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I22" i="419" l="1"/>
  <c r="U22" i="419"/>
  <c r="E22" i="419"/>
  <c r="H22" i="419"/>
  <c r="L22" i="419"/>
  <c r="P22" i="419"/>
  <c r="T22" i="419"/>
  <c r="X22" i="419"/>
  <c r="AB22" i="419"/>
  <c r="AF22" i="419"/>
  <c r="Q22" i="419"/>
  <c r="AC22" i="419"/>
  <c r="C22" i="419"/>
  <c r="F22" i="419"/>
  <c r="J22" i="419"/>
  <c r="N22" i="419"/>
  <c r="R22" i="419"/>
  <c r="V22" i="419"/>
  <c r="Z22" i="419"/>
  <c r="AD22" i="419"/>
  <c r="AG22" i="419"/>
  <c r="B22" i="419"/>
  <c r="M22" i="419"/>
  <c r="Y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Q3" i="377" l="1"/>
  <c r="H3" i="390"/>
  <c r="H3" i="38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<sst xmlns="http://schemas.openxmlformats.org/spreadsheetml/2006/main" count="24703" uniqueCount="3446">
  <si>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</si>
  <si>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</si>
  <si>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</si>
  <si>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</si>
  <si>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</si>
  <si>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</si>
  <si>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</si>
  <si>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</si>
  <si>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</si>
  <si>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</si>
  <si>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</si>
  <si>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</si>
  <si>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</si>
  <si>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</si>
  <si>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</si>
  <si>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</si>
  <si>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</si>
  <si>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</si>
  <si>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</si>
  <si>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</si>
  <si>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</si>
  <si>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</si>
  <si>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</si>
  <si>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</si>
  <si>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</si>
  <si>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</si>
  <si>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</si>
  <si>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</si>
  <si>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</si>
  <si>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</si>
  <si>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</si>
  <si>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</si>
  <si>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</si>
  <si>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</si>
  <si>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</si>
  <si>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</si>
  <si>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</si>
  <si>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</si>
  <si>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</si>
  <si>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</si>
  <si>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</si>
  <si>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</si>
  <si>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</si>
  <si>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</si>
  <si>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</si>
  <si>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</si>
  <si>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</si>
  <si>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</si>
  <si>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</si>
  <si>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</si>
  <si>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</si>
  <si>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</si>
  <si>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</si>
  <si>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</si>
  <si>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</si>
  <si>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</si>
  <si>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</si>
  <si>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</si>
  <si>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</si>
  <si>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</si>
  <si>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</si>
  <si>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</si>
  <si>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</si>
  <si>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</si>
  <si>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</si>
  <si>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</si>
  <si>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</si>
  <si>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</si>
  <si>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</si>
  <si>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</si>
  <si>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</si>
  <si>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</si>
  <si>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</si>
  <si>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</si>
  <si>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</si>
  <si>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</si>
  <si>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</si>
  <si>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</si>
  <si>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</si>
  <si>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</si>
  <si>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</si>
  <si>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</si>
  <si>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</si>
  <si>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</si>
  <si>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</si>
  <si>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</si>
  <si>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</si>
  <si>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</si>
  <si>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</si>
  <si>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</si>
  <si>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</si>
  <si>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</si>
  <si>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</si>
  <si>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</si>
  <si>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</si>
  <si>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</si>
  <si>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</si>
  <si>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</si>
  <si>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</si>
  <si>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</si>
  <si>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</si>
  <si>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</si>
  <si>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</si>
  <si>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</si>
  <si>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</si>
  <si>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</si>
  <si>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</si>
  <si>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</si>
  <si>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</si>
  <si>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</si>
  <si>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</si>
  <si>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</si>
  <si>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</si>
  <si>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</si>
  <si>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</si>
  <si>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</si>
  <si>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</si>
  <si>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</si>
  <si>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</si>
  <si>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</si>
  <si>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</si>
  <si>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</si>
  <si>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</si>
  <si>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</si>
  <si>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</si>
  <si>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</si>
  <si>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</si>
  <si>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</si>
  <si>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</si>
  <si>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</si>
  <si>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</si>
  <si>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</si>
  <si>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</si>
  <si>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</si>
  <si>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</si>
  <si>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</si>
  <si>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</si>
  <si>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</si>
  <si>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</si>
  <si>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</si>
  <si>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</si>
  <si>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</si>
  <si>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</si>
  <si>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</si>
  <si>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</si>
  <si>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</si>
  <si>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</si>
  <si>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</si>
  <si>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</si>
  <si>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</si>
  <si>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</si>
  <si>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</si>
  <si>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</si>
  <si>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</si>
  <si>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</si>
  <si>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</si>
  <si>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</si>
  <si>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</si>
  <si>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</si>
  <si>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</si>
  <si>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</si>
  <si>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</si>
  <si>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</si>
  <si>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</si>
  <si>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</si>
  <si>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</si>
  <si>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</si>
  <si>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</si>
  <si>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</si>
  <si>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</si>
  <si>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</si>
  <si>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</si>
  <si>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</si>
  <si>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</si>
  <si>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</si>
  <si>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</si>
  <si>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</si>
  <si>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</si>
  <si>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</si>
  <si>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</si>
  <si>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</si>
  <si>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</si>
  <si>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</si>
  <si>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</si>
  <si>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</si>
  <si>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</si>
  <si>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</si>
  <si>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</si>
  <si>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</si>
  <si>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</si>
  <si>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</si>
  <si>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</si>
  <si>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</si>
  <si>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</si>
  <si>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</si>
  <si>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</si>
  <si>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</si>
  <si>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</si>
  <si>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</si>
  <si>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</si>
  <si>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</si>
  <si>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</si>
  <si>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</si>
  <si>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</si>
  <si>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</si>
  <si>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</si>
  <si>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</si>
  <si>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</si>
  <si>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</si>
  <si>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</si>
  <si>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</si>
  <si>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</si>
  <si>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</si>
  <si>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</si>
  <si>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</si>
  <si>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</si>
  <si>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</si>
  <si>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</si>
  <si>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</si>
  <si>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</si>
  <si>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</si>
  <si>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</si>
  <si>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</si>
  <si>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</si>
  <si>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</si>
  <si>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</si>
  <si>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</si>
  <si>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</si>
  <si>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</si>
  <si>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</si>
  <si>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</si>
  <si>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</si>
  <si>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</si>
  <si>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</si>
  <si>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</si>
  <si>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</si>
  <si>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</si>
  <si>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</si>
  <si>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</si>
  <si>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</si>
  <si>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</si>
  <si>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</si>
  <si>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</si>
  <si>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</si>
  <si>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</si>
  <si>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</si>
  <si>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</si>
  <si>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</si>
  <si>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</si>
  <si>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</si>
  <si>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</si>
  <si>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</si>
  <si>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</si>
  <si>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</si>
  <si>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</si>
  <si>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</si>
  <si>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</si>
  <si>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</si>
  <si>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</si>
  <si>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</si>
  <si>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</si>
  <si>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</si>
  <si>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</si>
  <si>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</si>
  <si>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</si>
  <si>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</si>
  <si>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</si>
  <si>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</si>
  <si>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</si>
  <si>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</si>
  <si>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</si>
  <si>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</si>
  <si>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</si>
  <si>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</si>
  <si>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</si>
  <si>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</si>
  <si>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</si>
  <si>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</si>
  <si>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</si>
  <si>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</si>
  <si>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</si>
  <si>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</si>
  <si>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</si>
  <si>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</si>
  <si>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</si>
  <si>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</si>
  <si>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</si>
  <si>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</si>
  <si>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</si>
  <si>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</si>
  <si>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</si>
  <si>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</si>
  <si>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</si>
  <si>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</si>
  <si>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</si>
  <si>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</si>
  <si>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</si>
  <si>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</si>
  <si>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</si>
  <si>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</si>
  <si>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</si>
  <si>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</si>
  <si>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</si>
  <si>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</si>
  <si>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</si>
  <si>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</si>
  <si>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</si>
  <si>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</si>
  <si>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</si>
  <si>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</si>
  <si>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</si>
  <si>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</si>
  <si>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</si>
  <si>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</si>
  <si>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</si>
  <si>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</si>
  <si>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</si>
  <si>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</si>
  <si>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</si>
  <si>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50115080     ostatní ZPr - staplery, extraktory (sk.Z_523)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</si>
  <si>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</si>
  <si>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</si>
  <si>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</si>
  <si>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</si>
  <si>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</si>
  <si>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</si>
  <si>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</si>
  <si>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</si>
  <si>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</si>
  <si>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</si>
  <si>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</si>
  <si>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</si>
  <si>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</si>
  <si>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</si>
  <si>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</si>
  <si>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</si>
  <si>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</si>
  <si>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</si>
  <si>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</si>
  <si>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</si>
  <si>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</si>
  <si>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</si>
  <si>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</si>
  <si>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</si>
  <si>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</si>
  <si>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</si>
  <si>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</si>
  <si>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</si>
  <si>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</si>
  <si>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</si>
  <si>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</si>
  <si>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</si>
  <si>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</si>
  <si>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</si>
  <si>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</si>
  <si>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</si>
  <si>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</si>
  <si>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</si>
  <si>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</si>
  <si>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</si>
  <si>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</si>
  <si>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</si>
  <si>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</si>
  <si>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</si>
  <si>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</si>
  <si>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</si>
  <si>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</si>
  <si>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</si>
  <si>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</si>
  <si>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</si>
  <si>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</si>
  <si>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</si>
  <si>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</si>
  <si>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</si>
  <si>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</si>
  <si>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</si>
  <si>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</si>
  <si>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</si>
  <si>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</si>
  <si>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</si>
  <si>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</si>
  <si>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</si>
  <si>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</si>
  <si>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</si>
  <si>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</si>
  <si>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</si>
  <si>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</si>
  <si>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</si>
  <si>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</si>
  <si>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</si>
  <si>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</si>
  <si>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</si>
  <si>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</si>
  <si>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</si>
  <si>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</si>
  <si>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</si>
  <si>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</si>
  <si>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</si>
  <si>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</si>
  <si>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</si>
  <si>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</si>
  <si>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</si>
  <si>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</si>
  <si>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</si>
  <si>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</si>
  <si>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</si>
  <si>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</si>
  <si>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</si>
  <si>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</si>
  <si>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</si>
  <si>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</si>
  <si>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</si>
  <si>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</si>
  <si>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</si>
  <si>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</si>
  <si>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</si>
  <si>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</si>
  <si>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</si>
  <si>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</si>
  <si>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</si>
  <si>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</si>
  <si>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</si>
  <si>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</si>
  <si>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</si>
  <si>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</si>
  <si>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</si>
  <si>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</si>
  <si>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</si>
  <si>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</si>
  <si>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</si>
  <si>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</si>
  <si>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</si>
  <si>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</si>
  <si>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</si>
  <si>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</si>
  <si>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</si>
  <si>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</si>
  <si>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</si>
  <si>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</si>
  <si>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</si>
  <si>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</si>
  <si>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</si>
  <si>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</si>
  <si>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</si>
  <si>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</si>
  <si>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</si>
  <si>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</si>
  <si>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</si>
  <si>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</si>
  <si>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</si>
  <si>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</si>
  <si>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</si>
  <si>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</si>
  <si>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</si>
  <si>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</si>
  <si>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</si>
  <si>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</si>
  <si>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</si>
  <si>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</si>
  <si>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</si>
  <si>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</si>
  <si>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</si>
  <si>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</si>
  <si>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</si>
  <si>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</si>
  <si>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</si>
  <si>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</si>
  <si>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</si>
  <si>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</si>
  <si>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</si>
  <si>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</si>
  <si>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</si>
  <si>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</si>
  <si>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</si>
  <si>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</si>
  <si>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</si>
  <si>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</si>
  <si>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</si>
  <si>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</si>
  <si>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</si>
  <si>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</si>
  <si>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</si>
  <si>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</si>
  <si>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</si>
  <si>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</si>
  <si>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</si>
  <si>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</si>
  <si>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</si>
  <si>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</si>
  <si>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</si>
  <si>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</si>
  <si>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</si>
  <si>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</si>
  <si>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</si>
  <si>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</si>
  <si>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</si>
  <si>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</si>
  <si>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</si>
  <si>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</si>
  <si>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</si>
  <si>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</si>
  <si>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</si>
  <si>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</si>
  <si>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</si>
  <si>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</si>
  <si>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</si>
  <si>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</si>
  <si>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</si>
  <si>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</si>
  <si>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</si>
  <si>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</si>
  <si>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</si>
  <si>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</si>
  <si>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</si>
  <si>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</si>
  <si>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</si>
  <si>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</si>
  <si>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</si>
  <si>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</si>
  <si>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</si>
  <si>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</si>
  <si>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50113012     léky - trombolýza (LEK)</t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</si>
  <si>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</si>
  <si>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</si>
  <si>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</si>
  <si>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</si>
  <si>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</si>
  <si>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</si>
  <si>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</si>
  <si>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</si>
  <si>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</si>
  <si>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</si>
  <si>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3481</t>
  </si>
  <si>
    <t>(prázdné)</t>
  </si>
  <si>
    <t>(prázdné)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</si>
  <si>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</si>
  <si>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</si>
  <si>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</si>
  <si>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</si>
  <si>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</si>
  <si>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</si>
  <si>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</si>
  <si>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</si>
  <si>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</si>
  <si>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</si>
  <si>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</si>
  <si>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</si>
  <si>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</si>
  <si>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</si>
  <si>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</si>
  <si>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</si>
  <si>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</si>
  <si>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</si>
  <si>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</si>
  <si>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</si>
  <si>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</si>
  <si>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</si>
  <si>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</si>
  <si>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</si>
  <si>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</si>
  <si>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</si>
  <si>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</si>
  <si>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</si>
  <si>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</si>
  <si>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</si>
  <si>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</si>
  <si>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</si>
  <si>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</si>
  <si>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</si>
  <si>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</si>
  <si>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</si>
  <si>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</si>
  <si>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</si>
  <si>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</si>
  <si>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</si>
  <si>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</si>
  <si>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183974</t>
  </si>
  <si>
    <t>83974</t>
  </si>
  <si>
    <t>BETALOC</t>
  </si>
  <si>
    <t>INJ 5X5ML/5MG</t>
  </si>
  <si>
    <t>395997</t>
  </si>
  <si>
    <t>DZ SOFTASEPT N BEZBARVÝ 250 ml</t>
  </si>
  <si>
    <t>842125</t>
  </si>
  <si>
    <t>DZ SOFTASEPT N BAREVNÝ 250 ml</t>
  </si>
  <si>
    <t>847974</t>
  </si>
  <si>
    <t>125525</t>
  </si>
  <si>
    <t>APO-IBUPROFEN 400 MG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</si>
  <si>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</si>
  <si>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</si>
  <si>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</si>
  <si>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</si>
  <si>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</si>
  <si>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</si>
  <si>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</si>
  <si>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</si>
  <si>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</si>
  <si>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</si>
  <si>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</si>
  <si>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</si>
  <si>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51384</t>
  </si>
  <si>
    <t>INF SOL 10X1000MLPLAH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</si>
  <si>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</si>
  <si>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</si>
  <si>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</si>
  <si>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</si>
  <si>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</si>
  <si>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</si>
  <si>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</si>
  <si>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</si>
  <si>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</si>
  <si>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</si>
  <si>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</si>
  <si>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</si>
  <si>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</si>
  <si>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</si>
  <si>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</si>
  <si>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47706</t>
  </si>
  <si>
    <t>GLUKÓZA 20 BRAUN</t>
  </si>
  <si>
    <t>100392</t>
  </si>
  <si>
    <t>392</t>
  </si>
  <si>
    <t>ATROPIN BIOTIKA 0.5MG</t>
  </si>
  <si>
    <t>INJ 10X1ML/0.5MG</t>
  </si>
  <si>
    <t>162317</t>
  </si>
  <si>
    <t>62317</t>
  </si>
  <si>
    <t>BETADINE - zelená</t>
  </si>
  <si>
    <t>LIQ 1X1000ML</t>
  </si>
  <si>
    <t>841498</t>
  </si>
  <si>
    <t>Carbosorb tbl.20-blistr</t>
  </si>
  <si>
    <t>198876</t>
  </si>
  <si>
    <t>98876</t>
  </si>
  <si>
    <t>FYZIOLOGICKÝ ROZTOK VIAFLO</t>
  </si>
  <si>
    <t>INF SOL 20X500ML</t>
  </si>
  <si>
    <t>900321</t>
  </si>
  <si>
    <t>KL PRIPRAVEK</t>
  </si>
  <si>
    <t>55919</t>
  </si>
  <si>
    <t>CHLORID SODNÝ 10% BRAUN</t>
  </si>
  <si>
    <t>INF CNC SOL 20X10ML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</si>
  <si>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</si>
  <si>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</si>
  <si>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</si>
  <si>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</si>
  <si>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</si>
  <si>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</si>
  <si>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</si>
  <si>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</si>
  <si>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</si>
  <si>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</si>
  <si>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</si>
  <si>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</si>
  <si>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</si>
  <si>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</si>
  <si>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</si>
  <si>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</si>
  <si>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</si>
  <si>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</si>
  <si>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</si>
  <si>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198880</t>
  </si>
  <si>
    <t>98880</t>
  </si>
  <si>
    <t>INF SOL 10X1000ML</t>
  </si>
  <si>
    <t>102439</t>
  </si>
  <si>
    <t>2439</t>
  </si>
  <si>
    <t>MARCAINE 0.5%</t>
  </si>
  <si>
    <t>INJ SOL5X20ML/100MG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</si>
  <si>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</si>
  <si>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</si>
  <si>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</si>
  <si>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</si>
  <si>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</si>
  <si>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</si>
  <si>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</si>
  <si>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</si>
  <si>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</si>
  <si>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</si>
  <si>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</si>
  <si>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</si>
  <si>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</si>
  <si>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</si>
  <si>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</si>
  <si>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162319</t>
  </si>
  <si>
    <t>62319</t>
  </si>
  <si>
    <t>BETADINE (CHIRURG.) - hnědá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</si>
  <si>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</si>
  <si>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</si>
  <si>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</si>
  <si>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</si>
  <si>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</si>
  <si>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</si>
  <si>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</si>
  <si>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902055</t>
  </si>
  <si>
    <t>IR ETHANOLUM 96% 10ML</t>
  </si>
  <si>
    <t>IR 10ml</t>
  </si>
  <si>
    <t>921401</t>
  </si>
  <si>
    <t>KL GLYCEROLUM 85% 500G</t>
  </si>
  <si>
    <t>200863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</si>
  <si>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</si>
  <si>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</si>
  <si>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</si>
  <si>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</si>
  <si>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</si>
  <si>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</si>
  <si>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</si>
  <si>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</si>
  <si>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</si>
  <si>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</si>
  <si>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</si>
  <si>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</si>
  <si>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</si>
  <si>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</si>
  <si>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</si>
  <si>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</si>
  <si>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</si>
  <si>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</si>
  <si>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</si>
  <si>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</si>
  <si>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</si>
  <si>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</si>
  <si>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</si>
  <si>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</si>
  <si>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</si>
  <si>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</si>
  <si>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</si>
  <si>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</si>
  <si>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</si>
  <si>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</si>
  <si>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</si>
  <si>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</si>
  <si>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</si>
  <si>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</si>
  <si>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</si>
  <si>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</si>
  <si>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</si>
  <si>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</si>
  <si>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</si>
  <si>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</si>
  <si>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</si>
  <si>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</si>
  <si>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</si>
  <si>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</si>
  <si>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</si>
  <si>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</si>
  <si>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</si>
  <si>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</si>
  <si>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</si>
  <si>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</si>
  <si>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</si>
  <si>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</si>
  <si>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</si>
  <si>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</si>
  <si>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</si>
  <si>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</si>
  <si>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</si>
  <si>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</si>
  <si>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</si>
  <si>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101066</t>
  </si>
  <si>
    <t>1066</t>
  </si>
  <si>
    <t>FRAMYKOIN</t>
  </si>
  <si>
    <t>UNG 1X10GM</t>
  </si>
  <si>
    <t>148262</t>
  </si>
  <si>
    <t>48262</t>
  </si>
  <si>
    <t>PLV ADS 1X5GM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</si>
  <si>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</si>
  <si>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</si>
  <si>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</si>
  <si>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</si>
  <si>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</si>
  <si>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</si>
  <si>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</si>
  <si>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</si>
  <si>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</si>
  <si>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</si>
  <si>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</si>
  <si>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</si>
  <si>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849559</t>
  </si>
  <si>
    <t>125066</t>
  </si>
  <si>
    <t>APO-AMLO 5</t>
  </si>
  <si>
    <t>POR TBL NOB 100X5MG</t>
  </si>
  <si>
    <t>100536</t>
  </si>
  <si>
    <t>536</t>
  </si>
  <si>
    <t>NORADRENALIN LECIVA</t>
  </si>
  <si>
    <t>113373</t>
  </si>
  <si>
    <t>154858</t>
  </si>
  <si>
    <t xml:space="preserve">PROTAMIN MEDA AMPULLEN </t>
  </si>
  <si>
    <t>INJ 5X5ML/5KU</t>
  </si>
  <si>
    <t>198872</t>
  </si>
  <si>
    <t>98872</t>
  </si>
  <si>
    <t>INF SOL 30X250ML</t>
  </si>
  <si>
    <t>185812</t>
  </si>
  <si>
    <t>85812</t>
  </si>
  <si>
    <t>LIDOCAIN</t>
  </si>
  <si>
    <t>INJ 10X2ML 2%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</si>
  <si>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</si>
  <si>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</si>
  <si>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</si>
  <si>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</si>
  <si>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</si>
  <si>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</si>
  <si>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</si>
  <si>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843996</t>
  </si>
  <si>
    <t>100191</t>
  </si>
  <si>
    <t>VOLUVEN  6%</t>
  </si>
  <si>
    <t>INF SOL 20X500MLVAK+P</t>
  </si>
  <si>
    <t>850153</t>
  </si>
  <si>
    <t>153350</t>
  </si>
  <si>
    <t>Tisseel Lyo 4 ml</t>
  </si>
  <si>
    <t>169739</t>
  </si>
  <si>
    <t>69739</t>
  </si>
  <si>
    <t>ARDEANUTRISOL G 5</t>
  </si>
  <si>
    <t>INF 1X80ML</t>
  </si>
  <si>
    <t>500989</t>
  </si>
  <si>
    <t>KL MS HYDROG.PEROX. 3% 1000g</t>
  </si>
  <si>
    <t>159494</t>
  </si>
  <si>
    <t>59494</t>
  </si>
  <si>
    <t>LIPIODOL ULTRA-FLUID</t>
  </si>
  <si>
    <t>INJ 1X10ML/4.8GM I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</si>
  <si>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</si>
  <si>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</si>
  <si>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</si>
  <si>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</si>
  <si>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</si>
  <si>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</si>
  <si>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</si>
  <si>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</si>
  <si>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</si>
  <si>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</si>
  <si>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</si>
  <si>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</si>
  <si>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</si>
  <si>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</si>
  <si>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</si>
  <si>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INJ SOL 10X50ML-PP</t>
  </si>
  <si>
    <t>142433</t>
  </si>
  <si>
    <t>42433</t>
  </si>
  <si>
    <t>VISIPAQUE 320 MG I/ML</t>
  </si>
  <si>
    <t>INJ SOL 10X100ML-PP</t>
  </si>
  <si>
    <t>17039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</si>
  <si>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</si>
  <si>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</si>
  <si>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</si>
  <si>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</si>
  <si>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</si>
  <si>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3451 - Radiologická klinika, přístr. pracoviště -SVLS + m</t>
  </si>
  <si>
    <t>3471 - Radiologická klinika, intervenční radiol. + katetr</t>
  </si>
  <si>
    <t>V08AB05 - Jopromid</t>
  </si>
  <si>
    <t>N02AX02 - Tramadol</t>
  </si>
  <si>
    <t>N05CD08 - Midazolam</t>
  </si>
  <si>
    <t>B01AC16 - Eptifibatid</t>
  </si>
  <si>
    <t>A06AD11 - Laktulóza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</si>
  <si>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</si>
  <si>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</si>
  <si>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</si>
  <si>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</si>
  <si>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</si>
  <si>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</si>
  <si>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</si>
  <si>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</si>
  <si>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</si>
  <si>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</si>
  <si>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</si>
  <si>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</si>
  <si>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INJ SOL 1X10ML</t>
  </si>
  <si>
    <t>N02AX02</t>
  </si>
  <si>
    <t>N05CD08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</si>
  <si>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</si>
  <si>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</si>
  <si>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</si>
  <si>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</si>
  <si>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</si>
  <si>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3452</t>
  </si>
  <si>
    <t>3452 Celkem</t>
  </si>
  <si>
    <t>89301345</t>
  </si>
  <si>
    <t>Pracoviště radiologie Celkem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</si>
  <si>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</si>
  <si>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</si>
  <si>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</si>
  <si>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</si>
  <si>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</si>
  <si>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</si>
  <si>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</si>
  <si>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Jiný</t>
  </si>
  <si>
    <t>Kovář Radim</t>
  </si>
  <si>
    <t>Müllerová Irena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</si>
  <si>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</si>
  <si>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</si>
  <si>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</si>
  <si>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</si>
  <si>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</si>
  <si>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</si>
  <si>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Dobiášová Jana</t>
  </si>
  <si>
    <t>Bellová Veronika</t>
  </si>
  <si>
    <t>Heřmanová Zuzana</t>
  </si>
  <si>
    <t>Löwová Ľubica</t>
  </si>
  <si>
    <t>Hazlinger Martin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</si>
  <si>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</si>
  <si>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</si>
  <si>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</si>
  <si>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</si>
  <si>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</si>
  <si>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</si>
  <si>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</si>
  <si>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</si>
  <si>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Analgetika a anestetika, kombinace</t>
  </si>
  <si>
    <t>107143</t>
  </si>
  <si>
    <t>OTIPAX</t>
  </si>
  <si>
    <t>AUR GTT SOL 1X16GM</t>
  </si>
  <si>
    <t>Nimesulid</t>
  </si>
  <si>
    <t>12892</t>
  </si>
  <si>
    <t>AULIN</t>
  </si>
  <si>
    <t>POR TBL NOB 30X100MG</t>
  </si>
  <si>
    <t>Kyselina fusidová</t>
  </si>
  <si>
    <t>88746</t>
  </si>
  <si>
    <t>FUCIDIN</t>
  </si>
  <si>
    <t>DRM UNG 1X15GM 2%</t>
  </si>
  <si>
    <t>Měkký parafin a tukové produkty</t>
  </si>
  <si>
    <t>100273</t>
  </si>
  <si>
    <t>LIPOBASE</t>
  </si>
  <si>
    <t>DRM CRM 1X100GM</t>
  </si>
  <si>
    <t>Omeprazol</t>
  </si>
  <si>
    <t>157224</t>
  </si>
  <si>
    <t>OMEPRAZOL ACTAVIS 10 MG</t>
  </si>
  <si>
    <t>POR CPS ETD 100X10MG</t>
  </si>
  <si>
    <t>Atorvastatin</t>
  </si>
  <si>
    <t>93013</t>
  </si>
  <si>
    <t>SORTIS 10 MG</t>
  </si>
  <si>
    <t>POR TBL FLM 30X10MG</t>
  </si>
  <si>
    <t>Amoxicilin a enzymový inhibitor</t>
  </si>
  <si>
    <t>99367</t>
  </si>
  <si>
    <t>AMOKSIKLAV 457 MG/5 ML</t>
  </si>
  <si>
    <t>POR PLV SUS 140ML</t>
  </si>
  <si>
    <t>Drospirenon a ethinylestradiol</t>
  </si>
  <si>
    <t>175973</t>
  </si>
  <si>
    <t>SYLVIANE 0,03 MG/3 MG POTAHOVANÉ TABLETY</t>
  </si>
  <si>
    <t>POR TBL FLM 63</t>
  </si>
  <si>
    <t>Gentamicin</t>
  </si>
  <si>
    <t>51664</t>
  </si>
  <si>
    <t>GENTAMICIN WZF POLFA 0.3%</t>
  </si>
  <si>
    <t>OPH GTT SOL 1X5ML</t>
  </si>
  <si>
    <t>Jiná antibiotika pro lokální aplikaci</t>
  </si>
  <si>
    <t>55759</t>
  </si>
  <si>
    <t>PAMYCON NA PŘÍPRAVU KAPEK</t>
  </si>
  <si>
    <t>DRM PLV SOL 1X1LAH</t>
  </si>
  <si>
    <t>Rivaroxaban</t>
  </si>
  <si>
    <t>168902</t>
  </si>
  <si>
    <t>XARELTO 20 MG</t>
  </si>
  <si>
    <t>POR TBL FLM 14X20MG</t>
  </si>
  <si>
    <t>86148</t>
  </si>
  <si>
    <t>AUGMENTIN 625 MG</t>
  </si>
  <si>
    <t>POR TBL FLM 21X625MG+SÁČ</t>
  </si>
  <si>
    <t>Kodein</t>
  </si>
  <si>
    <t>88</t>
  </si>
  <si>
    <t>CODEIN SLOVAKOFARMA 15 MG</t>
  </si>
  <si>
    <t>POR TBL NOB 10X15MG</t>
  </si>
  <si>
    <t>90</t>
  </si>
  <si>
    <t>CODEIN SLOVAKOFARMA 30 MG</t>
  </si>
  <si>
    <t>POR TBL NOB 10X30MG</t>
  </si>
  <si>
    <t>Ibuprofen</t>
  </si>
  <si>
    <t>57607</t>
  </si>
  <si>
    <t>IBUMAX 400 MG</t>
  </si>
  <si>
    <t>Silikony</t>
  </si>
  <si>
    <t>13388</t>
  </si>
  <si>
    <t>ESPUMISAN</t>
  </si>
  <si>
    <t>POR CPS MOL 25X40MG</t>
  </si>
  <si>
    <t>5951</t>
  </si>
  <si>
    <t>AMOKSIKLAV 1 G</t>
  </si>
  <si>
    <t>POR TBL FLM 14X1GM</t>
  </si>
  <si>
    <t>Bromazepam</t>
  </si>
  <si>
    <t>88219</t>
  </si>
  <si>
    <t>LEXAURIN 3</t>
  </si>
  <si>
    <t>POR TBL NOB 30X3MG</t>
  </si>
  <si>
    <t>DRM UNG 1X10GM</t>
  </si>
  <si>
    <t>Kalcipotriol, kombinace</t>
  </si>
  <si>
    <t>182688</t>
  </si>
  <si>
    <t>DAIVOBET GEL</t>
  </si>
  <si>
    <t>DRM GEL 60GM</t>
  </si>
  <si>
    <t>Klarithromycin</t>
  </si>
  <si>
    <t>32546</t>
  </si>
  <si>
    <t>KLACID SR</t>
  </si>
  <si>
    <t>POR TBL RET 14X500MG-DOUBLE BL</t>
  </si>
  <si>
    <t>Azithromycin</t>
  </si>
  <si>
    <t>45010</t>
  </si>
  <si>
    <t>AZITROMYCIN SANDOZ 500 MG</t>
  </si>
  <si>
    <t>POR TBL FLM 3X500MG</t>
  </si>
  <si>
    <t>Levocetirizin</t>
  </si>
  <si>
    <t>62806</t>
  </si>
  <si>
    <t>XYZAL 0,5 MG/ML PERORÁLNÍ ROZTOK</t>
  </si>
  <si>
    <t>POR SOL 1X200ML</t>
  </si>
  <si>
    <t>Pseudoefedrin, kombinace</t>
  </si>
  <si>
    <t>83059</t>
  </si>
  <si>
    <t>CLARINASE REPETABS</t>
  </si>
  <si>
    <t>POR TBL RET 14</t>
  </si>
  <si>
    <t>Escitalopram</t>
  </si>
  <si>
    <t>170316</t>
  </si>
  <si>
    <t>ESCIRDEC NEO 10 MG</t>
  </si>
  <si>
    <t>POR TBL FLM 50X10MG</t>
  </si>
  <si>
    <t>170313</t>
  </si>
  <si>
    <t>POR TBL FLM 20X10MG</t>
  </si>
  <si>
    <t>Levothyroxin, sodná sůl</t>
  </si>
  <si>
    <t>46692</t>
  </si>
  <si>
    <t>EUTHYROX 75 MIKROGRAMŮ</t>
  </si>
  <si>
    <t>POR TBL NOB 100X75RG</t>
  </si>
  <si>
    <t>Dienogest a ethinylestradiol</t>
  </si>
  <si>
    <t>58138</t>
  </si>
  <si>
    <t>JEANINE</t>
  </si>
  <si>
    <t>POR TBL OBD 3X21</t>
  </si>
  <si>
    <t>Nystatin, kombinace</t>
  </si>
  <si>
    <t>41146</t>
  </si>
  <si>
    <t>MACMIROR COMPLEX 500</t>
  </si>
  <si>
    <t>VAG GLB 12</t>
  </si>
  <si>
    <t>191084</t>
  </si>
  <si>
    <t>POLYGYNAX</t>
  </si>
  <si>
    <t>VAG CPS MOL 6 PVDC</t>
  </si>
  <si>
    <t>Zolpidem</t>
  </si>
  <si>
    <t>163146</t>
  </si>
  <si>
    <t>HYPNOGEN</t>
  </si>
  <si>
    <t>163145</t>
  </si>
  <si>
    <t>Gestoden a ethinylestradiol</t>
  </si>
  <si>
    <t>46707</t>
  </si>
  <si>
    <t>LOGEST</t>
  </si>
  <si>
    <t>53853</t>
  </si>
  <si>
    <t>KLACID 500</t>
  </si>
  <si>
    <t>POR TBL FLM 14X500MG</t>
  </si>
  <si>
    <t>203097</t>
  </si>
  <si>
    <t>POR TBL FLM 21X1GM</t>
  </si>
  <si>
    <t>Sulfamethoxazol a trimethoprim</t>
  </si>
  <si>
    <t>3378</t>
  </si>
  <si>
    <t>BISEPTOL 120</t>
  </si>
  <si>
    <t>POR TBL NOB 20X120MG</t>
  </si>
  <si>
    <t>Hydrokortison-butyrát</t>
  </si>
  <si>
    <t>47028</t>
  </si>
  <si>
    <t>LOCOID LIPOCREAM 0,1%</t>
  </si>
  <si>
    <t>DRM CRM 1X15GM</t>
  </si>
  <si>
    <t>Betamethason a antibiotika</t>
  </si>
  <si>
    <t>17170</t>
  </si>
  <si>
    <t>BELOGENT KRÉM</t>
  </si>
  <si>
    <t>DRM CRM 1X30GM</t>
  </si>
  <si>
    <t>Doxycyklin</t>
  </si>
  <si>
    <t>32953</t>
  </si>
  <si>
    <t>DOXYHEXAL TABS</t>
  </si>
  <si>
    <t>POR TBL NOB 10X100MG</t>
  </si>
  <si>
    <t>12737</t>
  </si>
  <si>
    <t>DOXYHEXAL 200 TABS</t>
  </si>
  <si>
    <t>POR TBL NOB 10X200MG</t>
  </si>
  <si>
    <t>Isosorbid-mononitrát</t>
  </si>
  <si>
    <t>21794</t>
  </si>
  <si>
    <t>MONOTAB SR</t>
  </si>
  <si>
    <t>POR TBL PRO 50X100MG</t>
  </si>
  <si>
    <t>Nitrofurantoin</t>
  </si>
  <si>
    <t>154748</t>
  </si>
  <si>
    <t>NITROFURANTOIN - RATIOPHARM 100 MG</t>
  </si>
  <si>
    <t>POR CPS PRO 50X100MG</t>
  </si>
  <si>
    <t>137274</t>
  </si>
  <si>
    <t>ONPRELEN 20</t>
  </si>
  <si>
    <t>POR CPS ETD 84X20MG</t>
  </si>
  <si>
    <t>Progvanil, kombinace</t>
  </si>
  <si>
    <t>30690</t>
  </si>
  <si>
    <t>MALARONE</t>
  </si>
  <si>
    <t>POR TBL FLM 12</t>
  </si>
  <si>
    <t>Amlodipin</t>
  </si>
  <si>
    <t>125059</t>
  </si>
  <si>
    <t>POR TBL NOB 30X5MG</t>
  </si>
  <si>
    <t>15378</t>
  </si>
  <si>
    <t>AGEN 5</t>
  </si>
  <si>
    <t>POR TBL NOB 90X5MG</t>
  </si>
  <si>
    <t>15379</t>
  </si>
  <si>
    <t>AGEN 10</t>
  </si>
  <si>
    <t>POR TBL NOB 90X10MG</t>
  </si>
  <si>
    <t>2945</t>
  </si>
  <si>
    <t>187488</t>
  </si>
  <si>
    <t>POR TBL FLM 200X10MG H</t>
  </si>
  <si>
    <t>88217</t>
  </si>
  <si>
    <t>LEXAURIN 1,5</t>
  </si>
  <si>
    <t>POR TBL NOB 30X1.5MG</t>
  </si>
  <si>
    <t>Cefuroxim</t>
  </si>
  <si>
    <t>47725</t>
  </si>
  <si>
    <t>ZINNAT 250 MG</t>
  </si>
  <si>
    <t>POR TBL FLM 10X250MG</t>
  </si>
  <si>
    <t>83615</t>
  </si>
  <si>
    <t>KLACID 250</t>
  </si>
  <si>
    <t>Klotrimazol</t>
  </si>
  <si>
    <t>86397</t>
  </si>
  <si>
    <t>CLOTRIMAZOL AL 1%</t>
  </si>
  <si>
    <t>DRM CRM 1X50GM 1%</t>
  </si>
  <si>
    <t>Piracetam</t>
  </si>
  <si>
    <t>10032</t>
  </si>
  <si>
    <t>PIRACETAM AL 800</t>
  </si>
  <si>
    <t>POR TBL FLM 60X800MG</t>
  </si>
  <si>
    <t>56779</t>
  </si>
  <si>
    <t>GERATAM 800 MG</t>
  </si>
  <si>
    <t>66648</t>
  </si>
  <si>
    <t>POR TBL FLM 100X800MG</t>
  </si>
  <si>
    <t>155859</t>
  </si>
  <si>
    <t>SUMAMED 500 MG</t>
  </si>
  <si>
    <t>Loratadin</t>
  </si>
  <si>
    <t>57580</t>
  </si>
  <si>
    <t>CLARITINE</t>
  </si>
  <si>
    <t>POR TBL NOB 60X10MG</t>
  </si>
  <si>
    <t>Desloratadin</t>
  </si>
  <si>
    <t>28824</t>
  </si>
  <si>
    <t>AERIUS 2,5 MG</t>
  </si>
  <si>
    <t>POR TBL DIS 5X2.5MG</t>
  </si>
  <si>
    <t>17187</t>
  </si>
  <si>
    <t>NIMESIL</t>
  </si>
  <si>
    <t>POR GRA SUS 30X100MG</t>
  </si>
  <si>
    <t>Piroxikam</t>
  </si>
  <si>
    <t>49522</t>
  </si>
  <si>
    <t>FLAMEXIN</t>
  </si>
  <si>
    <t>POR TBL NOB 30X20MG</t>
  </si>
  <si>
    <t>Síran hořečnatý</t>
  </si>
  <si>
    <t>499</t>
  </si>
  <si>
    <t>MAGNESIUM SULFURICUM BIOTIKA 20%</t>
  </si>
  <si>
    <t>INJ SOL 5X10ML 20%</t>
  </si>
  <si>
    <t>Dexamethason a antiinfektiva</t>
  </si>
  <si>
    <t>2546</t>
  </si>
  <si>
    <t>MAXITROL</t>
  </si>
  <si>
    <t>OPH GTT SUS 1X5ML</t>
  </si>
  <si>
    <t>2547</t>
  </si>
  <si>
    <t>OPH UNG 1X3.5GM</t>
  </si>
  <si>
    <t>Diosmektit</t>
  </si>
  <si>
    <t>132663</t>
  </si>
  <si>
    <t>SMECTA</t>
  </si>
  <si>
    <t>POR PLV SUS 30X3GM</t>
  </si>
  <si>
    <t>175972</t>
  </si>
  <si>
    <t>POR TBL FLM 21</t>
  </si>
  <si>
    <t>Flukonazol</t>
  </si>
  <si>
    <t>47439</t>
  </si>
  <si>
    <t>MYCOMAX 150</t>
  </si>
  <si>
    <t>POR CPS DUR 3X150MG</t>
  </si>
  <si>
    <t>41633</t>
  </si>
  <si>
    <t>MIRELLE</t>
  </si>
  <si>
    <t>POR TBL FLM 3X28</t>
  </si>
  <si>
    <t>97557</t>
  </si>
  <si>
    <t>LINDYNETTE 20</t>
  </si>
  <si>
    <t>147460</t>
  </si>
  <si>
    <t>EUTHYROX 200 MIKROGRAMŮ</t>
  </si>
  <si>
    <t>POR TBL NOB 100X200RG I</t>
  </si>
  <si>
    <t>Mirtazapin</t>
  </si>
  <si>
    <t>17685</t>
  </si>
  <si>
    <t>MIRZATEN 30 MG</t>
  </si>
  <si>
    <t>POR TBL FLM 30X30MG</t>
  </si>
  <si>
    <t>Pitofenon a analgetika</t>
  </si>
  <si>
    <t>50335</t>
  </si>
  <si>
    <t>ALGIFEN NEO</t>
  </si>
  <si>
    <t>POR GTT SOL 1X25ML</t>
  </si>
  <si>
    <t>Vaginální kroužek s progestinem a estrogenem</t>
  </si>
  <si>
    <t>120188</t>
  </si>
  <si>
    <t>NUVARING 0,120 MG/0,015 MG ZA 24 HODIN, VAGINÁLNÍ INZERT</t>
  </si>
  <si>
    <t>VAG INS 3</t>
  </si>
  <si>
    <t>135900</t>
  </si>
  <si>
    <t>ZOLPIDEM ORION 10 MG</t>
  </si>
  <si>
    <t>POR TBL FLM 100X10MG</t>
  </si>
  <si>
    <t>146899</t>
  </si>
  <si>
    <t>ZOLPIDEM MYLAN 10 MG</t>
  </si>
  <si>
    <t>94744</t>
  </si>
  <si>
    <t>ZOLPINOX</t>
  </si>
  <si>
    <t>94776</t>
  </si>
  <si>
    <t>198054</t>
  </si>
  <si>
    <t>SANVAL 10 MG</t>
  </si>
  <si>
    <t>85525</t>
  </si>
  <si>
    <t>AMOKSIKLAV 625 MG</t>
  </si>
  <si>
    <t>POR TBL FLM 21X625MG</t>
  </si>
  <si>
    <t>72973</t>
  </si>
  <si>
    <t>AMOKSIKLAV 600 MG</t>
  </si>
  <si>
    <t>INJ PLV SOL 5X600MG</t>
  </si>
  <si>
    <t>26329</t>
  </si>
  <si>
    <t>AERIUS 5 MG</t>
  </si>
  <si>
    <t>POR TBL FLM 30X5MG</t>
  </si>
  <si>
    <t>26331</t>
  </si>
  <si>
    <t>POR TBL FLM 100X5MG</t>
  </si>
  <si>
    <t>Erdostein</t>
  </si>
  <si>
    <t>87073</t>
  </si>
  <si>
    <t>ERDOMED</t>
  </si>
  <si>
    <t>POR PLV SOL 20X225MG</t>
  </si>
  <si>
    <t>95560</t>
  </si>
  <si>
    <t>POR CPS DUR 30X300MG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</si>
  <si>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</si>
  <si>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</si>
  <si>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</si>
  <si>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</si>
  <si>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</si>
  <si>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</si>
  <si>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</si>
  <si>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</si>
  <si>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Salbutamol</t>
  </si>
  <si>
    <t>31934</t>
  </si>
  <si>
    <t>VENTOLIN INHALER N</t>
  </si>
  <si>
    <t>INH SUS PSS 200X100RG</t>
  </si>
  <si>
    <t>Sodná sůl metamizolu</t>
  </si>
  <si>
    <t>55823</t>
  </si>
  <si>
    <t>NOVALGIN TABLETY</t>
  </si>
  <si>
    <t>POR TBL FLM 20X500MG</t>
  </si>
  <si>
    <t>Ciprofloxacin</t>
  </si>
  <si>
    <t>53202</t>
  </si>
  <si>
    <t>CIPHIN 500</t>
  </si>
  <si>
    <t>POR TBL FLM 10X500MG</t>
  </si>
  <si>
    <t>Enalapril</t>
  </si>
  <si>
    <t>115479</t>
  </si>
  <si>
    <t>APO-ENALAPRIL 5 MG</t>
  </si>
  <si>
    <t>170314</t>
  </si>
  <si>
    <t>POR TBL FLM 28X10MG</t>
  </si>
  <si>
    <t>Furosemid</t>
  </si>
  <si>
    <t>98219</t>
  </si>
  <si>
    <t>FURON 40 MG</t>
  </si>
  <si>
    <t>POR TBL NOB 50X40MG</t>
  </si>
  <si>
    <t>Rosuvastatin</t>
  </si>
  <si>
    <t>148070</t>
  </si>
  <si>
    <t>ROSUCARD 10 MG POTAHOVANÉ TABLETY</t>
  </si>
  <si>
    <t>POR TBL FLM 90X10MG</t>
  </si>
  <si>
    <t>23291</t>
  </si>
  <si>
    <t>VENTOLIN</t>
  </si>
  <si>
    <t>POR SIR 1X150ML</t>
  </si>
  <si>
    <t>Tobramycin</t>
  </si>
  <si>
    <t>86264</t>
  </si>
  <si>
    <t>TOBREX</t>
  </si>
  <si>
    <t>OPH GTT SOL 1X5ML/15MG</t>
  </si>
  <si>
    <t>93207</t>
  </si>
  <si>
    <t>Alprazolam</t>
  </si>
  <si>
    <t>90957</t>
  </si>
  <si>
    <t>XANAX 0,25 MG</t>
  </si>
  <si>
    <t>POR TBL NOB 30X0.25MG</t>
  </si>
  <si>
    <t>Avokádový a sójový olej, nezmýdelnitelné</t>
  </si>
  <si>
    <t>49688</t>
  </si>
  <si>
    <t>PIASCLEDINE 300</t>
  </si>
  <si>
    <t>POR CPS DUR 30</t>
  </si>
  <si>
    <t>47727</t>
  </si>
  <si>
    <t>ZINNAT 500 MG</t>
  </si>
  <si>
    <t>47728</t>
  </si>
  <si>
    <t>Ciklopirox</t>
  </si>
  <si>
    <t>76150</t>
  </si>
  <si>
    <t>BATRAFEN KRÉM</t>
  </si>
  <si>
    <t>DRM CRM 1X20GM/200MG</t>
  </si>
  <si>
    <t>Citalopram</t>
  </si>
  <si>
    <t>80427</t>
  </si>
  <si>
    <t>CITALOPRAM-TEVA 20 MG</t>
  </si>
  <si>
    <t>POR TBL FLM 30X20MG</t>
  </si>
  <si>
    <t>Diklofenak</t>
  </si>
  <si>
    <t>58261</t>
  </si>
  <si>
    <t>DICLOFENAC AL 25</t>
  </si>
  <si>
    <t>POR TBL FLM 30X25MG</t>
  </si>
  <si>
    <t>135928</t>
  </si>
  <si>
    <t>ESOPREX 10 MG</t>
  </si>
  <si>
    <t>Flutikason-furoát</t>
  </si>
  <si>
    <t>29816</t>
  </si>
  <si>
    <t>AVAMYS 27,5 MIKROGRAMŮ/DÁVKA</t>
  </si>
  <si>
    <t>NAS SPR SUS 120X27.5RG</t>
  </si>
  <si>
    <t>Sertralin</t>
  </si>
  <si>
    <t>53950</t>
  </si>
  <si>
    <t>ZOLOFT 50 MG</t>
  </si>
  <si>
    <t>POR TBL FLM 28X50MG</t>
  </si>
  <si>
    <t>94292</t>
  </si>
  <si>
    <t>ZOLPIDEM-RATIOPHARM 10 MG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</si>
  <si>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</si>
  <si>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</si>
  <si>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</si>
  <si>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</si>
  <si>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</si>
  <si>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</si>
  <si>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</si>
  <si>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Cetirizin</t>
  </si>
  <si>
    <t>5496</t>
  </si>
  <si>
    <t>ZODAC</t>
  </si>
  <si>
    <t>POR TBL FLM 60X10MG</t>
  </si>
  <si>
    <t>58835</t>
  </si>
  <si>
    <t>ZODAC SIR</t>
  </si>
  <si>
    <t>POR SIR 1X100ML</t>
  </si>
  <si>
    <t>66029</t>
  </si>
  <si>
    <t>POR TBL FLM 10X10MG</t>
  </si>
  <si>
    <t>Drotaverin</t>
  </si>
  <si>
    <t>192729</t>
  </si>
  <si>
    <t>NO-SPA</t>
  </si>
  <si>
    <t>POR TBL NOB 24X40MG</t>
  </si>
  <si>
    <t>12895</t>
  </si>
  <si>
    <t>POR GRA SUS 30SÁČ I</t>
  </si>
  <si>
    <t>58380</t>
  </si>
  <si>
    <t>VENTOLIN ROZTOK K INHALACI</t>
  </si>
  <si>
    <t>INH SOL1X20ML/120MG</t>
  </si>
  <si>
    <t>Tretinoin</t>
  </si>
  <si>
    <t>49985</t>
  </si>
  <si>
    <t>LOCACID</t>
  </si>
  <si>
    <t>DRM CRM 1X30GM 0.05%</t>
  </si>
  <si>
    <t>66030</t>
  </si>
  <si>
    <t>Diosmin, kombinace</t>
  </si>
  <si>
    <t>132632</t>
  </si>
  <si>
    <t>DETRALEX</t>
  </si>
  <si>
    <t>POR TBL FLM 60X500MG</t>
  </si>
  <si>
    <t>87076</t>
  </si>
  <si>
    <t>POR CPS DUR 20X300MG</t>
  </si>
  <si>
    <t>Irbesartan a diuretika</t>
  </si>
  <si>
    <t>168096</t>
  </si>
  <si>
    <t>IFIRMACOMBI 150 MG/12,5 MG</t>
  </si>
  <si>
    <t>POR TBL FLM 28</t>
  </si>
  <si>
    <t>28814</t>
  </si>
  <si>
    <t>POR TBL DIS 60X5MG</t>
  </si>
  <si>
    <t>26325</t>
  </si>
  <si>
    <t>POR TBL FLM 14X5MG</t>
  </si>
  <si>
    <t>Fluoxetin</t>
  </si>
  <si>
    <t>132788</t>
  </si>
  <si>
    <t>MAGRILAN</t>
  </si>
  <si>
    <t>POR CPS DUR 30X20MG</t>
  </si>
  <si>
    <t>53190</t>
  </si>
  <si>
    <t>POR TBL RET 14X500MG</t>
  </si>
  <si>
    <t>69189</t>
  </si>
  <si>
    <t>EUTHYROX 50 MIKROGRAMŮ</t>
  </si>
  <si>
    <t>POR TBL NOB 100X50RG</t>
  </si>
  <si>
    <t>Mebendazol</t>
  </si>
  <si>
    <t>122198</t>
  </si>
  <si>
    <t>VERMOX</t>
  </si>
  <si>
    <t>POR TBL NOB 6X100MG</t>
  </si>
  <si>
    <t>Methylprednisolon-aceponát</t>
  </si>
  <si>
    <t>85460</t>
  </si>
  <si>
    <t>ADVANTAN MASTNÝ KRÉM</t>
  </si>
  <si>
    <t>Metronidazol</t>
  </si>
  <si>
    <t>2427</t>
  </si>
  <si>
    <t>ENTIZOL</t>
  </si>
  <si>
    <t>POR TBL NOB 20X250MG</t>
  </si>
  <si>
    <t>122114</t>
  </si>
  <si>
    <t>APO-OME 20</t>
  </si>
  <si>
    <t>POR CPS ETD 100X20MG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</si>
  <si>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</si>
  <si>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</si>
  <si>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</si>
  <si>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</si>
  <si>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J01FA10 - Azithromycin</t>
  </si>
  <si>
    <t>N06AB10 - Escitalopram</t>
  </si>
  <si>
    <t>N06AB04 - Citalopram</t>
  </si>
  <si>
    <t>R06AE09 - Levocetirizin</t>
  </si>
  <si>
    <t>M01AX17 - Nimesulid</t>
  </si>
  <si>
    <t>J01AA02 - Doxycyklin</t>
  </si>
  <si>
    <t>R03AC02 - Salbutamol</t>
  </si>
  <si>
    <t>C10AA07 - Rosuvastatin</t>
  </si>
  <si>
    <t>J01FA09 - Klarithromycin</t>
  </si>
  <si>
    <t>J01DC02 - Cefuroxim</t>
  </si>
  <si>
    <t>C09AA02 - Enalapril</t>
  </si>
  <si>
    <t>N06AB06 - Sertralin</t>
  </si>
  <si>
    <t>R06AE07 - Cetirizin</t>
  </si>
  <si>
    <t>N06AX11 - Mirtazapin</t>
  </si>
  <si>
    <t>C10AA05 - Atorvastatin</t>
  </si>
  <si>
    <t>R03CC02 - Salbutamol</t>
  </si>
  <si>
    <t>J01CR02 - Amoxicilin a enzymový inhibitor</t>
  </si>
  <si>
    <t>N05BA12 - Alprazolam</t>
  </si>
  <si>
    <t>J01MA02 - Ciprofloxacin</t>
  </si>
  <si>
    <t>B01AC05 - Tiklopidin</t>
  </si>
  <si>
    <t>J02AC01 - Flukonazol</t>
  </si>
  <si>
    <t>B01AC05</t>
  </si>
  <si>
    <t>J01AA02</t>
  </si>
  <si>
    <t>C10AA05</t>
  </si>
  <si>
    <t>J01DC02</t>
  </si>
  <si>
    <t>J01FA09</t>
  </si>
  <si>
    <t>J01FA10</t>
  </si>
  <si>
    <t>R06AX13</t>
  </si>
  <si>
    <t>M01AX17</t>
  </si>
  <si>
    <t>N06AB10</t>
  </si>
  <si>
    <t>R06AE09</t>
  </si>
  <si>
    <t>J02AC01</t>
  </si>
  <si>
    <t>N06AX11</t>
  </si>
  <si>
    <t>J01CR02</t>
  </si>
  <si>
    <t>R03AC02</t>
  </si>
  <si>
    <t>C09AA02</t>
  </si>
  <si>
    <t>C10AA07</t>
  </si>
  <si>
    <t>J01MA02</t>
  </si>
  <si>
    <t>R03CC02</t>
  </si>
  <si>
    <t>N05BA12</t>
  </si>
  <si>
    <t>N06AB04</t>
  </si>
  <si>
    <t>N06AB06</t>
  </si>
  <si>
    <t>R06AE07</t>
  </si>
  <si>
    <t>Přehled plnění PL - Preskripce léčivých přípravků - orientační přehled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</si>
  <si>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</si>
  <si>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</si>
  <si>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</si>
  <si>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</si>
  <si>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</si>
  <si>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</si>
  <si>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</si>
  <si>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</si>
  <si>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</si>
  <si>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</si>
  <si>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</si>
  <si>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</si>
  <si>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</si>
  <si>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</si>
  <si>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</si>
  <si>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</si>
  <si>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</si>
  <si>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</si>
  <si>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</si>
  <si>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ZC885</t>
  </si>
  <si>
    <t>Náplast omnifix E 10 cm x 10 m 900650</t>
  </si>
  <si>
    <t>ZD104</t>
  </si>
  <si>
    <t>Náplast omniplast 10,0 cm x 10,0 m 9004472 (900535)</t>
  </si>
  <si>
    <t>ZD740</t>
  </si>
  <si>
    <t>Kompresa gáza 7,5 x 7,5 cm / 5 ks sterilní 1325019265</t>
  </si>
  <si>
    <t>Kompresa gáza sterilkompres 7,5 x 7,5 cm / 5 ks sterilní 1230119225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</si>
  <si>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</si>
  <si>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</si>
  <si>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</si>
  <si>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</si>
  <si>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</si>
  <si>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</si>
  <si>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</si>
  <si>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</si>
  <si>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</si>
  <si>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</si>
  <si>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</si>
  <si>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</si>
  <si>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</si>
  <si>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</si>
  <si>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</si>
  <si>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</si>
  <si>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ZA210</t>
  </si>
  <si>
    <t>Cévka vyživovací CV-01 GAM646957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</si>
  <si>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</si>
  <si>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</si>
  <si>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</si>
  <si>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</si>
  <si>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</si>
  <si>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</si>
  <si>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</si>
  <si>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</si>
  <si>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</si>
  <si>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</si>
  <si>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</si>
  <si>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</si>
  <si>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</si>
  <si>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</si>
  <si>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</si>
  <si>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</si>
  <si>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ZA812</t>
  </si>
  <si>
    <t>Uzávěr do katetrů 4435001</t>
  </si>
  <si>
    <t>ZA817</t>
  </si>
  <si>
    <t>Zkumavka PS 10 ml sterilní 400914</t>
  </si>
  <si>
    <t>ZA883</t>
  </si>
  <si>
    <t>Rourka rektální CH18 délka 40 cm 19-18.100</t>
  </si>
  <si>
    <t>ZA964</t>
  </si>
  <si>
    <t>Stříkačka janett 3-dílná 60 ml sterilní vyplachovací MRG564</t>
  </si>
  <si>
    <t>ZB289</t>
  </si>
  <si>
    <t>Válec tlak. stříkačky Medrad SDS-CTP-QFT 1H07169</t>
  </si>
  <si>
    <t>ZB424</t>
  </si>
  <si>
    <t>Elektroda EKG H34SG 31.1946.21</t>
  </si>
  <si>
    <t>ZB598</t>
  </si>
  <si>
    <t>Spojka přímá symetrická 7 x 7 mm 120 430</t>
  </si>
  <si>
    <t>ZC648</t>
  </si>
  <si>
    <t>Elektroda EKG s gelem ovál 51 x 33 mm pro dospělé H-108006</t>
  </si>
  <si>
    <t>ZC751</t>
  </si>
  <si>
    <t>Čepelka skalpelová 11 BB511</t>
  </si>
  <si>
    <t>ZC766</t>
  </si>
  <si>
    <t>Nůžky chirurgické rovné hrotnaté P00768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</si>
  <si>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</si>
  <si>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</si>
  <si>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</si>
  <si>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</si>
  <si>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</si>
  <si>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</si>
  <si>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</si>
  <si>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</si>
  <si>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</si>
  <si>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</si>
  <si>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</si>
  <si>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</si>
  <si>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</si>
  <si>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</si>
  <si>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</si>
  <si>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</si>
  <si>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</si>
  <si>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</si>
  <si>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ZG515</t>
  </si>
  <si>
    <t>Zkumavka močová vacuette 10,5 ml bal. á 50 ks 455007</t>
  </si>
  <si>
    <t>ZH817</t>
  </si>
  <si>
    <t>Katetr močový foley CH18 180605-000180</t>
  </si>
  <si>
    <t>ZH818</t>
  </si>
  <si>
    <t>Katetr močový foley CH20 180605-000200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</si>
  <si>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</si>
  <si>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</si>
  <si>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</si>
  <si>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</si>
  <si>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</si>
  <si>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</si>
  <si>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Zátka combi modrá 4495152</t>
  </si>
  <si>
    <t>ZK884</t>
  </si>
  <si>
    <t>Kohout trojcestný discofix modrý 4095111</t>
  </si>
  <si>
    <t>ZK978</t>
  </si>
  <si>
    <t>Cévka odsávací CH16 s přerušovačem sání P01175a</t>
  </si>
  <si>
    <t>ZB303</t>
  </si>
  <si>
    <t>Spojka asymetrická 4 x 7 mm 120 420</t>
  </si>
  <si>
    <t>ZE832</t>
  </si>
  <si>
    <t>Balónek k tonometru s ventilem 50 ml KVS B50EK</t>
  </si>
  <si>
    <t>ZJ098</t>
  </si>
  <si>
    <t>Vzduchovod nosní 7,0 bal. á 10 ks 321070</t>
  </si>
  <si>
    <t>ZJ101</t>
  </si>
  <si>
    <t>Vzduchovod nosní 8,5 bal. á 10 ks 321085</t>
  </si>
  <si>
    <t>ZJ110</t>
  </si>
  <si>
    <t>Vzduchovod ústní guedel / 70 mm bal. á 10 ks 311070</t>
  </si>
  <si>
    <t>ZJ113</t>
  </si>
  <si>
    <t>Vzduchovod ústní guedel / 100 mm bal. á 10 ks 311100</t>
  </si>
  <si>
    <t>ZK432</t>
  </si>
  <si>
    <t>Rourka rektální s balonkem 200089</t>
  </si>
  <si>
    <t>Rourka rektální s balónkem 200089</t>
  </si>
  <si>
    <t>ZL717</t>
  </si>
  <si>
    <t>Kanyla introcan safety 3 modrá 22G bal. á 50 ks 4251128-01</t>
  </si>
  <si>
    <t>ZL718</t>
  </si>
  <si>
    <t>Kanyla introcan safety 3 růžová 20G bal. á 50 ks 4251130-01</t>
  </si>
  <si>
    <t>ZJ111</t>
  </si>
  <si>
    <t>Vzduchovod ústní guedel / 80 mm bal. á 10 ks 311080</t>
  </si>
  <si>
    <t>ZD835</t>
  </si>
  <si>
    <t>Stříkačka injekční 3-dílná 1 ml LL plastipak bal. á 100 ks 309628</t>
  </si>
  <si>
    <t>ZG824</t>
  </si>
  <si>
    <t>Vak pevný na k.l. závěsný, kalibr., s nal.otvorem 3 l, 13-857</t>
  </si>
  <si>
    <t>ZJ430</t>
  </si>
  <si>
    <t>Náústek pro endoskopii MB-142 028725</t>
  </si>
  <si>
    <t>ZM314</t>
  </si>
  <si>
    <t>Vak jednorázový k odsávačce flovac 2l hadice 1,8 m 000-036-031</t>
  </si>
  <si>
    <t>ZC828</t>
  </si>
  <si>
    <t>Válec do tlak. stříkačky SQK 65VS</t>
  </si>
  <si>
    <t>ZF217</t>
  </si>
  <si>
    <t>Rychlospojka podtlak přímá P00325</t>
  </si>
  <si>
    <t>ZM734</t>
  </si>
  <si>
    <t>Hadička k injektoru Ulrich pacientská bal. á 100 ks XD2040</t>
  </si>
  <si>
    <t>ZM735</t>
  </si>
  <si>
    <t>Hadička k injektoru Ulrich vnitřní bal. á 10 ks XD8003</t>
  </si>
  <si>
    <t>ZM764</t>
  </si>
  <si>
    <t>Obal na manžetu MR 505065</t>
  </si>
  <si>
    <t>ZM765</t>
  </si>
  <si>
    <t>Páska pro fixaci hlavy při CT vyšetření 505066</t>
  </si>
  <si>
    <t>ZC831</t>
  </si>
  <si>
    <t>Sklo podložní mat. okraj 2501</t>
  </si>
  <si>
    <t>ZG892</t>
  </si>
  <si>
    <t>Sklo podložní sysmex microscope slides bal. á 50 ks 37001300T</t>
  </si>
  <si>
    <t>ZA221</t>
  </si>
  <si>
    <t>Sonda duodenální 4 postr.otv. 815</t>
  </si>
  <si>
    <t>ZC605</t>
  </si>
  <si>
    <t>Katetr 30G x 2 cm SET zakřivený, flexibilní DGK 002 X</t>
  </si>
  <si>
    <t>ZA715</t>
  </si>
  <si>
    <t>Set infuzní intrafix 4062957</t>
  </si>
  <si>
    <t>Set infuzní intrafix primeline classic 150 cm 4062957</t>
  </si>
  <si>
    <t>ZA832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</si>
  <si>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</si>
  <si>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</si>
  <si>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</si>
  <si>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</si>
  <si>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</si>
  <si>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</si>
  <si>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</si>
  <si>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ZA836</t>
  </si>
  <si>
    <t>Jehla injekční 0,9 x   70 mm žlutá</t>
  </si>
  <si>
    <t>Jehla injekční 0,9 x 70 mm žlutá 4665791</t>
  </si>
  <si>
    <t>ZB556</t>
  </si>
  <si>
    <t>Jehla injekční 1,2 x   40 mm růžová 4665120</t>
  </si>
  <si>
    <t>ZK475</t>
  </si>
  <si>
    <t>Rukavice operační latexové s pudrem ansell medigrip plus vel. 7,0 302924</t>
  </si>
  <si>
    <t>Rukavice operační latexové s pudrem ansell medigrip plus vel. 7,0 303504 (303364)</t>
  </si>
  <si>
    <t>ZK477</t>
  </si>
  <si>
    <t>Rukavice operační latexové s pudrem ansell medigrip plus vel. 8,0 302926</t>
  </si>
  <si>
    <t>Rukavice operační latexové s pudrem ansell medigrip plus vel. 8,0 303506(303366)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</si>
  <si>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</si>
  <si>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</si>
  <si>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</si>
  <si>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</si>
  <si>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</si>
  <si>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</si>
  <si>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</si>
  <si>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</si>
  <si>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</si>
  <si>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</si>
  <si>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</si>
  <si>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</si>
  <si>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ZB232</t>
  </si>
  <si>
    <t>Maska anesteziologická č.4 7194</t>
  </si>
  <si>
    <t>ZB464</t>
  </si>
  <si>
    <t>Maska anesteziologická č.2 7192</t>
  </si>
  <si>
    <t>ZA450</t>
  </si>
  <si>
    <t>Náplast omniplast hospital 1,25 cm x 9,1 m 9004520</t>
  </si>
  <si>
    <t>ZA674</t>
  </si>
  <si>
    <t>Cévka CN-01 646959</t>
  </si>
  <si>
    <t>ZB066</t>
  </si>
  <si>
    <t>Stříkačka janett 3-dílná 100 ml sterilní vyplachovací adaptér PLS1710</t>
  </si>
  <si>
    <t>ZB780</t>
  </si>
  <si>
    <t>Kontejner 120 ml sterilní 331690250350</t>
  </si>
  <si>
    <t>ZA068</t>
  </si>
  <si>
    <t>Mammotome ST11 Gauge Probe MST11B</t>
  </si>
  <si>
    <t>ZB535</t>
  </si>
  <si>
    <t>Mammotome vacuum set MVAC1</t>
  </si>
  <si>
    <t>ZF166</t>
  </si>
  <si>
    <t>Gel Mark - Ultra - SS EnCore Probe 10G bal. á 10 ks GMUEC10GSS</t>
  </si>
  <si>
    <t>ZF165</t>
  </si>
  <si>
    <t>Sonda EnCor Biopsy Probe 10G bal. á 5 ks ECP0110GVERT</t>
  </si>
  <si>
    <t>Sonda EnCor Biopsy Probe 10G bal. á 5 ks ECP0110GV</t>
  </si>
  <si>
    <t>ZC735</t>
  </si>
  <si>
    <t>Vzduchovod ústní guedell 100 mm 24107</t>
  </si>
  <si>
    <t>ZC734</t>
  </si>
  <si>
    <t>Vzduchovod ústní guedell   90 mm 24106</t>
  </si>
  <si>
    <t>ZB028</t>
  </si>
  <si>
    <t>Aplikační univerzální systém V-MARK Site Marker 14 G 7669 14 100 STT</t>
  </si>
  <si>
    <t>ZB946</t>
  </si>
  <si>
    <t>Vodič vakuové jehly EnCor Insert Mammo Test 10G bal. á 10 ks ENCFINSERT10G</t>
  </si>
  <si>
    <t>ZF163</t>
  </si>
  <si>
    <t>Kazeta EnCor Enspire vacuum and rinse tubing cassette assembly bal. á 12 ks DS4001</t>
  </si>
  <si>
    <t>Jehla injekční 0,9 x   40 mm žlutá 4657519</t>
  </si>
  <si>
    <t>ZJ180</t>
  </si>
  <si>
    <t>Jehla bioptická UP14100-01</t>
  </si>
  <si>
    <t>ZJ717</t>
  </si>
  <si>
    <t xml:space="preserve">Jehla lokalizační prsní hawkins III 20G x 10 cm 253 100 </t>
  </si>
  <si>
    <t>Jehla lokalizační prsní hawkins III 20G x 10 cm 253 100</t>
  </si>
  <si>
    <t>ZK474</t>
  </si>
  <si>
    <t>Rukavice operační latexové s pudrem ansell medigrip plus vel. 6,5 302923</t>
  </si>
  <si>
    <t>Rukavice operační latexové s pudrem ansell medigrip plus vel. 6,5 303503</t>
  </si>
  <si>
    <t>Rukavice operační latexové s pudrem ansell medigrip plus vel. 7,0 303364</t>
  </si>
  <si>
    <t>ZM051</t>
  </si>
  <si>
    <t>Rukavice nitril promedica bez p. S bílé 6N á 100 ks 9399W2</t>
  </si>
  <si>
    <t>Rukavice nitril sempercare bez p. S bal. á 200 ks 30 802</t>
  </si>
  <si>
    <t>ZA047</t>
  </si>
  <si>
    <t>Tampon proš. NT s RTG 45 x 45 cm bal. tkanicí á 500 ks 03100 již se nevyrábí</t>
  </si>
  <si>
    <t>ZA321</t>
  </si>
  <si>
    <t>Kompresa gáza 7,5 cm x 7,5 cm / 100 ks 17 nití, 8 vrstev 06002</t>
  </si>
  <si>
    <t>ZA411</t>
  </si>
  <si>
    <t>Gáza přířezy 30 cm x 30 cm 17 nití 07004</t>
  </si>
  <si>
    <t>ZA447</t>
  </si>
  <si>
    <t>Vata obvazová 200 g nesterilní skládaná 1102352</t>
  </si>
  <si>
    <t>ZA544</t>
  </si>
  <si>
    <t>Krytí inadine nepřilnavé 5,0 x 5,0 cm 1/10 SYS01481EE</t>
  </si>
  <si>
    <t>ZA570</t>
  </si>
  <si>
    <t>Náplast tegaderm 4,4 cm x 4,4 cm bal. á 100 ks 1622W</t>
  </si>
  <si>
    <t>ZI558</t>
  </si>
  <si>
    <t>Náplast curapor   7 x   5 cm 22 120 ( náhrada za cosmopor )</t>
  </si>
  <si>
    <t>Náplast curapor   7 x   5 cm 22120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</si>
  <si>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</si>
  <si>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</si>
  <si>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</si>
  <si>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</si>
  <si>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</si>
  <si>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</si>
  <si>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ZC585</t>
  </si>
  <si>
    <t>Krytí i.v.kanyl fixační transafix 6 x 8 cm, bal.á 200 ks 8900 001</t>
  </si>
  <si>
    <t>ZI555</t>
  </si>
  <si>
    <t>Náplast cosmopor antibacterial 10,0 x 8 cm á 25 ks 0082185</t>
  </si>
  <si>
    <t>ZE505</t>
  </si>
  <si>
    <t>Krytí hydrofilm 12 x 25 cm, á 25 ks 6857640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</si>
  <si>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</si>
  <si>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</si>
  <si>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</si>
  <si>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</si>
  <si>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</si>
  <si>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</si>
  <si>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</si>
  <si>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</si>
  <si>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</si>
  <si>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</si>
  <si>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KB916</t>
  </si>
  <si>
    <t>pouzdro zaváděcí KCFW-6.0-38-40-RB-BLKN</t>
  </si>
  <si>
    <t>KB946</t>
  </si>
  <si>
    <t>drát vodící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</si>
  <si>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</si>
  <si>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</si>
  <si>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</si>
  <si>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</si>
  <si>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</si>
  <si>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</si>
  <si>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</si>
  <si>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</si>
  <si>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</si>
  <si>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</si>
  <si>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</si>
  <si>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</si>
  <si>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</si>
  <si>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</si>
  <si>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</si>
  <si>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</si>
  <si>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</si>
  <si>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RSR13</t>
  </si>
  <si>
    <t>KC082</t>
  </si>
  <si>
    <t>stříkačka inflační PTCA 622510</t>
  </si>
  <si>
    <t>KC083</t>
  </si>
  <si>
    <t>drát vodící J3 5050200</t>
  </si>
  <si>
    <t>KC289</t>
  </si>
  <si>
    <t>kohout Model-medi Gateway 10PK M001153223</t>
  </si>
  <si>
    <t>KC379</t>
  </si>
  <si>
    <t>drát vodící Synchro 010-200 cm M00316310</t>
  </si>
  <si>
    <t>KD429</t>
  </si>
  <si>
    <t>jehla SDN-21-4,0</t>
  </si>
  <si>
    <t>KE353</t>
  </si>
  <si>
    <t>činidlo embolizační tekuté onyx 18 AVM syst. 105-7000-060</t>
  </si>
  <si>
    <t>KE354</t>
  </si>
  <si>
    <t>drát vodící Mirage 103-0608</t>
  </si>
  <si>
    <t>KE944</t>
  </si>
  <si>
    <t>pouzdro zaváděcí KSAW-6,0-18/38-55-RB-ANL2-HC</t>
  </si>
  <si>
    <t>ZA713</t>
  </si>
  <si>
    <t>Měřič žilního tlaku 01 646992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</si>
  <si>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</si>
  <si>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</si>
  <si>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</si>
  <si>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</si>
  <si>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ZA750</t>
  </si>
  <si>
    <t>Kanyla venofix 21G zelená ( malé křidýlko ) 4056337</t>
  </si>
  <si>
    <t>ZB006</t>
  </si>
  <si>
    <t>Teploměr digitální thermoval basic 9250391</t>
  </si>
  <si>
    <t>ZB249</t>
  </si>
  <si>
    <t>Sáček močový s křížovou výpustí sterilní 2000 ml ZAR-TNU201601</t>
  </si>
  <si>
    <t>ZB384</t>
  </si>
  <si>
    <t>Stříkačka injekční 3-dílná 20 ml LL Omnifix Solo 4617207V</t>
  </si>
  <si>
    <t>ZC752</t>
  </si>
  <si>
    <t>Čepelka skalpelová 15 BB515</t>
  </si>
  <si>
    <t>ZC863</t>
  </si>
  <si>
    <t>Hadička spojovací HS 1,8 x 1800LL 606304</t>
  </si>
  <si>
    <t>ZE308</t>
  </si>
  <si>
    <t>Stříkačka injekční 3-dílná 5 ml LL Omnifix Solo 4617053V</t>
  </si>
  <si>
    <t>ZF192</t>
  </si>
  <si>
    <t>Nádoba na kontaminovaný odpad 4 l 15-0004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</si>
  <si>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</si>
  <si>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</si>
  <si>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</si>
  <si>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</si>
  <si>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</si>
  <si>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</si>
  <si>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KB885</t>
  </si>
  <si>
    <t>drát vodící THSCF-35-145-3-AUS1</t>
  </si>
  <si>
    <t>KB978</t>
  </si>
  <si>
    <t>pouzdro zaváděcí B70N10MQ</t>
  </si>
  <si>
    <t>KC078</t>
  </si>
  <si>
    <t>hadička vysokotlaká angio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</si>
  <si>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</si>
  <si>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</si>
  <si>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</si>
  <si>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</si>
  <si>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</si>
  <si>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</si>
  <si>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</si>
  <si>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N181805</t>
  </si>
  <si>
    <t>KD581</t>
  </si>
  <si>
    <t>puzdro zaváděcí k TIPSu RUPS-100</t>
  </si>
  <si>
    <t>KD909</t>
  </si>
  <si>
    <t>chlopeň na cévku CFM-100</t>
  </si>
  <si>
    <t>KD993</t>
  </si>
  <si>
    <t>pouzdro zaváděcí KSAW-7,0-38-90-RB-SHTL-HC KSAW-7.0-38-90-</t>
  </si>
  <si>
    <t>KE514</t>
  </si>
  <si>
    <t>MDC-10</t>
  </si>
  <si>
    <t>KF735</t>
  </si>
  <si>
    <t>stent vaskulární astron 8/40/70 343778</t>
  </si>
  <si>
    <t>KH478</t>
  </si>
  <si>
    <t>pouzdro zaváděcí KCFW-6.0-35-55-RB-HFANL1-HC</t>
  </si>
  <si>
    <t>KH831</t>
  </si>
  <si>
    <t>jehla SDN-21-7.0</t>
  </si>
  <si>
    <t>ZB720</t>
  </si>
  <si>
    <t>Manžeta přetlaková 1000 ml s manometrem 100 M10105 (052-006-100)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</si>
  <si>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</si>
  <si>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</si>
  <si>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</si>
  <si>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</si>
  <si>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</si>
  <si>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</si>
  <si>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ZA586</t>
  </si>
  <si>
    <t xml:space="preserve">Stříkačka injekční 2 ml LL KDM bal. á 100 ks 02-0070 </t>
  </si>
  <si>
    <t>Stříkačka injekční 2 ml LL KDM bal. á 100 ks, 831908 02-0070</t>
  </si>
  <si>
    <t>KC188</t>
  </si>
  <si>
    <t>protekce embolická spider FX SPD2-050-190</t>
  </si>
  <si>
    <t>KC371</t>
  </si>
  <si>
    <t>drát vodící MODEL-V18-01 8/150 M001468500</t>
  </si>
  <si>
    <t>KH696</t>
  </si>
  <si>
    <t>set Combitrans arteriální 5202620</t>
  </si>
  <si>
    <t>KC171</t>
  </si>
  <si>
    <t>drát vodící Nitrex N141802</t>
  </si>
  <si>
    <t>KB981</t>
  </si>
  <si>
    <t>pouzdro zaváděcí B70N25AQ</t>
  </si>
  <si>
    <t>KD580</t>
  </si>
  <si>
    <t>pouzdro zaváděcí KCFW-7,0-38-40-RB-BLKN</t>
  </si>
  <si>
    <t>KC270</t>
  </si>
  <si>
    <t>kabel k odpoutávači synerg connect. M00345110240</t>
  </si>
  <si>
    <t>KB895</t>
  </si>
  <si>
    <t>jehla punkční MPIS-401-NT</t>
  </si>
  <si>
    <t>KE981</t>
  </si>
  <si>
    <t>drát vodící sel. NiTi/W NE18060280NW-SL</t>
  </si>
  <si>
    <t>ZJ366</t>
  </si>
  <si>
    <t>Válec do tlakové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</si>
  <si>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</si>
  <si>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</si>
  <si>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</si>
  <si>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</si>
  <si>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KI262</t>
  </si>
  <si>
    <t>jehla koaxiální 15G x 13cm (pro MN1616) á 5 ks C1616B</t>
  </si>
  <si>
    <t>KF135</t>
  </si>
  <si>
    <t>drát vodící TSMG-35-180-7-LES</t>
  </si>
  <si>
    <t>KB960</t>
  </si>
  <si>
    <t>filtr venakavální IGTCFS-65-UNI IGTCFS-65-UNI</t>
  </si>
  <si>
    <t>KA042</t>
  </si>
  <si>
    <t>jehla SDN-18-9,0</t>
  </si>
  <si>
    <t>KI281</t>
  </si>
  <si>
    <t>klip vaskulární StarClose SE 14679-02</t>
  </si>
  <si>
    <t>ZK994</t>
  </si>
  <si>
    <t>Kanyla Plexufix bal. á 50 ks 4891562</t>
  </si>
  <si>
    <t>KI261</t>
  </si>
  <si>
    <t>jehla koaxiální 15G x 7cm (pro MN1610) á 5ks C1610B</t>
  </si>
  <si>
    <t>KE850</t>
  </si>
  <si>
    <t>drát vodící HR35183M</t>
  </si>
  <si>
    <t>KI280</t>
  </si>
  <si>
    <t>klip vaskulární ProGlide 12673-05</t>
  </si>
  <si>
    <t>KC377</t>
  </si>
  <si>
    <t>drát vodící Synchro 014 GW 35 M00313010</t>
  </si>
  <si>
    <t>KB947</t>
  </si>
  <si>
    <t>kohout dvoucestný PTWS-2FLL-MLL-R</t>
  </si>
  <si>
    <t>KD579</t>
  </si>
  <si>
    <t>drát vodící Nitrex N143001</t>
  </si>
  <si>
    <t>KB906</t>
  </si>
  <si>
    <t>drát vodící THSCF-35-260-3-AUS1</t>
  </si>
  <si>
    <t>KG055</t>
  </si>
  <si>
    <t>pouzdro zaváděcí KSAW-7,0-18/38-55-RB-ANL2-HC</t>
  </si>
  <si>
    <t>KI114</t>
  </si>
  <si>
    <t>drát vodící THSCF-35-180-1.5-ROSEN THSCF-35-180-1.5-ROSEN</t>
  </si>
  <si>
    <t>KB910</t>
  </si>
  <si>
    <t>pouzdro zaváděcí XLCFW-20.-38-30-ENDOSTENT</t>
  </si>
  <si>
    <t>ZA851</t>
  </si>
  <si>
    <t>Lepidlo tkáňové histoacryl bal. á 5 ks 1050052</t>
  </si>
  <si>
    <t>ZC654</t>
  </si>
  <si>
    <t>Manžeta přetlaková 500 ml s manometrem KVS PM 05M</t>
  </si>
  <si>
    <t>KA041</t>
  </si>
  <si>
    <t>OTD-100-Torgue</t>
  </si>
  <si>
    <t>KI534</t>
  </si>
  <si>
    <t>extraktor vaskulární Indy OTW INDY-8.0-35-100-40</t>
  </si>
  <si>
    <t>KI772</t>
  </si>
  <si>
    <t>pouzdro zaváděcí KCFW-9.0-38-70-RB-RAABE</t>
  </si>
  <si>
    <t>KI752</t>
  </si>
  <si>
    <t>systém pro uzavírání cév femorální F6/15cm KIKCLT-06</t>
  </si>
  <si>
    <t>KI535</t>
  </si>
  <si>
    <t>drát vodící Sagitta .016", 180cm TPMG-16-180-SAG-HC</t>
  </si>
  <si>
    <t>KB986</t>
  </si>
  <si>
    <t>drát vodící GA35263M</t>
  </si>
  <si>
    <t>KA040</t>
  </si>
  <si>
    <t>POWS-FLL-MLL</t>
  </si>
  <si>
    <t>KI115</t>
  </si>
  <si>
    <t>drát vodící THSCF-35-260-1.5-ROSEN</t>
  </si>
  <si>
    <t>KH297</t>
  </si>
  <si>
    <t>drát vodící ChoICE 0.014x300  5 ks H7491211901J2</t>
  </si>
  <si>
    <t>KA001</t>
  </si>
  <si>
    <t>P8,3G-38-50-P-32S-RING</t>
  </si>
  <si>
    <t>KB873</t>
  </si>
  <si>
    <t>balon LONV 8.5-38-100-20-8.0</t>
  </si>
  <si>
    <t>katetr balónkový LONV 8.5-38-100-20-8.0</t>
  </si>
  <si>
    <t>KB884</t>
  </si>
  <si>
    <t>cévka HNB5,0-38-100-P-NS-SIM2</t>
  </si>
  <si>
    <t>katetr diagnostický HNB5,0-38-100-P-NS-SIM2</t>
  </si>
  <si>
    <t>zavaděč KCFW-6.0-38-40-RB-BLKN</t>
  </si>
  <si>
    <t>KB928</t>
  </si>
  <si>
    <t>MWCE-35-14-6-NESTER</t>
  </si>
  <si>
    <t>spirála emolizační MWCE-35-14-6-NESTER</t>
  </si>
  <si>
    <t>KB929</t>
  </si>
  <si>
    <t>MWCE-35-14-8-NESTER</t>
  </si>
  <si>
    <t>spirála emolizační MWCE-35-14-8-NESTER</t>
  </si>
  <si>
    <t>KB948</t>
  </si>
  <si>
    <t>MWCE-18S-3/2-TORNÁDO</t>
  </si>
  <si>
    <t>KB950</t>
  </si>
  <si>
    <t>cévka HNB5,0-38-100-P-NS-H1</t>
  </si>
  <si>
    <t>katetr diagnostický HNB5,0-38-100-P-NS-H1</t>
  </si>
  <si>
    <t>KB955</t>
  </si>
  <si>
    <t>ULT10.2-38-40-P-32S-CLB-RH</t>
  </si>
  <si>
    <t>katetr drenážní biliární ULT10.2-38-40-P-32S-CLB-RH</t>
  </si>
  <si>
    <t>KB958</t>
  </si>
  <si>
    <t>ULT12.0-38-40-P-32S CLB-RH</t>
  </si>
  <si>
    <t>katetr drenážní biliární ULT12.0-38-40-P-32S CLB-RH</t>
  </si>
  <si>
    <t>KB959</t>
  </si>
  <si>
    <t>ULT14.0-38-40-P-32S-CLB-RH</t>
  </si>
  <si>
    <t>katetr drenážní biliární ULT14.0-38-40-P-32S-CLB-RH</t>
  </si>
  <si>
    <t>KB997</t>
  </si>
  <si>
    <t>mikrokatetr Progreat MC-PP27131</t>
  </si>
  <si>
    <t>KC089</t>
  </si>
  <si>
    <t>katetr st 035F5 100 LIND SRD5553</t>
  </si>
  <si>
    <t>katetr diagnostický st 035F5 100 LIND SRD5553</t>
  </si>
  <si>
    <t>KC092</t>
  </si>
  <si>
    <t>katetr tempo-5 038   65 ber-2 451515V0</t>
  </si>
  <si>
    <t>katetr tempo-5 038   65 ber-2 á 5 ks 451515V0</t>
  </si>
  <si>
    <t>katetr diagnostický tempo-5 038   65 ber-2 á 5 ks 451515V0</t>
  </si>
  <si>
    <t>KC294</t>
  </si>
  <si>
    <t>katetr vodící STXF 8F 90 cm H965100520</t>
  </si>
  <si>
    <t>KC342</t>
  </si>
  <si>
    <t>katetr vodící ST XF 5F   90 cm M003100640</t>
  </si>
  <si>
    <t>KC439</t>
  </si>
  <si>
    <t>coil GDS-10-360 4 x 8 M003347408SR0</t>
  </si>
  <si>
    <t>spirála embolizační GDS-10-360 4 x 8 M003347408SR0</t>
  </si>
  <si>
    <t>KC440</t>
  </si>
  <si>
    <t>coil GDS-10-360 3 x 6 M003347306SR0</t>
  </si>
  <si>
    <t>KD358</t>
  </si>
  <si>
    <t>cévka HNBR5,0-vanschie3</t>
  </si>
  <si>
    <t>KD432</t>
  </si>
  <si>
    <t>katetr VERT RF-WH14110M</t>
  </si>
  <si>
    <t>katetr diagnostický VERT RF-WH14110M</t>
  </si>
  <si>
    <t>KD689</t>
  </si>
  <si>
    <t>SCBR5.5-35-125-P-SIM2-SHTL SCBR5,0-35-125-P-SIM</t>
  </si>
  <si>
    <t>katetr diagnostický SCBR5.5-35-125-P-SIM2-SHTL SCBR5,0-35-125-P-SIM</t>
  </si>
  <si>
    <t>KD694</t>
  </si>
  <si>
    <t>stentgraft zenith flex AAA endovascular with Z-track introduction TFFB-AAA TFFB-32-82,125-ZT,32</t>
  </si>
  <si>
    <t>KD700</t>
  </si>
  <si>
    <t>balón mars   5 x   4 OPT 1750-0504</t>
  </si>
  <si>
    <t>katetr balónkový mars   5 x   4 OPT 1750-0504</t>
  </si>
  <si>
    <t>KD701</t>
  </si>
  <si>
    <t>balón mars   5 x 10 OPT 1750-0510</t>
  </si>
  <si>
    <t>katetr balónkový mars   5 x 10 OPT 1750-0510</t>
  </si>
  <si>
    <t>KD702</t>
  </si>
  <si>
    <t>balón mars   6 x   4 OPT 1750-0604</t>
  </si>
  <si>
    <t>katetr balónkový mars   6 x   4 OPT 1750-0604</t>
  </si>
  <si>
    <t>KD703</t>
  </si>
  <si>
    <t>balón mars   6 x 10 OPT 1750-0610</t>
  </si>
  <si>
    <t>katetr balónkový mars   6 x 10 OPT 1750-0610</t>
  </si>
  <si>
    <t>KD893</t>
  </si>
  <si>
    <t>balón mars   7 x   4 OPT 1750-0704</t>
  </si>
  <si>
    <t>katetr balónkový mars   7 x   4 OPT 1750-0704</t>
  </si>
  <si>
    <t>KD900</t>
  </si>
  <si>
    <t>cévka diagnostická HNBR4,1-35-65-P-NS-RC2</t>
  </si>
  <si>
    <t>KD903</t>
  </si>
  <si>
    <t>cévka HNR4,0-35-65-P-8S-VCF</t>
  </si>
  <si>
    <t>katetr diagnostický HNR4,0-35-65-P-8S-VCF</t>
  </si>
  <si>
    <t>KD913</t>
  </si>
  <si>
    <t>balón wanda 3.0-40 H965SCH505250</t>
  </si>
  <si>
    <t>katetr balónkový wanda 3.0-40 H965SCH505250</t>
  </si>
  <si>
    <t>KD972</t>
  </si>
  <si>
    <t>cévka HNBR5,0-38-80-P-NS-VS3</t>
  </si>
  <si>
    <t>katetr diagnostický HNBR5,0-38-80-P-NS-VS3</t>
  </si>
  <si>
    <t>onyx 18 AVM syst. 105-7000-060</t>
  </si>
  <si>
    <t>KE355</t>
  </si>
  <si>
    <t>mikrokatetr Marathon 105-5055</t>
  </si>
  <si>
    <t>mikrokatetr neurointerven Marathon 105-5055</t>
  </si>
  <si>
    <t>KE503</t>
  </si>
  <si>
    <t>katetr vodící ST XF 6F 100 cm M003101500</t>
  </si>
  <si>
    <t>Zavaděč bodák KSAW-6,0-18/38-55-RB-ANL2-HC</t>
  </si>
  <si>
    <t>KE973</t>
  </si>
  <si>
    <t>ULT12,0-38-25-P-6S-CLM-RH</t>
  </si>
  <si>
    <t>katetr drenážní biliární ULT12,0-38-25-P-6S-CLM-RH</t>
  </si>
  <si>
    <t>KE978</t>
  </si>
  <si>
    <t>SCBR5,5-35-125-P-NS-H1-SHTL</t>
  </si>
  <si>
    <t>katetr diagnostický SCBR5,5-35-125-P-NS-H1-SHTL</t>
  </si>
  <si>
    <t>KE995</t>
  </si>
  <si>
    <t>katetr pig. BTQ BT-PD1-1430-W</t>
  </si>
  <si>
    <t>katetr drenážní pig. BTQ BT-PD1-1430-W</t>
  </si>
  <si>
    <t>KF043</t>
  </si>
  <si>
    <t>stent solitaire SAB-4-20</t>
  </si>
  <si>
    <t>KF568</t>
  </si>
  <si>
    <t>stent viatorry N-PT106275</t>
  </si>
  <si>
    <t>KG549</t>
  </si>
  <si>
    <t>balón wanda 6.0-40, 80 H965SCH505100</t>
  </si>
  <si>
    <t>katetr balónkový wanda 6.0-40, 80 H965SCH505100</t>
  </si>
  <si>
    <t>KG550</t>
  </si>
  <si>
    <t>balón wanda 7.0-40, 80 H965SCH505130</t>
  </si>
  <si>
    <t>katetr balónkový wanda 7.0-40, 80 H965SCH505130</t>
  </si>
  <si>
    <t>KG551</t>
  </si>
  <si>
    <t>balón wanda 8.0-40, 80 H965SCH505160</t>
  </si>
  <si>
    <t>katetr balónkový wanda 8.0-40, 80 H965SCH505160</t>
  </si>
  <si>
    <t>KG610</t>
  </si>
  <si>
    <t>balón wanda 4.0-40, 80 H965SCH505040</t>
  </si>
  <si>
    <t>katetr balónkový wanda 4.0-40, 80 H965SCH505040</t>
  </si>
  <si>
    <t>KG937</t>
  </si>
  <si>
    <t>stentgraft zenith lliac leg ZSLE</t>
  </si>
  <si>
    <t>KG984</t>
  </si>
  <si>
    <t>stent jícnový 014-04N-20-150-L</t>
  </si>
  <si>
    <t>KH291</t>
  </si>
  <si>
    <t>stentgraft zenith low-profil Iliac leg ZALL ZALL-x-x</t>
  </si>
  <si>
    <t>KH292</t>
  </si>
  <si>
    <t>stentgraft zenith low-profil Main body ZALB ZALB-x-x</t>
  </si>
  <si>
    <t>KH483</t>
  </si>
  <si>
    <t>balón wanda 3.0-40, 80 H965SCH505010</t>
  </si>
  <si>
    <t>katetr balónkový wanda 3.0-40, 80 H965SCH505010</t>
  </si>
  <si>
    <t>KB877</t>
  </si>
  <si>
    <t>T5,0-35-100-P-NS-VAD2</t>
  </si>
  <si>
    <t>katetr diagnostický T5,0-35-100-P-NS-VAD2</t>
  </si>
  <si>
    <t>KB915</t>
  </si>
  <si>
    <t>KSAW-6.0-38-90-RB-SHTL-HC</t>
  </si>
  <si>
    <t>KB953</t>
  </si>
  <si>
    <t>ULT14.0-38-25-P-6S-CLM-RH</t>
  </si>
  <si>
    <t>katetr drenážní biliární ULT14.0-38-25-P-6S-CLM-RH</t>
  </si>
  <si>
    <t>KB956</t>
  </si>
  <si>
    <t>cévka HNR5,0-35-100-P-10S-CFP</t>
  </si>
  <si>
    <t>katetr diagnostický HNR5,0-35-100-P-10S-CFP</t>
  </si>
  <si>
    <t>KB972</t>
  </si>
  <si>
    <t>cévka HNBR5,0-vanschie1</t>
  </si>
  <si>
    <t>KB989</t>
  </si>
  <si>
    <t>katetr ZW34110M</t>
  </si>
  <si>
    <t>katetr diagnostický ZW34110M</t>
  </si>
  <si>
    <t>KC003</t>
  </si>
  <si>
    <t>stentgraft bifurkační Ella 001-08-24,26,32....</t>
  </si>
  <si>
    <t>hadička angio 5011531</t>
  </si>
  <si>
    <t>KC192</t>
  </si>
  <si>
    <t>drát vodící Prostream MSH 175 41278-01</t>
  </si>
  <si>
    <t>KC264</t>
  </si>
  <si>
    <t>mikrokatetr Excelsior 150 M0031441890</t>
  </si>
  <si>
    <t>KC292</t>
  </si>
  <si>
    <t>coil GDC-10 Ultrasoft 3 x 6 M0033433060</t>
  </si>
  <si>
    <t>spirála embolizační GDC-10 Ultrasoft 3 x 6 M0033433060</t>
  </si>
  <si>
    <t>KC303</t>
  </si>
  <si>
    <t>coil GDC-10 Ultrasoft 2 x 6 M0033432060</t>
  </si>
  <si>
    <t>spirála embolizační GDC-10 Ultrasoft 2 x 6 M0033432060</t>
  </si>
  <si>
    <t>KC392</t>
  </si>
  <si>
    <t>coil GDS-10 Ultrasoft 2 x 3 M0033432030</t>
  </si>
  <si>
    <t>spirála embolizační GDS-10 Ultrasoft 2 x 3 M0033432030</t>
  </si>
  <si>
    <t>KC393</t>
  </si>
  <si>
    <t>coil GDS-10 Ultrasoft 2 x 4 M0033432040</t>
  </si>
  <si>
    <t>KC438</t>
  </si>
  <si>
    <t>coil GDS-10-360 5 x 9 M003347509SR0</t>
  </si>
  <si>
    <t>spirála embolizační GDS-10-360 5 x 9 M003347509SR0</t>
  </si>
  <si>
    <t>KD433</t>
  </si>
  <si>
    <t>katetr VERT RF-WH14112M</t>
  </si>
  <si>
    <t>KD553</t>
  </si>
  <si>
    <t>cévka HNBR5,0-35-100-P-NS-C2</t>
  </si>
  <si>
    <t>katetr diagnostický HNBR5,0-35-100-P-NS-C2</t>
  </si>
  <si>
    <t>KD563</t>
  </si>
  <si>
    <t>coil GDC-10-360 8 x 20 M003346820SR0</t>
  </si>
  <si>
    <t>set k TIPSu RUPS-100</t>
  </si>
  <si>
    <t>KD688</t>
  </si>
  <si>
    <t>MWCE-18S-4/3-TORNÁDO</t>
  </si>
  <si>
    <t>spirála emolizační MWCE-18S-4/3-TORNÁDO</t>
  </si>
  <si>
    <t>KD894</t>
  </si>
  <si>
    <t>balón mars   8 x   4 OPT 1750-0804</t>
  </si>
  <si>
    <t>katetr balónkový mars   8 x   4 OPT 1750-0804</t>
  </si>
  <si>
    <t>KD896</t>
  </si>
  <si>
    <t>balón mars 10 x   4 OPT 1750-1004</t>
  </si>
  <si>
    <t>katetr balónkový mars 10 x   4 OPT 1750-1004</t>
  </si>
  <si>
    <t>KSAW-7,0-38-90-RB-SHTL-HC KSAW-7.0-38-90-</t>
  </si>
  <si>
    <t>KE323</t>
  </si>
  <si>
    <t>katetr značený OPT1080-4000</t>
  </si>
  <si>
    <t>KE764</t>
  </si>
  <si>
    <t>drát vodící renal 503452</t>
  </si>
  <si>
    <t>KE974</t>
  </si>
  <si>
    <t>ULT10,2-38-25-P-6S-CLM-RH</t>
  </si>
  <si>
    <t>katetr drenážní biliární ULT10,2-38-25-P-6S-CLM-RH</t>
  </si>
  <si>
    <t>KF056</t>
  </si>
  <si>
    <t>stent solitaire SAB-6-20</t>
  </si>
  <si>
    <t>KF151</t>
  </si>
  <si>
    <t>katetr Cragg-McNamara 41039-01</t>
  </si>
  <si>
    <t>katetr infúzní Cragg-McNamara 41039-01</t>
  </si>
  <si>
    <t>stent astron 8/40/70 343778</t>
  </si>
  <si>
    <t>KF738</t>
  </si>
  <si>
    <t>stent astron 10/60/70 349215</t>
  </si>
  <si>
    <t>KF850</t>
  </si>
  <si>
    <t>stent jícen 014-02N-20-150-L</t>
  </si>
  <si>
    <t>KG548</t>
  </si>
  <si>
    <t>balón wanda 5.0-40, 80 H965SCH505070</t>
  </si>
  <si>
    <t>katetr balónkový wanda 5.0-40, 80 H965SCH505070</t>
  </si>
  <si>
    <t>KG553</t>
  </si>
  <si>
    <t>balón wanda 5.0-40, 135 H965SCH505310</t>
  </si>
  <si>
    <t>katetr balónkový wanda 5.0-40, 135 H965SCH505310</t>
  </si>
  <si>
    <t>KG554</t>
  </si>
  <si>
    <t>balón wanda 6.0-40, 135 H965SCH505340</t>
  </si>
  <si>
    <t>katetr balónkový wanda 6.0-40, 135 H965SCH505340</t>
  </si>
  <si>
    <t>KG558</t>
  </si>
  <si>
    <t>stent jícen 014-04N-20-120-L</t>
  </si>
  <si>
    <t>KG924</t>
  </si>
  <si>
    <t>balón coda-2-10,0-35-120-32</t>
  </si>
  <si>
    <t>katetr balónkový coda-2-10,0-35-120-32</t>
  </si>
  <si>
    <t>KH173</t>
  </si>
  <si>
    <t>port Chronoflex 6.0F 0607173CE</t>
  </si>
  <si>
    <t>KH178</t>
  </si>
  <si>
    <t>balón Mustang 10.0x60, 75cm H74939171100670</t>
  </si>
  <si>
    <t>KH298</t>
  </si>
  <si>
    <t>balón Mustang 5.0x40, 135cm H74939171050410</t>
  </si>
  <si>
    <t>KH354</t>
  </si>
  <si>
    <t>stentgraft fluency FVL12080</t>
  </si>
  <si>
    <t>KH482</t>
  </si>
  <si>
    <t>stent astron 8/80/70 343780</t>
  </si>
  <si>
    <t>KH661</t>
  </si>
  <si>
    <t>katetr Cragg-McNamara 41054-01 41054-01</t>
  </si>
  <si>
    <t>katetr infúzní Cragg-McNamara 41054-01 41054-01</t>
  </si>
  <si>
    <t>KH704</t>
  </si>
  <si>
    <t>stent Epic 6x80 120cm H74939054068020</t>
  </si>
  <si>
    <t>KH705</t>
  </si>
  <si>
    <t>stent Epic 7x41 120cm H74939054074020</t>
  </si>
  <si>
    <t>KH711</t>
  </si>
  <si>
    <t>stent Epic 8x120 120cm H74939054081220</t>
  </si>
  <si>
    <t>KH825</t>
  </si>
  <si>
    <t>coil Nester 18-5-2 MWCE-18-5-2-NESTER</t>
  </si>
  <si>
    <t>spirála embolizační Nester 18-5-2 MWCE-18-5-2-NESTER</t>
  </si>
  <si>
    <t>KH828</t>
  </si>
  <si>
    <t>coil Nester 18-7-3 MWCE-18-7-3-NESTER</t>
  </si>
  <si>
    <t>spirála embolizační Nester 18-7-3 MWCE-18-7-3-NESTER</t>
  </si>
  <si>
    <t>KH829</t>
  </si>
  <si>
    <t>coil Nester 18-7-4 MWCE-18-7-4-NESTER</t>
  </si>
  <si>
    <t>spirála embolizační Nester 18-7-4 MWCE-18-7-4-NESTER</t>
  </si>
  <si>
    <t>KC443</t>
  </si>
  <si>
    <t>balón Maverick H7493892820250</t>
  </si>
  <si>
    <t>katetr balónkový Maverick H7493892820250</t>
  </si>
  <si>
    <t>KD424</t>
  </si>
  <si>
    <t>cévka HNBR5,0-35-100-P-NS-C1</t>
  </si>
  <si>
    <t>katetr diagnostický HNBR5,0-35-100-P-NS-C1</t>
  </si>
  <si>
    <t>KH813</t>
  </si>
  <si>
    <t>balón Senri 3x60 mm BD-S3060L</t>
  </si>
  <si>
    <t>katetr balónkový Senri 3x60 mm BD-S3060L</t>
  </si>
  <si>
    <t>KH823</t>
  </si>
  <si>
    <t>coil Nester 18-3-2 MWCE-18-3-2-NESTER</t>
  </si>
  <si>
    <t>spirála embolizační Nester 18-3-2 MWCE-18-3-2-NESTER</t>
  </si>
  <si>
    <t>KH827</t>
  </si>
  <si>
    <t>coil Nester 18-7-2 MWCE-18-7-2-NESTER</t>
  </si>
  <si>
    <t>spirála embolizační Nester 18-7-2 MWCE-18-7-2-NESTER</t>
  </si>
  <si>
    <t>KC004</t>
  </si>
  <si>
    <t>stentgraft tubulární Ella 001-08-21-088,32-080</t>
  </si>
  <si>
    <t>KF569</t>
  </si>
  <si>
    <t>stent viatorry N-PT107275</t>
  </si>
  <si>
    <t>KF828</t>
  </si>
  <si>
    <t>pouzdro zaváděcí B11N25AQ</t>
  </si>
  <si>
    <t>KH892</t>
  </si>
  <si>
    <t>katetr vodící 40DEG XF 8F 90 cm H965100440</t>
  </si>
  <si>
    <t>KF100</t>
  </si>
  <si>
    <t>stentgraft zenith flex AAA endovascular graft TFLE-ZBIS-12-61-41,12-39-ZT</t>
  </si>
  <si>
    <t>KD829</t>
  </si>
  <si>
    <t>coil GDC-10SR 9 x 30 M003346930SR0</t>
  </si>
  <si>
    <t>spirála embolizační GDC-10SR 9 x 30 M003346930SR0</t>
  </si>
  <si>
    <t>KC434</t>
  </si>
  <si>
    <t>coil GDS-10-360 7 x 15 M003346715SR0</t>
  </si>
  <si>
    <t>spirála embolizační GDS-10-360 7 x 15 M003346715SR0</t>
  </si>
  <si>
    <t>KH713</t>
  </si>
  <si>
    <t>stent Epic 10x40 120cm H74939054104020</t>
  </si>
  <si>
    <t>KI083</t>
  </si>
  <si>
    <t>stent Isthmus 10x39 ICLC10039L</t>
  </si>
  <si>
    <t>KI003</t>
  </si>
  <si>
    <t>balón Symetry 3.0x40 135cm M001103470</t>
  </si>
  <si>
    <t>KH703</t>
  </si>
  <si>
    <t>stent Epic 6x41 120cm H74939054064020</t>
  </si>
  <si>
    <t>spider FX SPD2-050-190</t>
  </si>
  <si>
    <t>KF318</t>
  </si>
  <si>
    <t>KSAW-8,0-38-90-RB-SHTL-HC</t>
  </si>
  <si>
    <t>KH464</t>
  </si>
  <si>
    <t>balón PCB 6.0x2.0-90cm M001BP90620B0</t>
  </si>
  <si>
    <t>KG873</t>
  </si>
  <si>
    <t>stent biliární CSS/12/15 M001208000</t>
  </si>
  <si>
    <t>KI084</t>
  </si>
  <si>
    <t>stent Isthmus 8x29 ICLC8029L</t>
  </si>
  <si>
    <t>KB925</t>
  </si>
  <si>
    <t>IMWCE-35-8-10</t>
  </si>
  <si>
    <t>MODEL-V18-01 8/150 M001468500</t>
  </si>
  <si>
    <t>KC373</t>
  </si>
  <si>
    <t>stent Wallstent uni 22 x 45 x 100 M00731630</t>
  </si>
  <si>
    <t>KH660</t>
  </si>
  <si>
    <t>katetr Cragg-McNamara 41052-01 41052-01</t>
  </si>
  <si>
    <t>KI087</t>
  </si>
  <si>
    <t>stent Isthmus 9x39 ICLC9039L</t>
  </si>
  <si>
    <t>KI085</t>
  </si>
  <si>
    <t>stent Isthmus 8x39 ICLC8039L</t>
  </si>
  <si>
    <t>KD217</t>
  </si>
  <si>
    <t>zavavděč KCFW-8,0-38-40-RB-BLKN</t>
  </si>
  <si>
    <t>KB875</t>
  </si>
  <si>
    <t xml:space="preserve">IMWCE-35-5-8 </t>
  </si>
  <si>
    <t>KC306</t>
  </si>
  <si>
    <t>coil GDC-10 soft 2D 4 x 8 M003344408SR40</t>
  </si>
  <si>
    <t>spirála embolizační GDC-10 soft 2D 4 x 8 M003344408SR40</t>
  </si>
  <si>
    <t>KC436</t>
  </si>
  <si>
    <t>coil GDS-10-360 6 x 15 M003346615SR0</t>
  </si>
  <si>
    <t>KC437</t>
  </si>
  <si>
    <t>coil GDS-10-360 6 x 11 M003347611SR0</t>
  </si>
  <si>
    <t>KB964</t>
  </si>
  <si>
    <t>coil GDC-10 Soft 2D 6 x 6 M003344606SR40</t>
  </si>
  <si>
    <t>KD686</t>
  </si>
  <si>
    <t>stent biodegr.Ella 019-IU-..DV 019-10-31,25....</t>
  </si>
  <si>
    <t>KC356</t>
  </si>
  <si>
    <t>coil GDC-10 Ultrasoft 2 x 1 M0033432010</t>
  </si>
  <si>
    <t>KC307</t>
  </si>
  <si>
    <t>coil GDC-10 soft 2DSR 5 x 10 M003344510SR40</t>
  </si>
  <si>
    <t>KC387</t>
  </si>
  <si>
    <t>coil GDC-10-360 5 x 9 M003346509SR0</t>
  </si>
  <si>
    <t>KC267</t>
  </si>
  <si>
    <t>katetr vodící STXF 6F 90 cm H965100500</t>
  </si>
  <si>
    <t>KH250</t>
  </si>
  <si>
    <t>mikrokatetr Rebar 027 145 105-5082-145</t>
  </si>
  <si>
    <t>KE946</t>
  </si>
  <si>
    <t>košíček ASO-13</t>
  </si>
  <si>
    <t>KI082</t>
  </si>
  <si>
    <t>stent Isthmus 10x29 ICLC10029L</t>
  </si>
  <si>
    <t>KC090</t>
  </si>
  <si>
    <t>katetr st 035F4 65 LINDH SRD5355</t>
  </si>
  <si>
    <t>KH572</t>
  </si>
  <si>
    <t>balón Mustang 12.0x40 135cm H74939171120410</t>
  </si>
  <si>
    <t>katetr balónkový Mustang 12.0x40 135cm H74939171120410</t>
  </si>
  <si>
    <t>KG557</t>
  </si>
  <si>
    <t>stent jícen 014-02N-20-120-L</t>
  </si>
  <si>
    <t>KE852</t>
  </si>
  <si>
    <t>katetr outlook RQ-5BHA4102M</t>
  </si>
  <si>
    <t>KC087</t>
  </si>
  <si>
    <t>katetr st 035F5 65 LINDH SR2948</t>
  </si>
  <si>
    <t>katetr diagnostický st 035F5 65 LINDH SR2948</t>
  </si>
  <si>
    <t>KD968</t>
  </si>
  <si>
    <t>IMWCE-35-3-6</t>
  </si>
  <si>
    <t>zavaděč KCFW-7,0-38-40-RB-BLKN</t>
  </si>
  <si>
    <t>KE348</t>
  </si>
  <si>
    <t>MWCE-35-6/3-TORNADO</t>
  </si>
  <si>
    <t>KE767</t>
  </si>
  <si>
    <t>katetr pig. BTQ BT-PD1-1230-W</t>
  </si>
  <si>
    <t>katetr drenážní pig. BTQ BT-PD1-1230-W</t>
  </si>
  <si>
    <t>KB888</t>
  </si>
  <si>
    <t>dilatátor JCD 12,0-38-20-COONS</t>
  </si>
  <si>
    <t>KC380</t>
  </si>
  <si>
    <t>drát vodící Synchro 010-300 cm M00316330</t>
  </si>
  <si>
    <t>KC291</t>
  </si>
  <si>
    <t>coil GDC-10 Ultrasoft 3 x 8 M0033433080</t>
  </si>
  <si>
    <t>spirála embolizační GDC-10 Ultrasoft 3 x 8 M0033433080</t>
  </si>
  <si>
    <t>KD970</t>
  </si>
  <si>
    <t>cévka HNBR5,0-35-65-P-NS-RDC</t>
  </si>
  <si>
    <t>KB990</t>
  </si>
  <si>
    <t>katetr ZM74110M</t>
  </si>
  <si>
    <t>katetr diagnostický ZM74110M</t>
  </si>
  <si>
    <t>KH466</t>
  </si>
  <si>
    <t>balón PCB 8.0x2.0-90cm M001BP90820B0</t>
  </si>
  <si>
    <t>KB957</t>
  </si>
  <si>
    <t>smyčka extrakční GN2000</t>
  </si>
  <si>
    <t>KC441</t>
  </si>
  <si>
    <t>coil GDC-10 Ultrasoft 4 x 8 M0033434080</t>
  </si>
  <si>
    <t>spirála embolizační GDC-10 Ultrasoft 4 x 8 M0033434080</t>
  </si>
  <si>
    <t>KI089</t>
  </si>
  <si>
    <t>stent Radix2 6x17 ICRW6017S</t>
  </si>
  <si>
    <t>KG552</t>
  </si>
  <si>
    <t>balón wanda 10.0-40, 80 H965SCH505210</t>
  </si>
  <si>
    <t>katetr balónkový wanda 10.0-40, 80 H965SCH505210</t>
  </si>
  <si>
    <t>KC357</t>
  </si>
  <si>
    <t>coil GDC-10 Ultrasoft 2 x 2 M0033432020</t>
  </si>
  <si>
    <t>spirála embolizační GDC-10 Ultrasoft 2 x 2 M0033432020</t>
  </si>
  <si>
    <t>KB996</t>
  </si>
  <si>
    <t xml:space="preserve">částice embolizační EB2S507 </t>
  </si>
  <si>
    <t>částice embolizační EB2S507</t>
  </si>
  <si>
    <t>KB935</t>
  </si>
  <si>
    <t>IMWCE-35-3-5</t>
  </si>
  <si>
    <t>KH564</t>
  </si>
  <si>
    <t>stentgraft Zenith TX2 TAA – distal comp. ZTEG-2D-x-x-PF</t>
  </si>
  <si>
    <t>KC136</t>
  </si>
  <si>
    <t>katetr tempo-4 038   65 ber-2 451415V0</t>
  </si>
  <si>
    <t>katetr diagnostický tempo-4 038   65 ber-2 451415V0</t>
  </si>
  <si>
    <t>KF793</t>
  </si>
  <si>
    <t>cévka HNB5.0-38-100-P-NS-SIM3</t>
  </si>
  <si>
    <t>KC312</t>
  </si>
  <si>
    <t>mikrokatetr Excelsior SL-10 150 M0031681890</t>
  </si>
  <si>
    <t>mikrokatetr neurointerven Excelsior SL-10 150 M0031681890</t>
  </si>
  <si>
    <t>KG922</t>
  </si>
  <si>
    <t>stent pulsar -18 7/150/135 366845</t>
  </si>
  <si>
    <t>zavaděč KCFW-12.0-35-45-RB-HFANL1-HC</t>
  </si>
  <si>
    <t>KE302</t>
  </si>
  <si>
    <t>cévka HNR5,0-35-100-P-10S-PIG</t>
  </si>
  <si>
    <t>katetr diagnostický HNR5,0-35-100-P-10S-PIG</t>
  </si>
  <si>
    <t>KI259</t>
  </si>
  <si>
    <t>coil GDS-18 3D 18 x 30 M00335518340</t>
  </si>
  <si>
    <t>KI358</t>
  </si>
  <si>
    <t>coil sleva GDC-18 360 11x30 M00334811300</t>
  </si>
  <si>
    <t>KI356</t>
  </si>
  <si>
    <t>coil sleva GDC-18 standard 16x30 M00335016340</t>
  </si>
  <si>
    <t>KI357</t>
  </si>
  <si>
    <t>coil sleva GDC-18 2D 18x30 M00335218340</t>
  </si>
  <si>
    <t>KC030</t>
  </si>
  <si>
    <t>coil GDC-10-360 12 x 30 M0033461230SR0</t>
  </si>
  <si>
    <t>KD830</t>
  </si>
  <si>
    <t>coil GDC-SR 10 x 30 M0033461030SR0</t>
  </si>
  <si>
    <t>KG555</t>
  </si>
  <si>
    <t>balón wanda 7.0-40, 135 H965SCH505370</t>
  </si>
  <si>
    <t>KI289</t>
  </si>
  <si>
    <t>stent Omnilink Elite 035 9x19x135 11012-19</t>
  </si>
  <si>
    <t>KI258</t>
  </si>
  <si>
    <t>coil GDS-18 3D 16 x 30 M00335516340</t>
  </si>
  <si>
    <t>KB961</t>
  </si>
  <si>
    <t>cévka HNBR5,0-38-100-P-NS-VERT</t>
  </si>
  <si>
    <t>katetr diagnostický HNBR5,0-38-100-P-NS-VERT</t>
  </si>
  <si>
    <t>KI263</t>
  </si>
  <si>
    <t xml:space="preserve">katetr pig. BTQ BT-PD1-0720-W </t>
  </si>
  <si>
    <t>KI257</t>
  </si>
  <si>
    <t>coil GDS-18 3D 14 x 30 M00335514340</t>
  </si>
  <si>
    <t>KI279</t>
  </si>
  <si>
    <t>balon Viatrac 014 5.0x20x135 1008193-20</t>
  </si>
  <si>
    <t>katetr balónkový Viatrac 014 5.0x20x135 1008193-20</t>
  </si>
  <si>
    <t>KI260</t>
  </si>
  <si>
    <t>coil GDS-18 3D 20 x 33 M00334820330</t>
  </si>
  <si>
    <t>KI345</t>
  </si>
  <si>
    <t xml:space="preserve">cévka HNBR5.0-35-65-P-NS-VANSCHIE1 </t>
  </si>
  <si>
    <t>KE766</t>
  </si>
  <si>
    <t>katetr pig. BTQ BT-PD1-1030-W</t>
  </si>
  <si>
    <t>katetr drenážní pig. BTQ BT-PD1-1030-W</t>
  </si>
  <si>
    <t>KI293</t>
  </si>
  <si>
    <t>stent Omnilink Elite 035 8x29x135 11011-29</t>
  </si>
  <si>
    <t>KC122</t>
  </si>
  <si>
    <t>katetr tempo-5 038 100 ber-2 451515H0</t>
  </si>
  <si>
    <t>katetr diagnostický tempo-5 038 100 ber-2 451515H0</t>
  </si>
  <si>
    <t>KH648</t>
  </si>
  <si>
    <t>stent luminexx ZVM14100</t>
  </si>
  <si>
    <t>KB980</t>
  </si>
  <si>
    <t>pouzdro zaváděcí B90N10MQ</t>
  </si>
  <si>
    <t>KB921</t>
  </si>
  <si>
    <t>MWCE-35-5/3-TORNÁDO</t>
  </si>
  <si>
    <t>spirála emolizační MWCE-35-5/3-TORNÁDO</t>
  </si>
  <si>
    <t>KI001</t>
  </si>
  <si>
    <t>smyčka extrakční SK200</t>
  </si>
  <si>
    <t>KD562</t>
  </si>
  <si>
    <t>coil GDC-10-360 8 x 15 M003346815SR0</t>
  </si>
  <si>
    <t>KH457</t>
  </si>
  <si>
    <t>balón Mustang 12.0x60 75cm H74939171120670</t>
  </si>
  <si>
    <t>katetr balónkový Mustang 12.0x60 75cm H74939171120670</t>
  </si>
  <si>
    <t>KH647</t>
  </si>
  <si>
    <t>stent luminexx ZVM14080</t>
  </si>
  <si>
    <t>KC295</t>
  </si>
  <si>
    <t>balón 14515 XXL/14-120 M001145150</t>
  </si>
  <si>
    <t>katetr balónkový 14515 XXL/14-120 M001145150</t>
  </si>
  <si>
    <t>KC435</t>
  </si>
  <si>
    <t>coil GDS-10-360 6 x 11 M003346611SR0</t>
  </si>
  <si>
    <t>spirála embolizační GDS-10-360 6 x 11 M003346611SR0</t>
  </si>
  <si>
    <t>IGTCFS-65-UNI IGTCFS-65-UNI</t>
  </si>
  <si>
    <t>KI346</t>
  </si>
  <si>
    <t xml:space="preserve">cévka HNBR5.0-35-65-P-NS-VANSCHIE2 </t>
  </si>
  <si>
    <t>KF737</t>
  </si>
  <si>
    <t>stent astron 10/40/70 349214</t>
  </si>
  <si>
    <t>KB995</t>
  </si>
  <si>
    <t>částice embolizační EB2S305</t>
  </si>
  <si>
    <t>KD898</t>
  </si>
  <si>
    <t>cévka HNR4,0-35-100-P-10S-PIG</t>
  </si>
  <si>
    <t>KD911</t>
  </si>
  <si>
    <t>cévka HNB5,0-35-65-P-NS-TIPS</t>
  </si>
  <si>
    <t>katetr diagnostický HNB5,0-35-65-P-NS-TIPS</t>
  </si>
  <si>
    <t>KB930</t>
  </si>
  <si>
    <t>MWCE-35-14-10-NESTER</t>
  </si>
  <si>
    <t>spirála emolizační MWCE-35-14-10-NESTER</t>
  </si>
  <si>
    <t>KH227</t>
  </si>
  <si>
    <t>balón sterling 5.0-40 135 H74939032504010</t>
  </si>
  <si>
    <t>steh StarClose SE 14679-02</t>
  </si>
  <si>
    <t>KB927</t>
  </si>
  <si>
    <t>MWCE-18S-1,0-0-HILAL</t>
  </si>
  <si>
    <t>spirála emolizační MWCE-18S-1,0-0-HILAL</t>
  </si>
  <si>
    <t>KD043</t>
  </si>
  <si>
    <t>cévka HNR4,0-35-100-P-NS-O</t>
  </si>
  <si>
    <t>katetr diagnostický HNR4,0-35-100-P-NS-O</t>
  </si>
  <si>
    <t>KB967</t>
  </si>
  <si>
    <t>cévka HNBR5,0-vanschie2</t>
  </si>
  <si>
    <t>katetr diagnostický HNBR5,0-vanschie2</t>
  </si>
  <si>
    <t>KF570</t>
  </si>
  <si>
    <t>stent viatorry N-PT108275</t>
  </si>
  <si>
    <t>KH707</t>
  </si>
  <si>
    <t>stent Epic 7x79 120cm H74939054078020</t>
  </si>
  <si>
    <t>KH708</t>
  </si>
  <si>
    <t>stent Epic 7x118 120cm H74939054071220</t>
  </si>
  <si>
    <t>KE345</t>
  </si>
  <si>
    <t>MWCE-35-14-4-NESTER MWCE-35-14-4</t>
  </si>
  <si>
    <t>spirála emolizační MWCE-35-14-4-NESTER MWCE-35-14-4</t>
  </si>
  <si>
    <t>KH950</t>
  </si>
  <si>
    <t>balón Mustang 5.0x60 75cm H74939171050670</t>
  </si>
  <si>
    <t>katetr balónkový Mustang 5.0x60 75cm H74939171050670</t>
  </si>
  <si>
    <t>KD828</t>
  </si>
  <si>
    <t>coil GDC-10SR 7 x 20 M003346720SR0</t>
  </si>
  <si>
    <t>KE265</t>
  </si>
  <si>
    <t>MWCE-35-14-12-NESTER</t>
  </si>
  <si>
    <t>KF136</t>
  </si>
  <si>
    <t>stent biodegr. Ella 019..BD 019-...BD</t>
  </si>
  <si>
    <t>KI348</t>
  </si>
  <si>
    <t xml:space="preserve">cévka HNBR5.0-35-65-P-NS-VANSCHIE4 </t>
  </si>
  <si>
    <t>KI086</t>
  </si>
  <si>
    <t>stent Isthmus 9x29 ICLC9029L</t>
  </si>
  <si>
    <t>KG918</t>
  </si>
  <si>
    <t>stent pulsar -18 6/200/135 366842</t>
  </si>
  <si>
    <t>KE134</t>
  </si>
  <si>
    <t>cévka HNR5,0-35-100-P-NS-O</t>
  </si>
  <si>
    <t>KC369</t>
  </si>
  <si>
    <t>MODEL-V18-03 8/300 M001468540</t>
  </si>
  <si>
    <t>KC444</t>
  </si>
  <si>
    <t>balón Maverick H7493892820300</t>
  </si>
  <si>
    <t>katetr balónkový Maverick H7493892820300</t>
  </si>
  <si>
    <t>KI300</t>
  </si>
  <si>
    <t>stent Omnilink Elite 035 8x19x135 11011-19</t>
  </si>
  <si>
    <t>KI292</t>
  </si>
  <si>
    <t>stent Omnilink Elite 035 7x39x135 11010-39</t>
  </si>
  <si>
    <t>KG632</t>
  </si>
  <si>
    <t>mikrokatetr kantata MCS-2.8-NT-150-15-HP</t>
  </si>
  <si>
    <t>KH706</t>
  </si>
  <si>
    <t>stent Epic 7x60 120cm H74939054076020</t>
  </si>
  <si>
    <t>KH826</t>
  </si>
  <si>
    <t>coil Nester 18-5-3 MWCE-18-5-3-NESTER</t>
  </si>
  <si>
    <t>spirála embolizační Nester 18-5-3 MWCE-18-5-3-NESTER</t>
  </si>
  <si>
    <t>KI077</t>
  </si>
  <si>
    <t xml:space="preserve">dilatátor JCD5.0-38-20 </t>
  </si>
  <si>
    <t>KF736</t>
  </si>
  <si>
    <t>stent astron 8/60/70 343779</t>
  </si>
  <si>
    <t>KB887</t>
  </si>
  <si>
    <t>dilatátor JCD 10,0-38-20-COONS</t>
  </si>
  <si>
    <t>KB909</t>
  </si>
  <si>
    <t>GTRS-200-RB</t>
  </si>
  <si>
    <t>steh ProGlide 12673-05</t>
  </si>
  <si>
    <t>KI283</t>
  </si>
  <si>
    <t>stent Herculink Elite 014 4.0x18x80 1011521-18</t>
  </si>
  <si>
    <t>KI282</t>
  </si>
  <si>
    <t>stent Acculink 014 8.0x40x132 1010129-40</t>
  </si>
  <si>
    <t>KG926</t>
  </si>
  <si>
    <t>stent pulsar-18 6/150/135 366840</t>
  </si>
  <si>
    <t>KI392</t>
  </si>
  <si>
    <t xml:space="preserve">katetr PTCA angioplastický Conquest 6.0x40 75cm CQ7564 </t>
  </si>
  <si>
    <t>KH007</t>
  </si>
  <si>
    <t>balón Mustang 10.0-40, 135 H74939171100410</t>
  </si>
  <si>
    <t>KC381</t>
  </si>
  <si>
    <t>balón 14553 XXL/16-120 M001145530</t>
  </si>
  <si>
    <t>katetr balónkový 14553 XXL/16-120 M001145530</t>
  </si>
  <si>
    <t>KF739</t>
  </si>
  <si>
    <t>stent astron 10/80/70 349216</t>
  </si>
  <si>
    <t>ZL288</t>
  </si>
  <si>
    <t>Stentgraft Advanta V12 6 x 22 mm 85343</t>
  </si>
  <si>
    <t>KC445</t>
  </si>
  <si>
    <t>balón Maverick H7493892830300</t>
  </si>
  <si>
    <t>katetr balónkový Maverick H7493892830300</t>
  </si>
  <si>
    <t>KD914</t>
  </si>
  <si>
    <t>balón wanda 4.0-40 H965SCH505280</t>
  </si>
  <si>
    <t>katetr balónkový wanda 4.0-40 H965SCH505280</t>
  </si>
  <si>
    <t>KF307</t>
  </si>
  <si>
    <t xml:space="preserve">stentgraft Zenith TX2 TAA proximal comp.  ZTEG-2P-x-x-PF </t>
  </si>
  <si>
    <t>KC394</t>
  </si>
  <si>
    <t>coil GDC-10 SFT 2D SR 5 x 6 M003344506SR4</t>
  </si>
  <si>
    <t>spirála embolizační GDC-10 SFT 2D SR 5 x 6 M003344506SR4</t>
  </si>
  <si>
    <t>PTWS-2FLL-MLL-R</t>
  </si>
  <si>
    <t>KH712</t>
  </si>
  <si>
    <t>stent Epic 10x80 120cm H74939054108020</t>
  </si>
  <si>
    <t>KB890</t>
  </si>
  <si>
    <t>cévka HNB5,0-38-100-P-NS-SIM 1</t>
  </si>
  <si>
    <t>katetr diagnostický HNB5,0-38-100-P-NS-SIM 1</t>
  </si>
  <si>
    <t>KH860</t>
  </si>
  <si>
    <t>stent Capture LP 3.0x15mm 300011</t>
  </si>
  <si>
    <t>KI347</t>
  </si>
  <si>
    <t xml:space="preserve">cévka HNBR5.0-35-65-P-NS-VANSCHIE3 </t>
  </si>
  <si>
    <t>katetr diagnostický HNBR5.0-35-65-P-NS-VANSCHIE3</t>
  </si>
  <si>
    <t>KH710</t>
  </si>
  <si>
    <t>stent Epic 8x82 120cm H74939054088020</t>
  </si>
  <si>
    <t>KF405</t>
  </si>
  <si>
    <t>pouzdro zaváděcí 4F.035 402604A</t>
  </si>
  <si>
    <t>KG949</t>
  </si>
  <si>
    <t>katetr tempo-4.038 100 BER-2 451415h0</t>
  </si>
  <si>
    <t>katetr diagnostický tempo-4.038 100 BER-2 451415h0</t>
  </si>
  <si>
    <t>KC144</t>
  </si>
  <si>
    <t>katetr st 035F4 65 cobra-III 532444</t>
  </si>
  <si>
    <t>KG985</t>
  </si>
  <si>
    <t>stent solitaire SAB-4-15</t>
  </si>
  <si>
    <t>KH467</t>
  </si>
  <si>
    <t>katetr tempo4 65 COBRAII 2SH á 5 ks 451443V2</t>
  </si>
  <si>
    <t>katetr diagnostický tempo4 65 COBRAII 2SH á 5 ks 451443V2</t>
  </si>
  <si>
    <t>KI393</t>
  </si>
  <si>
    <t xml:space="preserve">drát vodící Nitrex N183002 </t>
  </si>
  <si>
    <t>KF190</t>
  </si>
  <si>
    <t>stent biliární ZIB6-40-10-8,0</t>
  </si>
  <si>
    <t>KI474</t>
  </si>
  <si>
    <t>katétr Headhunter modif. č.1 HNBR4.0-35-125-P-NS-H1</t>
  </si>
  <si>
    <t>KC115</t>
  </si>
  <si>
    <t>dilatátor vessel F4-17 504404X</t>
  </si>
  <si>
    <t>KI079</t>
  </si>
  <si>
    <t xml:space="preserve">dilatátor JCD7.0-38-20-HC </t>
  </si>
  <si>
    <t>KH600</t>
  </si>
  <si>
    <t xml:space="preserve">cévka SCBR5.0-38-100-P-NS-C2 </t>
  </si>
  <si>
    <t>KI080</t>
  </si>
  <si>
    <t xml:space="preserve">dilatátor JCD9.0-38-20 </t>
  </si>
  <si>
    <t>KI002</t>
  </si>
  <si>
    <t>balón Mustang 9.0x20 75cm H74939171090270</t>
  </si>
  <si>
    <t>katetr balónkový Mustang 9.0x20 75cm H74939171090270</t>
  </si>
  <si>
    <t>KH571</t>
  </si>
  <si>
    <t>balón Mustang 10.0x20 75cm H74939171100270</t>
  </si>
  <si>
    <t>katetr balónkový Mustang 10.0x20 75cm H74939171100270</t>
  </si>
  <si>
    <t>KI039</t>
  </si>
  <si>
    <t xml:space="preserve">drát vodící GA35403M </t>
  </si>
  <si>
    <t>KI076</t>
  </si>
  <si>
    <t xml:space="preserve">stentgraft Fluency FVM10060 </t>
  </si>
  <si>
    <t>KSAW-7,0-18/38-55-RB-ANL2-HC</t>
  </si>
  <si>
    <t>KC175</t>
  </si>
  <si>
    <t>spider FX 90-SPD2-060-190</t>
  </si>
  <si>
    <t>KB992</t>
  </si>
  <si>
    <t>pouzdro zaváděcí B50N25AQ</t>
  </si>
  <si>
    <t>KC119</t>
  </si>
  <si>
    <t>katetr st 038F6 110 455613E</t>
  </si>
  <si>
    <t>KH573</t>
  </si>
  <si>
    <t xml:space="preserve">mikrokatetr Progreat MC-PP28131ZB </t>
  </si>
  <si>
    <t>mikrokatetr Progreat MC-PP28131ZB</t>
  </si>
  <si>
    <t>KB954</t>
  </si>
  <si>
    <t>RABS-100 renal.biopsy set</t>
  </si>
  <si>
    <t>KI349</t>
  </si>
  <si>
    <t xml:space="preserve">cévka HNBR5.0-35-65-P-NS-VANSCHIE5 </t>
  </si>
  <si>
    <t>KD837</t>
  </si>
  <si>
    <t>stentgraft zenit fenestrated AAA endovascular ZFEN-P/D/-zenit ZCMD-ZFEN-P-2-34-122</t>
  </si>
  <si>
    <t>XLCFW-20.-38-30-ENDOSTENT</t>
  </si>
  <si>
    <t>KD904</t>
  </si>
  <si>
    <t>cévka HNB5,0-38-65-P-2S-C2</t>
  </si>
  <si>
    <t>KD895</t>
  </si>
  <si>
    <t>balón mars   9 x   4 OPT 1750-0904</t>
  </si>
  <si>
    <t>katetr balónkový mars   9 x   4 OPT 1750-0904</t>
  </si>
  <si>
    <t>KF734</t>
  </si>
  <si>
    <t>stent astron 7/40/70 343774</t>
  </si>
  <si>
    <t>KH481</t>
  </si>
  <si>
    <t>stent astron 7/80/70 343776</t>
  </si>
  <si>
    <t>ZD783</t>
  </si>
  <si>
    <t xml:space="preserve">Stentgraft Advanta V12 7 x 22 mm 85345 </t>
  </si>
  <si>
    <t>ZM468</t>
  </si>
  <si>
    <t>Stentgraft Advanta V12 10 x 38 mm 85360</t>
  </si>
  <si>
    <t>KC290</t>
  </si>
  <si>
    <t>coil GDC-10 Ultrasoft 3 x 4 M0033433040</t>
  </si>
  <si>
    <t>KI388</t>
  </si>
  <si>
    <t>stent periferní balón expandibilní ISTHMUS LOGIC 7 x 29 ICLC7029L</t>
  </si>
  <si>
    <t>KH479</t>
  </si>
  <si>
    <t>katétr CXI-2.6-18-90-P-NS-0</t>
  </si>
  <si>
    <t>ZM467</t>
  </si>
  <si>
    <t>Stentgraft Advanta V12 5 x 22 mm 85341</t>
  </si>
  <si>
    <t>KI632</t>
  </si>
  <si>
    <t>katétr Multipurpose modif. A, HNBR5.0-38-100-P-NS-MPA</t>
  </si>
  <si>
    <t>KB879</t>
  </si>
  <si>
    <t>P5.0-35-50-P-NS-0</t>
  </si>
  <si>
    <t>KH891</t>
  </si>
  <si>
    <t>katetr vodící 40DEG XF 6F 100 cm M003101420</t>
  </si>
  <si>
    <t>KB988</t>
  </si>
  <si>
    <t>pouzdro zaváděcí B10N10MQ</t>
  </si>
  <si>
    <t>KI704</t>
  </si>
  <si>
    <t xml:space="preserve">zavaděč Zenith XLCFW-22.0-38-30-ENDOSTENT </t>
  </si>
  <si>
    <t>KC076</t>
  </si>
  <si>
    <t>FVM10100 MT-9F-FVM-S-10/100/80 FVM10100</t>
  </si>
  <si>
    <t>KB963</t>
  </si>
  <si>
    <t>coil GDC-10 Ultrasoft 4 x 4 M0033434040</t>
  </si>
  <si>
    <t>KF733</t>
  </si>
  <si>
    <t>stent astron 7/60/70 343775</t>
  </si>
  <si>
    <t>KI639</t>
  </si>
  <si>
    <t>coil sleva GDC-10 360 soft 8x20 M003347820SR</t>
  </si>
  <si>
    <t>KD359</t>
  </si>
  <si>
    <t>katetr diagnostický SCBR4,0-38-100-P-NS-SIM2</t>
  </si>
  <si>
    <t>KG547</t>
  </si>
  <si>
    <t>katetr balónkový wanda 5.0-20, 80 H965SCH505060</t>
  </si>
  <si>
    <t>KD905</t>
  </si>
  <si>
    <t>katetr diagnostický HNB5,0-38-65-P-2S-C3</t>
  </si>
  <si>
    <t>KC088</t>
  </si>
  <si>
    <t>katetr diagnostický st 035F4 100 LUN SRD5354</t>
  </si>
  <si>
    <t>KI771</t>
  </si>
  <si>
    <t>katetr vodící ST XF 5F 100 cm M003101640</t>
  </si>
  <si>
    <t>KB926</t>
  </si>
  <si>
    <t>spirála embolizační IMWCE-35-10-8</t>
  </si>
  <si>
    <t>KG556</t>
  </si>
  <si>
    <t>katetr balónkový wanda 8.0-40, 135 H965SCH505400</t>
  </si>
  <si>
    <t>KI633</t>
  </si>
  <si>
    <t>spirála embolizační Nester 14 mm x 14 cm MWCE-35-14-14-NESTER</t>
  </si>
  <si>
    <t>KD912</t>
  </si>
  <si>
    <t>katetr diagnostický HNBR4,1-35-65-P-NS-C2</t>
  </si>
  <si>
    <t>KG546</t>
  </si>
  <si>
    <t>katetr balónkový wanda 4.0-20, 80 H965SCH505030</t>
  </si>
  <si>
    <t>KH824</t>
  </si>
  <si>
    <t>spirála embolizační Nester 18-3-3 MWCE-18-3-3-NESTER</t>
  </si>
  <si>
    <t>KG998</t>
  </si>
  <si>
    <t>katetr diagnostický ST F6 pig flush 65 cm 455610T</t>
  </si>
  <si>
    <t>KC176</t>
  </si>
  <si>
    <t>katetr balónkový okluzní 104-4770</t>
  </si>
  <si>
    <t>KD827</t>
  </si>
  <si>
    <t>spirála embolizační GDC-10SR 5 x 15 M003346515SR0</t>
  </si>
  <si>
    <t>ZH619</t>
  </si>
  <si>
    <t>Košík pro BML-V442QR-30 lithotriptor N2303030</t>
  </si>
  <si>
    <t>ZB215</t>
  </si>
  <si>
    <t>Šití safil fialový 3/0 bal. á 36 ks C1048041</t>
  </si>
  <si>
    <t>ZD423</t>
  </si>
  <si>
    <t>Šití silon monofil 4/0 EP 1,5 blue bal. á 24 ks SM 2061</t>
  </si>
  <si>
    <t>ZB213</t>
  </si>
  <si>
    <t>Šití safil fialový 5/0 bal. á 36 ks C1048012</t>
  </si>
  <si>
    <t>ZA919</t>
  </si>
  <si>
    <t>Šití merslen zelený 2/0 bal. á 36 ks EH6414H</t>
  </si>
  <si>
    <t>Šití merslen gr 2-0 bal. á 36 ks EH6414H</t>
  </si>
  <si>
    <t>ZB479</t>
  </si>
  <si>
    <t>Jehla chirurgická B12</t>
  </si>
  <si>
    <t>ZB729</t>
  </si>
  <si>
    <t>Jehla surecan 90°G20 žlutá zahnutá 20 mm ke krátkodobé infuzi bal. á 50 ks 4439937</t>
  </si>
  <si>
    <t>ZF431</t>
  </si>
  <si>
    <t>Rukavice operační gammex PF sensitive vel. 7,5 353195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</si>
  <si>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</si>
  <si>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</si>
  <si>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</si>
  <si>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</si>
  <si>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</si>
  <si>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</si>
  <si>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</si>
  <si>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</si>
  <si>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</si>
  <si>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</si>
  <si>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ZL426</t>
  </si>
  <si>
    <t>Rukavice operační ansell sensi - touch vel. 7,5 bal. á 40 párů 8050194(8050154)</t>
  </si>
  <si>
    <t>ZK499</t>
  </si>
  <si>
    <t>Rukavice operační gammex PFXP cytostatické vel. 6,5 353113</t>
  </si>
  <si>
    <t>stentgraft aortální zenith flex AAA endovascular with Z-track introduction TFFB-AAA TFFB-32-82,125-ZT,32</t>
  </si>
  <si>
    <t>stent intrakraniální solitaire SAB-4-20</t>
  </si>
  <si>
    <t>stentgraft aortální zenith lliac leg ZSLE</t>
  </si>
  <si>
    <t>stentgraft aortální zenith low-profil Main body ZALB ZALB-x-x</t>
  </si>
  <si>
    <t>stentgraft aortální bifurkační Ella 001-08-24,26,32....</t>
  </si>
  <si>
    <t>stent intrakraniální solitaire SAB-6-20</t>
  </si>
  <si>
    <t>stent vaskulární astron 10/60/70 349215</t>
  </si>
  <si>
    <t>stent jícnový 014-04N-20-120-L</t>
  </si>
  <si>
    <t>stent vaskulární astron 8/80/70 343780</t>
  </si>
  <si>
    <t>stent vaskulární Epic 6x80 120cm H74939054068020</t>
  </si>
  <si>
    <t>stent vaskulární Epic 7x41 120cm H74939054074020</t>
  </si>
  <si>
    <t>stentgraft vaskulární viatorry N-PT107275</t>
  </si>
  <si>
    <t>stentgraft aortální zenith flex AAA endovascular graft TFLE-ZBIS-12-61-41,12-39-ZT</t>
  </si>
  <si>
    <t>stent vaskulární Epic 10x40 120cm H74939054104020</t>
  </si>
  <si>
    <t>stent vaskulární Isthmus 10x39 ICLC10039L</t>
  </si>
  <si>
    <t>stent vaskulární Isthmus 8x29 ICLC8029L</t>
  </si>
  <si>
    <t>stent vaskulární Isthmus 9x39 ICLC9039L</t>
  </si>
  <si>
    <t>stent vaskulární Isthmus 8x39 ICLC8039L</t>
  </si>
  <si>
    <t>stent jícnový biodegradabilní Ella 019-IU-..DV 019-10-31,25....</t>
  </si>
  <si>
    <t>stent vaskulární Isthmus 10x29 ICLC10029L</t>
  </si>
  <si>
    <t>stent vaskulární luminexx ZVM14080</t>
  </si>
  <si>
    <t>stent vaskulární astron 10/40/70 349214</t>
  </si>
  <si>
    <t>stentgraft vaskulární viatorry N-PT108275</t>
  </si>
  <si>
    <t>stent jícnový biodegradabilní Ella 019..BD 019-...BD</t>
  </si>
  <si>
    <t>stent vaskulární Isthmus 9x29 ICLC9029L</t>
  </si>
  <si>
    <t>stent vaskulární Epic 7x60 120cm H74939054076020</t>
  </si>
  <si>
    <t>stent vaskulární astron 8/60/70 343779</t>
  </si>
  <si>
    <t>stent vaskulární Acculink 014 8.0x40x132 1010129-40</t>
  </si>
  <si>
    <t>stent vaskulární astron 10/80/70 349216</t>
  </si>
  <si>
    <t>stent intrakraniální Capture LP 3.0x15mm 300011</t>
  </si>
  <si>
    <t>stentgraft vaskulární Fluency FVM10060</t>
  </si>
  <si>
    <t>stentgraft aortální zenit fenestrated AAA endovascular ZFEN-P/D/-zenit ZCMD-ZFEN-P-2-34-122</t>
  </si>
  <si>
    <t>stent vaskulární astron 7/40/70 343774</t>
  </si>
  <si>
    <t>stent vaskulární astron 7/80/70 343776</t>
  </si>
  <si>
    <t>Stentgraft vaskulární Advanta V12 7 x 22 mm 85345</t>
  </si>
  <si>
    <t>stent vaskulární balón expandibilní ISTHMUS LOGIC 7 x 29 ICLC7029L</t>
  </si>
  <si>
    <t>stent vaskulární astron 7/60/70 343775</t>
  </si>
  <si>
    <t>KI200</t>
  </si>
  <si>
    <t>stentgraft vaskulární fluency FVM08060</t>
  </si>
  <si>
    <t>KI713</t>
  </si>
  <si>
    <t>stentgraft vaskulární  Fluency 9F - 8x60, 117cm samoexpandibilní, NITINOL FVL08060</t>
  </si>
  <si>
    <t>KI717</t>
  </si>
  <si>
    <t>stentgraft vaskulární  Fluency 9F - 10x60, 117cm samoexpandibilní, NITINOL FVL10060</t>
  </si>
  <si>
    <t>KI714</t>
  </si>
  <si>
    <t>stentgraft vaskulární Fluency 9F - 8x80, 117cm samoexpandibilní, NITINOL FVL08080</t>
  </si>
  <si>
    <t>KE966</t>
  </si>
  <si>
    <t>stent vaskulární luminex ZVM 14060</t>
  </si>
  <si>
    <t>KG921</t>
  </si>
  <si>
    <t>stent vaskulární pulsar -18 7/100/135 366843</t>
  </si>
  <si>
    <t>KG920</t>
  </si>
  <si>
    <t>stent vaskulární pulsar -18 6/100/135 366838</t>
  </si>
  <si>
    <t>KH563</t>
  </si>
  <si>
    <t>stent vaskulární Zilver ZFV6-80-10-10.0</t>
  </si>
  <si>
    <t>KI116</t>
  </si>
  <si>
    <t>stentgraft vaskulární fluency FVM06120</t>
  </si>
  <si>
    <t>KI088</t>
  </si>
  <si>
    <t>stent vaskulární Radix2 5x17 ICRW5017S</t>
  </si>
  <si>
    <t>KI295</t>
  </si>
  <si>
    <t>stent vaskulární Omnilink Elite 035 9x19x80 11005-19</t>
  </si>
  <si>
    <t>KI712</t>
  </si>
  <si>
    <t>stentgraft vaskulární  Fluency 8F - 6x80, 117cm samoexpandibilní, NITINOL FVL06080</t>
  </si>
  <si>
    <t>KI813</t>
  </si>
  <si>
    <t>stentgraft aortální ZENITH T-BRANCH ZCMD-BRANCH</t>
  </si>
  <si>
    <t>KI815</t>
  </si>
  <si>
    <t>stentgraft aortální Zenith Alpha Thoracic Endovascular Graft ZTA-PT</t>
  </si>
  <si>
    <t>KE969</t>
  </si>
  <si>
    <t>stentgraft vaskulární FVM10040 MT-9F-FVM-S-10/40</t>
  </si>
  <si>
    <t>KI814</t>
  </si>
  <si>
    <t>stentgraft aortální ZENITH T-BRANCH BODY ZCMD-UNIBODY</t>
  </si>
  <si>
    <t>KI090</t>
  </si>
  <si>
    <t>stent vaskulární Radix2 7x17 ICRW7017S</t>
  </si>
  <si>
    <t>KC008</t>
  </si>
  <si>
    <t>stent kolorektální 019-10-X-115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</si>
  <si>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</si>
  <si>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</si>
  <si>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</si>
  <si>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</si>
  <si>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</si>
  <si>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</si>
  <si>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</si>
  <si>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</si>
  <si>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</si>
  <si>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</si>
  <si>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</si>
  <si>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</si>
  <si>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</si>
  <si>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</si>
  <si>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</si>
  <si>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</si>
  <si>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Radiologická klinika, přístr. pracoviště -detašová</t>
  </si>
  <si>
    <t>50115080</t>
  </si>
  <si>
    <t>523 SZM staplery, endosk., optika, extraktory (112 02 102)</t>
  </si>
  <si>
    <t>50115064</t>
  </si>
  <si>
    <t>529 SZM šicí materiál (112 02 106)</t>
  </si>
  <si>
    <t>50115069</t>
  </si>
  <si>
    <t>534 SZM Porty (112 02 101)</t>
  </si>
  <si>
    <t>50115075</t>
  </si>
  <si>
    <t>538 SZM Stenty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</si>
  <si>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</si>
  <si>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</si>
  <si>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</si>
  <si>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</si>
  <si>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</si>
  <si>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</si>
  <si>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</si>
  <si>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</si>
  <si>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</si>
  <si>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Čechová Ivana</t>
  </si>
  <si>
    <t>Frosztega EricIreneusz</t>
  </si>
  <si>
    <t>Jakubec Petr</t>
  </si>
  <si>
    <t>Kolek Vítězslav</t>
  </si>
  <si>
    <t>Kultan Juraj</t>
  </si>
  <si>
    <t>Losse Stanislav</t>
  </si>
  <si>
    <t>Pernička Jaroslav</t>
  </si>
  <si>
    <t>Skoumal Pavel</t>
  </si>
  <si>
    <t>Šišola Ivan</t>
  </si>
  <si>
    <t>Švébišová Hana</t>
  </si>
  <si>
    <t>Švébišová Lucie</t>
  </si>
  <si>
    <t>Václavík Aleš</t>
  </si>
  <si>
    <t>Wanek Tomáš</t>
  </si>
  <si>
    <t>Zatloukal Jaromír</t>
  </si>
  <si>
    <t>Kukla Ondrej</t>
  </si>
  <si>
    <t>Antalíková Kristýna</t>
  </si>
  <si>
    <t>Zdravotní výkony vykázané na pracovišti v rámci ambulantní péče dle lékařů *</t>
  </si>
  <si>
    <t>806</t>
  </si>
  <si>
    <t>3</t>
  </si>
  <si>
    <t>0075318</t>
  </si>
  <si>
    <t>JEHLA BIOPTICKÁ MN1410</t>
  </si>
  <si>
    <t>0075319</t>
  </si>
  <si>
    <t>JEHLA BIOPTICKÁ MN1413</t>
  </si>
  <si>
    <t>0151445</t>
  </si>
  <si>
    <t>JEHLA BIOPTICKÁ - MĚKKÉ TKÁNĚ - AUTOMAT. CAESAR</t>
  </si>
  <si>
    <t>0151449</t>
  </si>
  <si>
    <t>JEHLA BIOPTICKÁ DO DĚLA (BARD MAGNUM)  UNIVERSAL P</t>
  </si>
  <si>
    <t>V</t>
  </si>
  <si>
    <t>09137</t>
  </si>
  <si>
    <t>UZ VYŠETŘENÍ DVOU ORGÁNŮ V NĚKOLIKA ROVINÁCH</t>
  </si>
  <si>
    <t>68003</t>
  </si>
  <si>
    <t>vyÜet°enÝ ultrazvukem pro ZP 207</t>
  </si>
  <si>
    <t>68004</t>
  </si>
  <si>
    <t>zhodnocenÝ nßlezu - normßlnÝ nßlez pro ZP 207</t>
  </si>
  <si>
    <t>89178</t>
  </si>
  <si>
    <t>(VZP) SCREENINGOVÁ MAMOGRAFIE - V DISPENZÁRNÍ PÉČI</t>
  </si>
  <si>
    <t>89222</t>
  </si>
  <si>
    <t>DOPLŇUJÍCÍ MAMOGRAFIE KE SCREENINGOVÉ MAMOGRAFII</t>
  </si>
  <si>
    <t>89813</t>
  </si>
  <si>
    <t>KONZULTACE NÁLEZU RENTGENOLOGEM CÍLENÁ</t>
  </si>
  <si>
    <t>89221</t>
  </si>
  <si>
    <t>SCREENINGOVÁ MAMOGRAFIE (OBĚ STRANY, KAŽDÁ VE DVOU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</si>
  <si>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</si>
  <si>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</si>
  <si>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</si>
  <si>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</si>
  <si>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</si>
  <si>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</si>
  <si>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</si>
  <si>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</si>
  <si>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</si>
  <si>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</si>
  <si>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809</t>
  </si>
  <si>
    <t>1</t>
  </si>
  <si>
    <t>0001732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</si>
  <si>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</si>
  <si>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</si>
  <si>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</si>
  <si>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</si>
  <si>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</si>
  <si>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</si>
  <si>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</si>
  <si>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0003135</t>
  </si>
  <si>
    <t>0017039</t>
  </si>
  <si>
    <t>0022008</t>
  </si>
  <si>
    <t>0022032</t>
  </si>
  <si>
    <t>IOMERON 250</t>
  </si>
  <si>
    <t>0022075</t>
  </si>
  <si>
    <t>0022077</t>
  </si>
  <si>
    <t>0042411</t>
  </si>
  <si>
    <t>0042433</t>
  </si>
  <si>
    <t>0042439</t>
  </si>
  <si>
    <t>0045119</t>
  </si>
  <si>
    <t>0045123</t>
  </si>
  <si>
    <t>0045124</t>
  </si>
  <si>
    <t>0059494</t>
  </si>
  <si>
    <t>LIPIODOL ULTRA-FLUIDE</t>
  </si>
  <si>
    <t>0059496</t>
  </si>
  <si>
    <t>TELEBRIX GASTRO</t>
  </si>
  <si>
    <t>0065978</t>
  </si>
  <si>
    <t>0065980</t>
  </si>
  <si>
    <t>0077015</t>
  </si>
  <si>
    <t>0077016</t>
  </si>
  <si>
    <t>0077017</t>
  </si>
  <si>
    <t>0077018</t>
  </si>
  <si>
    <t>0077019</t>
  </si>
  <si>
    <t>0077024</t>
  </si>
  <si>
    <t>0093625</t>
  </si>
  <si>
    <t>0093626</t>
  </si>
  <si>
    <t>0095607</t>
  </si>
  <si>
    <t>0095608</t>
  </si>
  <si>
    <t>0095609</t>
  </si>
  <si>
    <t>0032932</t>
  </si>
  <si>
    <t>TELEBRIX 30 MEGLUMINE</t>
  </si>
  <si>
    <t>0022040</t>
  </si>
  <si>
    <t>IOMERON 300</t>
  </si>
  <si>
    <t>0022081</t>
  </si>
  <si>
    <t>0022048</t>
  </si>
  <si>
    <t>0151208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</si>
  <si>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</si>
  <si>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</si>
  <si>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</si>
  <si>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</si>
  <si>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</si>
  <si>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</si>
  <si>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</si>
  <si>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</si>
  <si>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</si>
  <si>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</si>
  <si>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</si>
  <si>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</si>
  <si>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</si>
  <si>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</si>
  <si>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</si>
  <si>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</si>
  <si>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</si>
  <si>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</si>
  <si>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</si>
  <si>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</si>
  <si>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</si>
  <si>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</si>
  <si>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</si>
  <si>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DILATAČNÍ PTCA</t>
  </si>
  <si>
    <t>0047648</t>
  </si>
  <si>
    <t>KATETR ANGIOGRAFICKÝ OUTLOOK RQ-4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</si>
  <si>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</si>
  <si>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</si>
  <si>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</si>
  <si>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</si>
  <si>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</si>
  <si>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</si>
  <si>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0049919</t>
  </si>
  <si>
    <t>KATETR BALÓNKOVÝ PTCA - MINITREK RX/OTW</t>
  </si>
  <si>
    <t>0051591</t>
  </si>
  <si>
    <t>0052140</t>
  </si>
  <si>
    <t>KATETR DILATAČNÍ PTA WANDA,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</si>
  <si>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</si>
  <si>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</si>
  <si>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</si>
  <si>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</si>
  <si>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</si>
  <si>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</si>
  <si>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</si>
  <si>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</si>
  <si>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</si>
  <si>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</si>
  <si>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</si>
  <si>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</si>
  <si>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</si>
  <si>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</si>
  <si>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</si>
  <si>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</si>
  <si>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</si>
  <si>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</si>
  <si>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</si>
  <si>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SYMMETRY, MUSTANG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</si>
  <si>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</si>
  <si>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</si>
  <si>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</si>
  <si>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</si>
  <si>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</si>
  <si>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</si>
  <si>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</si>
  <si>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</si>
  <si>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</si>
  <si>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</si>
  <si>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</si>
  <si>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</si>
  <si>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</si>
  <si>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</si>
  <si>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</si>
  <si>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</si>
  <si>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</si>
  <si>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</si>
  <si>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</si>
  <si>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</si>
  <si>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</si>
  <si>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0057150</t>
  </si>
  <si>
    <t>KATETR BALÓNKOVÝ PTA - OPTI-PLAST SHAFT 75-135CM</t>
  </si>
  <si>
    <t>0057769</t>
  </si>
  <si>
    <t>DILATÁTOR COPE-SADDEKNI SFA ACCESS</t>
  </si>
  <si>
    <t>0057775</t>
  </si>
  <si>
    <t>KATETR MICROFERRET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</si>
  <si>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</si>
  <si>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</si>
  <si>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</si>
  <si>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</si>
  <si>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</si>
  <si>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</si>
  <si>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</si>
  <si>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</si>
  <si>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</si>
  <si>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</si>
  <si>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</si>
  <si>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</si>
  <si>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</si>
  <si>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0058013</t>
  </si>
  <si>
    <t>0058462</t>
  </si>
  <si>
    <t>VODIČ DRÁTĚNÝ LUNDERQUIST EXTRA STIFF, ZAHNUTÝ</t>
  </si>
  <si>
    <t>0058463</t>
  </si>
  <si>
    <t>VODIČ DRÁTĚNÝ LUNDERQUIST EXTRA STIFF</t>
  </si>
  <si>
    <t>0058503</t>
  </si>
  <si>
    <t>KATETR PERIFERNĺ DILATAČNĺ VIATRAC - PTA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</si>
  <si>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</si>
  <si>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</si>
  <si>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</si>
  <si>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</si>
  <si>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</si>
  <si>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</si>
  <si>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</si>
  <si>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</si>
  <si>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</si>
  <si>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</si>
  <si>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</si>
  <si>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</si>
  <si>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</si>
  <si>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</si>
  <si>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</si>
  <si>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ZAVADĚČ DESTINATION RSR01 - 16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</si>
  <si>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</si>
  <si>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</si>
  <si>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</si>
  <si>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</si>
  <si>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</si>
  <si>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</si>
  <si>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</si>
  <si>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</si>
  <si>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0141644</t>
  </si>
  <si>
    <t>STENT INTRAKRANIÁLNÍ SOLITAIRE AB,SAMOEXPANDIBILNÍ</t>
  </si>
  <si>
    <t>0141695</t>
  </si>
  <si>
    <t>STENT JÍCNOVÝ FERX-ELLA-BOUBELLA</t>
  </si>
  <si>
    <t>0141815</t>
  </si>
  <si>
    <t xml:space="preserve">STENT PERIFERNĺ - OMNILINK ELITE PERIPHERAL STENT </t>
  </si>
  <si>
    <t>0151038</t>
  </si>
  <si>
    <t>FILTR VENAKAVÁLNÍ</t>
  </si>
  <si>
    <t>0192086</t>
  </si>
  <si>
    <t>STENT PERIFERNÍ ZILVER RX, ZILVER FLEX,SAMOEXPANDI</t>
  </si>
  <si>
    <t>0054420</t>
  </si>
  <si>
    <t>POUZDRO - SUPER SHEATH FEMORÁLNÍ</t>
  </si>
  <si>
    <t>0051244</t>
  </si>
  <si>
    <t>KATETR VODÍCÍ GUIDER</t>
  </si>
  <si>
    <t>0052146</t>
  </si>
  <si>
    <t>EXTRAKTOR - AMPLATZ GOOSE NECK SET SKXXX - PERIFER</t>
  </si>
  <si>
    <t>0038425</t>
  </si>
  <si>
    <t>STENT PERIFERNÍ BILIÁRNÍ ZIMMON,PLAST</t>
  </si>
  <si>
    <t>0057416</t>
  </si>
  <si>
    <t>DRÁT VODÍCÍ 110CM,150CM M001468XX0</t>
  </si>
  <si>
    <t>0141694</t>
  </si>
  <si>
    <t>0111638</t>
  </si>
  <si>
    <t>STENT PERIFERNÍ ISTHMUS LOGIC,BALONEXPANDIBILNÍ,CO</t>
  </si>
  <si>
    <t>0075308</t>
  </si>
  <si>
    <t>JEHLA BIOPTICKÁ MN1810</t>
  </si>
  <si>
    <t>0098954</t>
  </si>
  <si>
    <t>LOKALIZÁTOR PRSNÍCH LÉZÍ V-MARK, PRO-MAG ULTRA 2.5</t>
  </si>
  <si>
    <t>0053906</t>
  </si>
  <si>
    <t>KATETR DRENÁŽNÍ FLEXIMA BILIÁRNÍ     27-1XX,29-1XX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</si>
  <si>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</si>
  <si>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</si>
  <si>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</si>
  <si>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</si>
  <si>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</si>
  <si>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</si>
  <si>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</si>
  <si>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</si>
  <si>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</si>
  <si>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</si>
  <si>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</si>
  <si>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</si>
  <si>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</si>
  <si>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</si>
  <si>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0077226</t>
  </si>
  <si>
    <t>JEHLA STERNÁLNÍ MIELO-CAN, 18G - 1,2MMX4,8CM</t>
  </si>
  <si>
    <t>0092131</t>
  </si>
  <si>
    <t>KATETR BALÓNKOVÝ DILATAČNÍ</t>
  </si>
  <si>
    <t>0082485</t>
  </si>
  <si>
    <t>LOKALIZÁTOR PRSNÍCH LÉZÍ GEL MARK ULTRA, ULTRACOR</t>
  </si>
  <si>
    <t>0056364</t>
  </si>
  <si>
    <t>ZAVADĚČ MIKROPUNKČNÍ</t>
  </si>
  <si>
    <t>0092121</t>
  </si>
  <si>
    <t>VODÍCÍ DRÁT GT HYDROPHILIC MICROGUIDE WIRE</t>
  </si>
  <si>
    <t>0048827</t>
  </si>
  <si>
    <t>STENT KOLOREKTÁLNÍ SX-ELLA-ENTERELLA</t>
  </si>
  <si>
    <t>0085224</t>
  </si>
  <si>
    <t>LOKALIZÁTOR PRSNÍCH LÉZÍ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</si>
  <si>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</si>
  <si>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</si>
  <si>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</si>
  <si>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</si>
  <si>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</si>
  <si>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</si>
  <si>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</si>
  <si>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</si>
  <si>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</si>
  <si>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</si>
  <si>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</si>
  <si>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</si>
  <si>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</si>
  <si>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</si>
  <si>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</si>
  <si>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</si>
  <si>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</si>
  <si>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</si>
  <si>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</si>
  <si>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</si>
  <si>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</si>
  <si>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</si>
  <si>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</si>
  <si>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</si>
  <si>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</si>
  <si>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</si>
  <si>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</si>
  <si>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</si>
  <si>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</si>
  <si>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</si>
  <si>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</si>
  <si>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</si>
  <si>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</si>
  <si>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</si>
  <si>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</si>
  <si>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</si>
  <si>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</si>
  <si>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</si>
  <si>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</si>
  <si>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</si>
  <si>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</si>
  <si>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</si>
  <si>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</si>
  <si>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</si>
  <si>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</si>
  <si>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</si>
  <si>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</si>
  <si>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</si>
  <si>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</si>
  <si>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</si>
  <si>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</si>
  <si>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</si>
  <si>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</si>
  <si>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</si>
  <si>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</si>
  <si>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</si>
  <si>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</si>
  <si>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</si>
  <si>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</si>
  <si>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</si>
  <si>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</si>
  <si>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</si>
  <si>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</si>
  <si>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</si>
  <si>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</si>
  <si>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</si>
  <si>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</si>
  <si>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</si>
  <si>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</si>
  <si>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</si>
  <si>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</si>
  <si>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</si>
  <si>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</si>
  <si>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</si>
  <si>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</si>
  <si>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</si>
  <si>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</si>
  <si>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</si>
  <si>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</si>
  <si>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</si>
  <si>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</si>
  <si>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</si>
  <si>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</si>
  <si>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</si>
  <si>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</si>
  <si>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</si>
  <si>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</si>
  <si>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</si>
  <si>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</si>
  <si>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</si>
  <si>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</si>
  <si>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</si>
  <si>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</si>
  <si>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</si>
  <si>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</si>
  <si>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</si>
  <si>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</si>
  <si>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</si>
  <si>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</si>
  <si>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</si>
  <si>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</si>
  <si>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</si>
  <si>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</si>
  <si>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</si>
  <si>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</si>
  <si>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</si>
  <si>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</si>
  <si>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</si>
  <si>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</si>
  <si>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</si>
  <si>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</si>
  <si>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</si>
  <si>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</si>
  <si>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</si>
  <si>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</si>
  <si>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</si>
  <si>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99999</t>
  </si>
  <si>
    <t>Nespecifikovany vykon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</si>
  <si>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</si>
  <si>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</si>
  <si>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</si>
  <si>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</si>
  <si>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</si>
  <si>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</si>
  <si>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</si>
  <si>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</si>
  <si>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</si>
  <si>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</si>
  <si>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</si>
  <si>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</si>
  <si>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</si>
  <si>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</si>
  <si>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</si>
  <si>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</si>
  <si>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</si>
  <si>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</si>
  <si>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</si>
  <si>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</si>
  <si>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</si>
  <si>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</si>
  <si>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</si>
  <si>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</si>
  <si>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</si>
  <si>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</si>
  <si>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</si>
  <si>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</si>
  <si>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</si>
  <si>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</si>
  <si>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</si>
  <si>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</si>
  <si>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</si>
  <si>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</si>
  <si>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</si>
  <si>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</si>
  <si>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</si>
  <si>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</si>
  <si>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</si>
  <si>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</si>
  <si>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</si>
  <si>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89341</t>
  </si>
  <si>
    <t>MINIINVAZIVNÍ VAKUOVÁ BIOPSIE PRSU ZAMĚŘENÁ ULTRAS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</si>
  <si>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</si>
  <si>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</si>
  <si>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</si>
  <si>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</si>
  <si>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</si>
  <si>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</si>
  <si>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</si>
  <si>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</si>
  <si>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</si>
  <si>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</si>
  <si>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</si>
  <si>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</si>
  <si>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</si>
  <si>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</si>
  <si>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</si>
  <si>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</si>
  <si>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</si>
  <si>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</si>
  <si>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</si>
  <si>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</si>
  <si>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</si>
  <si>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</si>
  <si>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</si>
  <si>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</si>
  <si>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</si>
  <si>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</si>
  <si>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</si>
  <si>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</si>
  <si>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</si>
  <si>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</si>
  <si>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</si>
  <si>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0044487</t>
  </si>
  <si>
    <t>MAGNEVIST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</si>
  <si>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</si>
  <si>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</si>
  <si>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</si>
  <si>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</si>
  <si>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</si>
  <si>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</si>
  <si>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0057658</t>
  </si>
  <si>
    <t>DRÁT ZAVÁDĚCÍ SKIPPER ROVNÝ,J-TIP.RACE.014/195,175</t>
  </si>
  <si>
    <t>0059797</t>
  </si>
  <si>
    <t>DRÁT VODÍCÍ ANGIODYN J3 MC-FS 200-0,35</t>
  </si>
  <si>
    <t>0059982</t>
  </si>
  <si>
    <t>DRÁT ZAVÁDĚCÍ MIRAGE 103-0608-200</t>
  </si>
  <si>
    <t>SOUPRAVA ZAVÁDĚCÍ DESTINATION - 45CM</t>
  </si>
  <si>
    <t>0092129</t>
  </si>
  <si>
    <t>SOUPRAVA ZAVÁDĚCÍ DESTINATION</t>
  </si>
  <si>
    <t>0092893</t>
  </si>
  <si>
    <t>STENT PERIFERNÍ RENÁLNÍ HIPPOCAMPUS,BALONEXPANDIBI</t>
  </si>
  <si>
    <t>0094328</t>
  </si>
  <si>
    <t>STENT PERIFERNÍ SCUBA,BALONEXPANDIBILNÍ,COCR</t>
  </si>
  <si>
    <t>0141293</t>
  </si>
  <si>
    <t>PORT MRI S KATÉTREM CHRONOFLEX A ZAVADĚČEM 0607173</t>
  </si>
  <si>
    <t>0141926</t>
  </si>
  <si>
    <t>STENT PERIFERNÍ PULSAR 18,FEMOR.,BÉREC,SAMOEXPANDI</t>
  </si>
  <si>
    <t>0056362</t>
  </si>
  <si>
    <t>ZAVADĚČ FLEXOR CHECK-FLO II RADIOOP.ZNAČKA</t>
  </si>
  <si>
    <t>0048344</t>
  </si>
  <si>
    <t>VODIČ SPIDER RX FX EMBOLIC PROTECTION SPD 030..070</t>
  </si>
  <si>
    <t>89409</t>
  </si>
  <si>
    <t>ZAVEDENÍ STENTGRAFTU DO NEKORONÁRNÍHO TEPENNÉHO NE</t>
  </si>
  <si>
    <t>90931</t>
  </si>
  <si>
    <t xml:space="preserve">(DRG) ENDOVASKULÁRNÍ ZAVEDENÍ POTAHOVANÉHO STENTU </t>
  </si>
  <si>
    <t>02</t>
  </si>
  <si>
    <t>0045118</t>
  </si>
  <si>
    <t>0029900</t>
  </si>
  <si>
    <t>JEHLA  K BIOPSII</t>
  </si>
  <si>
    <t>0047748</t>
  </si>
  <si>
    <t>SADA EMBOLIZAČNÍ - KABEL PROPOJOVACÍ</t>
  </si>
  <si>
    <t>0048307</t>
  </si>
  <si>
    <t>STENTGRAFT VASKULÁRNÍ FLUENCY,SAMOEXPANDIBILNÍ,NIT</t>
  </si>
  <si>
    <t>0051056</t>
  </si>
  <si>
    <t>SPIRÁLA EMBOLIZAČNÍ - AKTIVNÍ NEXUS, AXIUM</t>
  </si>
  <si>
    <t>0051106</t>
  </si>
  <si>
    <t>SADA EMBOLIZAČNÍ - ODPOUTÁVAČ SPIRÁLY EMBOLIZAČNÍ</t>
  </si>
  <si>
    <t>0053927</t>
  </si>
  <si>
    <t>KATETR PTA ULTRA-THIN DIAMOND W.GLIDEX 16-8X-16-9X</t>
  </si>
  <si>
    <t>0054419</t>
  </si>
  <si>
    <t>0057792</t>
  </si>
  <si>
    <t>SHUNT TRANSJUGULÁRNÍ RING-CS</t>
  </si>
  <si>
    <t>0057840</t>
  </si>
  <si>
    <t>TĚLÍSKO EMBOLIZAČNÍ IMWCE</t>
  </si>
  <si>
    <t>0057999</t>
  </si>
  <si>
    <t>SPIRÁLA GDC</t>
  </si>
  <si>
    <t>0059579</t>
  </si>
  <si>
    <t>STENT PERIFERNÍ HEPATICKÝ GORE VIATORR TIPS,SAMOEX</t>
  </si>
  <si>
    <t>0092054</t>
  </si>
  <si>
    <t>KATETR EXTRAKČNÍ KOŠÍK NTRAP</t>
  </si>
  <si>
    <t>0094542</t>
  </si>
  <si>
    <t>STENT JÍCNOVÝ SX-ELLA DEGRADABILNÍ BD (BD STENT)</t>
  </si>
  <si>
    <t>0094736</t>
  </si>
  <si>
    <t>STENT PERIFERNÍ EPIC,SAMOEXPANDIBILNÍ,NITINOL</t>
  </si>
  <si>
    <t>0141907</t>
  </si>
  <si>
    <t>STENT JÍC.BILIÁRNÍ,KOLOREK.DUODEN.TRACH.BRONCH.SX-</t>
  </si>
  <si>
    <t>0151536</t>
  </si>
  <si>
    <t>DRÁT VODÍCÍ PTA - POD KOLENO - ASAHI -.014,.018/18</t>
  </si>
  <si>
    <t>0075310</t>
  </si>
  <si>
    <t>JEHLA BIOPTICKÁ MN1816</t>
  </si>
  <si>
    <t>0099956</t>
  </si>
  <si>
    <t>JEHLA BIOPTICKÁ DO DĚLA - TOP CUT M</t>
  </si>
  <si>
    <t>0049201</t>
  </si>
  <si>
    <t>STENT VASKULÁRNÍ ADVANTA V12, POTAH PTFE</t>
  </si>
  <si>
    <t>0050142</t>
  </si>
  <si>
    <t>JEHLA BIOPTICKÁ AUTOMATICKÁ,QUICK-CORE,KOAXIÁLNÍ</t>
  </si>
  <si>
    <t>89431</t>
  </si>
  <si>
    <t>SELEKTIVNÍ KORONAROGRAFIE JEDNÉ VĚNČITÉ TEPNY (EV.</t>
  </si>
  <si>
    <t>03</t>
  </si>
  <si>
    <t>0042435</t>
  </si>
  <si>
    <t>0057418</t>
  </si>
  <si>
    <t>DRÁT VODÍCÍ 300CM M001468XX0</t>
  </si>
  <si>
    <t>0057787</t>
  </si>
  <si>
    <t>SET TRANSJUGULÁRNÍ COLAPINTO</t>
  </si>
  <si>
    <t>04</t>
  </si>
  <si>
    <t>0045122</t>
  </si>
  <si>
    <t>0034132</t>
  </si>
  <si>
    <t>0034146</t>
  </si>
  <si>
    <t>JEHLA ASPIRAČNÍ HOWELL,ECHOTIP</t>
  </si>
  <si>
    <t>0034215</t>
  </si>
  <si>
    <t>0046273</t>
  </si>
  <si>
    <t>STENT JÍCNOVÝ,DUODENÁLNÍ,REKTÁLNÍ,BILIÁRNÍ BRONCHI</t>
  </si>
  <si>
    <t>0049926</t>
  </si>
  <si>
    <t>STENT BILIÁRNÍ-PERIFERNÍ ABSOLUTE .035;PRO.035;PRO</t>
  </si>
  <si>
    <t>0051593</t>
  </si>
  <si>
    <t>0056302</t>
  </si>
  <si>
    <t>KATETR BALONKOVÝ FOGARTY TRU-LUMEN 12TLW806F</t>
  </si>
  <si>
    <t>0058504</t>
  </si>
  <si>
    <t>STENT VASKULÁRNÍ KAROTICKÝ SAMOEXPANDIBILNÍ ACCULI</t>
  </si>
  <si>
    <t>0059568</t>
  </si>
  <si>
    <t>SPIRÁLA EMBOLIZAČNÍ</t>
  </si>
  <si>
    <t>0092014</t>
  </si>
  <si>
    <t>BUŽIE DILATAČNÍ JÍCNOVÁ</t>
  </si>
  <si>
    <t>0057776</t>
  </si>
  <si>
    <t>KATETR MICROFERRET, SET</t>
  </si>
  <si>
    <t>0037955</t>
  </si>
  <si>
    <t>STENT PERIFERNÍ BILIÁRNÍ WALLSTENT,SAMOEXPANDIBILN</t>
  </si>
  <si>
    <t>0053550</t>
  </si>
  <si>
    <t>DRÁT VODÍCÍ PRO PTA KATETR  612-348-648</t>
  </si>
  <si>
    <t>0034209</t>
  </si>
  <si>
    <t>JEHLA BIOPTICKÁ ASPIRAČNÍ, S TROCAR MANDRENEM</t>
  </si>
  <si>
    <t>0052563</t>
  </si>
  <si>
    <t>KATETR SUPRAPUBICKÝ COOK-COPE LOOP U-085412</t>
  </si>
  <si>
    <t>0034225</t>
  </si>
  <si>
    <t>JEHLA PUNKČNÍ TROKAR,TEFLONOVANÁ</t>
  </si>
  <si>
    <t>0034219</t>
  </si>
  <si>
    <t>JEHLA ASPIRAČNÍ CHIBA,TEFLONOVANÁ</t>
  </si>
  <si>
    <t>0058743</t>
  </si>
  <si>
    <t>KOŠÍK EXTRAKČNÍ N-CIRCLE, RUKOJEŤ PLAST</t>
  </si>
  <si>
    <t>0046109</t>
  </si>
  <si>
    <t>STENT ENDOVASKULÁRNÍ SX-ELLA-EXPANDELLA</t>
  </si>
  <si>
    <t>0034264</t>
  </si>
  <si>
    <t>JEHLA PUNKČNÍ,DLOUHÁ,TROKAR</t>
  </si>
  <si>
    <t>05</t>
  </si>
  <si>
    <t>0029795</t>
  </si>
  <si>
    <t>SOUPRAVA K SUPRAPUBICKÉ DRENÁŽI 4441400</t>
  </si>
  <si>
    <t>0038478</t>
  </si>
  <si>
    <t>0047341</t>
  </si>
  <si>
    <t>KATETR BALÓNKOVÝ STENTGRAFTOVÝ RELIANT</t>
  </si>
  <si>
    <t>0048347</t>
  </si>
  <si>
    <t>KATETR INFUZNÍ CRAGG MAC NAMMARA</t>
  </si>
  <si>
    <t>0049005</t>
  </si>
  <si>
    <t>KATETR TROMBEKTOMICKÝ - ROTAREX-ANTEGRADNÍ(KATETR,</t>
  </si>
  <si>
    <t>0049439</t>
  </si>
  <si>
    <t>STENTGRAFT ZENITH TX2 ZTEG-2P</t>
  </si>
  <si>
    <t>0049928</t>
  </si>
  <si>
    <t>STENT PERIFERNĺ - VASCULÁRNÍ OMNILINK .018/.035</t>
  </si>
  <si>
    <t>0054472</t>
  </si>
  <si>
    <t>KATETR BALÓNKOVÝ OKLUZNÍ PRO ZENITH</t>
  </si>
  <si>
    <t>0056301</t>
  </si>
  <si>
    <t>KATETR BALONKOVÝ FOGARTY TRU-LUMEN 12TLW805F</t>
  </si>
  <si>
    <t>0056303</t>
  </si>
  <si>
    <t>KATETR BALONKOVÝ FOGARTY TRU-LUMEN 12TLW807F</t>
  </si>
  <si>
    <t>0056476</t>
  </si>
  <si>
    <t>STENTGRAFT KORONÁRNÍ JOSTENT GRAFTMASTER</t>
  </si>
  <si>
    <t>0057298</t>
  </si>
  <si>
    <t>STENT VASKULÁRNÍ E-LUMINEXX,SAMOEXPANDIBILNÍ,NITIN</t>
  </si>
  <si>
    <t>0058692</t>
  </si>
  <si>
    <t>STENTGRAFT AORTÁLNÍ ZENITH FLEX,SAMOEXPANDIBILNÍ,O</t>
  </si>
  <si>
    <t>0058693</t>
  </si>
  <si>
    <t>STENTGRAFT AORTÁLNÍ ZENITH FLEX,UZÁVĚR</t>
  </si>
  <si>
    <t>0058694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</si>
  <si>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</si>
  <si>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</si>
  <si>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</si>
  <si>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</si>
  <si>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</si>
  <si>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</si>
  <si>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</si>
  <si>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0094021</t>
  </si>
  <si>
    <t>EXTRAKTOR - KATETR SE SMYČKOU - EXPRO ELITE - PERI</t>
  </si>
  <si>
    <t>0141870</t>
  </si>
  <si>
    <t>STENTGRAFT PERIFERNÍ,SAMOEXPNADIBILNÍ,NITINOL,POTA</t>
  </si>
  <si>
    <t>0141906</t>
  </si>
  <si>
    <t>STENT JÍCNOVÝ,DUODENÁLNÍ,REKTÁLNÍ, BILIÁRNÍ, BRONC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</si>
  <si>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</si>
  <si>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</si>
  <si>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</si>
  <si>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</si>
  <si>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</si>
  <si>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</si>
  <si>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</si>
  <si>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</si>
  <si>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</si>
  <si>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</si>
  <si>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</si>
  <si>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</si>
  <si>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</si>
  <si>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</si>
  <si>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</si>
  <si>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PALMAZŮV,BALONEXPANDIBI</t>
  </si>
  <si>
    <t>0054351</t>
  </si>
  <si>
    <t>KATETR ANGIOPL.SLALOM,AVIATOR+,SLEEK,SAVVY(LONG),P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</si>
  <si>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</si>
  <si>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</si>
  <si>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</si>
  <si>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</si>
  <si>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</si>
  <si>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</si>
  <si>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</si>
  <si>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</si>
  <si>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</si>
  <si>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0048349</t>
  </si>
  <si>
    <t>KATETR INFUZNÍ VODIČ PROSTREAM 41271..41278</t>
  </si>
  <si>
    <t>0048308</t>
  </si>
  <si>
    <t>KATETR ANGIOPLASTICKÝ PTA CQ-50XX,CQ-75XXX</t>
  </si>
  <si>
    <t>0051237</t>
  </si>
  <si>
    <t>KATETR BALÓNKOVÝ PTA - STERLING OTW</t>
  </si>
  <si>
    <t>0056475</t>
  </si>
  <si>
    <t>STENTGRAFT PERIFERNÍ JOSTENT PHERIPERAL</t>
  </si>
  <si>
    <t>0038950</t>
  </si>
  <si>
    <t>JEHLA TREPANOBIOPTICKÁ - JAMSHIDI S ERGONOM. DRŽ.</t>
  </si>
  <si>
    <t>0053991</t>
  </si>
  <si>
    <t>DRÁT VODÍCÍ PATHFINDER 5159</t>
  </si>
  <si>
    <t>0048713</t>
  </si>
  <si>
    <t>EXTRAKTOR - KATETR SE SMYČKOU - ANDRA SNARE - MULT</t>
  </si>
  <si>
    <t>0038497</t>
  </si>
  <si>
    <t>0141871</t>
  </si>
  <si>
    <t>STENTGRAFT FERIFERNÍ,SAMOEXPANDIBILNÍ,NITINOL,POTA</t>
  </si>
  <si>
    <t>0057233</t>
  </si>
  <si>
    <t>KATETR PERIFERNÍ VENOZNÍ PC-01351-TW</t>
  </si>
  <si>
    <t>0193333</t>
  </si>
  <si>
    <t>ZAVADĚČ PRO STENTGRAFTY AORTÁLNÍ ZENITH</t>
  </si>
  <si>
    <t>0046386</t>
  </si>
  <si>
    <t>KATETR PTC SPECIAL 214967</t>
  </si>
  <si>
    <t>0193320</t>
  </si>
  <si>
    <t>VODÍCÍ KATETR CXI</t>
  </si>
  <si>
    <t>0047805</t>
  </si>
  <si>
    <t>SADA AG-JEHLA ANGIOGRAFICKÁ</t>
  </si>
  <si>
    <t>0028491</t>
  </si>
  <si>
    <t>STENT PERIFERNÍ URETERÁLNÍ WHITE STAR DOUBLE-J</t>
  </si>
  <si>
    <t>0054341</t>
  </si>
  <si>
    <t>DRÁT ZAVÁDĚCÍ EMERALD 502530,502540</t>
  </si>
  <si>
    <t>0056356</t>
  </si>
  <si>
    <t>06</t>
  </si>
  <si>
    <t>0065979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</si>
  <si>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</si>
  <si>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</si>
  <si>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</si>
  <si>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</si>
  <si>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</si>
  <si>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</si>
  <si>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</si>
  <si>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</si>
  <si>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</si>
  <si>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</si>
  <si>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0058980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</si>
  <si>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</si>
  <si>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</si>
  <si>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</si>
  <si>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</si>
  <si>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</si>
  <si>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</si>
  <si>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0059986</t>
  </si>
  <si>
    <t>SYSTÉM BALÓN UZÁVĚROVÝ EQUINOX 104-4011..104-4470</t>
  </si>
  <si>
    <t>07</t>
  </si>
  <si>
    <t>0054823</t>
  </si>
  <si>
    <t xml:space="preserve">KATETR SHUNTOVÝ VENTRIKUL. S ADAPTEREM(PRO DRENÁŽ </t>
  </si>
  <si>
    <t>89429</t>
  </si>
  <si>
    <t>SELEKTIVNÍ KORONAROGRAFIE OBOU VĚNČITÝCH TEPEN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</si>
  <si>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</si>
  <si>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</si>
  <si>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</si>
  <si>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</si>
  <si>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</si>
  <si>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</si>
  <si>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</si>
  <si>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</si>
  <si>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11</t>
  </si>
  <si>
    <t>0042443</t>
  </si>
  <si>
    <t>12</t>
  </si>
  <si>
    <t>89171</t>
  </si>
  <si>
    <t>URETROGRAFIE RETROGRÁDNÍ</t>
  </si>
  <si>
    <t>13</t>
  </si>
  <si>
    <t>14</t>
  </si>
  <si>
    <t>16</t>
  </si>
  <si>
    <t>205</t>
  </si>
  <si>
    <t>0058687</t>
  </si>
  <si>
    <t>TĚLÍSKO EMBOLIZAČNÍ DETACH-11, 18</t>
  </si>
  <si>
    <t>17</t>
  </si>
  <si>
    <t>0049860</t>
  </si>
  <si>
    <t>STENT INTRAKRANIÁLNÍ GATEWAY,BALONEXPANDIBILNÍ,NIT</t>
  </si>
  <si>
    <t>0046118</t>
  </si>
  <si>
    <t>KATETR ANGIOGRAFICKÝ IMAGER II</t>
  </si>
  <si>
    <t>0037833</t>
  </si>
  <si>
    <t>VODIČ STEP SUPERSELEKTIVNÍ</t>
  </si>
  <si>
    <t>18</t>
  </si>
  <si>
    <t>19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</si>
  <si>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</si>
  <si>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</si>
  <si>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</si>
  <si>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</si>
  <si>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</si>
  <si>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</si>
  <si>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0037824</t>
  </si>
  <si>
    <t>VODIČ POHYBLIVÉ JÁDRO TEFCOR TEFLONOVANÝ</t>
  </si>
  <si>
    <t>22</t>
  </si>
  <si>
    <t>25</t>
  </si>
  <si>
    <t>26</t>
  </si>
  <si>
    <t>29</t>
  </si>
  <si>
    <t>30</t>
  </si>
  <si>
    <t>0057980</t>
  </si>
  <si>
    <t>KATETR BALÓNKOVÝ PTA - FOX CROSS .035</t>
  </si>
  <si>
    <t>31</t>
  </si>
  <si>
    <t>0054370</t>
  </si>
  <si>
    <t>ZAVADĚČ KE KATETRŮM 402604A-402611A</t>
  </si>
  <si>
    <t>32</t>
  </si>
  <si>
    <t>50</t>
  </si>
  <si>
    <t>0049983</t>
  </si>
  <si>
    <t>KATETR BALÓNKOVÝ ZELOS</t>
  </si>
  <si>
    <t>0092108</t>
  </si>
  <si>
    <t>STENTGRAFT AORTÁLNÍ HRUDNÍ VALIANT 10CM</t>
  </si>
  <si>
    <t>59</t>
  </si>
  <si>
    <t>0049857</t>
  </si>
  <si>
    <t>KATETR INTRACEREBRÁLNÍ SONIC</t>
  </si>
  <si>
    <t>0053397</t>
  </si>
  <si>
    <t>DRÁT VODÍCÍ MICRO SORCERER/STEEL</t>
  </si>
  <si>
    <t>0056428</t>
  </si>
  <si>
    <t>ZAVADĚČ PRO COOK Z-STENT TRACHEOBRONCHIÁLNÍ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</si>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</sst>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6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4" fillId="8" borderId="80" xfId="0" applyNumberFormat="1" applyFont="1" applyFill="1" applyBorder="1"/>
    <xf numFmtId="3" fontId="54" fillId="8" borderId="79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6" fillId="2" borderId="86" xfId="0" applyNumberFormat="1" applyFont="1" applyFill="1" applyBorder="1" applyAlignment="1">
      <alignment horizontal="center" vertical="center" wrapText="1"/>
    </xf>
    <xf numFmtId="0" fontId="56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6" fillId="2" borderId="104" xfId="0" applyNumberFormat="1" applyFont="1" applyFill="1" applyBorder="1" applyAlignment="1">
      <alignment horizontal="center" vertical="center" wrapText="1"/>
    </xf>
    <xf numFmtId="174" fontId="40" fillId="4" borderId="90" xfId="0" applyNumberFormat="1" applyFont="1" applyFill="1" applyBorder="1" applyAlignment="1"/>
    <xf numFmtId="174" fontId="40" fillId="4" borderId="83" xfId="0" applyNumberFormat="1" applyFont="1" applyFill="1" applyBorder="1" applyAlignment="1"/>
    <xf numFmtId="174" fontId="40" fillId="4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6" xfId="0" applyNumberFormat="1" applyFont="1" applyBorder="1"/>
    <xf numFmtId="174" fontId="33" fillId="0" borderId="94" xfId="0" applyNumberFormat="1" applyFont="1" applyBorder="1"/>
    <xf numFmtId="174" fontId="40" fillId="0" borderId="103" xfId="0" applyNumberFormat="1" applyFont="1" applyBorder="1"/>
    <xf numFmtId="174" fontId="33" fillId="0" borderId="104" xfId="0" applyNumberFormat="1" applyFont="1" applyBorder="1"/>
    <xf numFmtId="174" fontId="33" fillId="0" borderId="87" xfId="0" applyNumberFormat="1" applyFont="1" applyBorder="1"/>
    <xf numFmtId="174" fontId="40" fillId="2" borderId="105" xfId="0" applyNumberFormat="1" applyFont="1" applyFill="1" applyBorder="1" applyAlignment="1"/>
    <xf numFmtId="174" fontId="40" fillId="2" borderId="83" xfId="0" applyNumberFormat="1" applyFont="1" applyFill="1" applyBorder="1" applyAlignment="1"/>
    <xf numFmtId="174" fontId="40" fillId="2" borderId="84" xfId="0" applyNumberFormat="1" applyFont="1" applyFill="1" applyBorder="1" applyAlignment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174" fontId="40" fillId="0" borderId="90" xfId="0" applyNumberFormat="1" applyFont="1" applyBorder="1"/>
    <xf numFmtId="174" fontId="33" fillId="0" borderId="106" xfId="0" applyNumberFormat="1" applyFont="1" applyBorder="1"/>
    <xf numFmtId="174" fontId="33" fillId="0" borderId="84" xfId="0" applyNumberFormat="1" applyFont="1" applyBorder="1"/>
    <xf numFmtId="175" fontId="40" fillId="2" borderId="90" xfId="0" applyNumberFormat="1" applyFont="1" applyFill="1" applyBorder="1" applyAlignment="1"/>
    <xf numFmtId="175" fontId="33" fillId="2" borderId="83" xfId="0" applyNumberFormat="1" applyFont="1" applyFill="1" applyBorder="1" applyAlignment="1"/>
    <xf numFmtId="175" fontId="33" fillId="2" borderId="84" xfId="0" applyNumberFormat="1" applyFont="1" applyFill="1" applyBorder="1" applyAlignment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175" fontId="33" fillId="0" borderId="96" xfId="0" applyNumberFormat="1" applyFont="1" applyBorder="1"/>
    <xf numFmtId="175" fontId="40" fillId="0" borderId="98" xfId="0" applyNumberFormat="1" applyFont="1" applyBorder="1"/>
    <xf numFmtId="175" fontId="33" fillId="0" borderId="99" xfId="0" applyNumberFormat="1" applyFont="1" applyBorder="1"/>
    <xf numFmtId="175" fontId="33" fillId="0" borderId="100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0" xfId="0" applyNumberFormat="1" applyFont="1" applyFill="1" applyBorder="1" applyAlignment="1">
      <alignment horizontal="center"/>
    </xf>
    <xf numFmtId="176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70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7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177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2" xfId="53" applyNumberFormat="1" applyFont="1" applyFill="1" applyBorder="1" applyAlignment="1">
      <alignment horizontal="left"/>
    </xf>
    <xf numFmtId="165" fontId="32" fillId="2" borderId="133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5" fontId="33" fillId="0" borderId="84" xfId="0" applyNumberFormat="1" applyFont="1" applyFill="1" applyBorder="1"/>
    <xf numFmtId="165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5" fontId="33" fillId="0" borderId="94" xfId="0" applyNumberFormat="1" applyFont="1" applyFill="1" applyBorder="1"/>
    <xf numFmtId="165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6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6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40" xfId="0" applyNumberFormat="1" applyFont="1" applyFill="1" applyBorder="1" applyAlignment="1">
      <alignment horizontal="center"/>
    </xf>
    <xf numFmtId="174" fontId="40" fillId="4" borderId="141" xfId="0" applyNumberFormat="1" applyFont="1" applyFill="1" applyBorder="1" applyAlignment="1">
      <alignment horizontal="center"/>
    </xf>
    <xf numFmtId="174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 wrapText="1"/>
    </xf>
    <xf numFmtId="176" fontId="33" fillId="0" borderId="142" xfId="0" applyNumberFormat="1" applyFont="1" applyBorder="1" applyAlignment="1">
      <alignment horizontal="right"/>
    </xf>
    <xf numFmtId="176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8" xfId="0" applyNumberFormat="1" applyFont="1" applyBorder="1"/>
    <xf numFmtId="175" fontId="33" fillId="0" borderId="146" xfId="0" applyNumberFormat="1" applyFont="1" applyBorder="1"/>
    <xf numFmtId="174" fontId="40" fillId="4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09" xfId="0" applyNumberFormat="1" applyFont="1" applyBorder="1"/>
    <xf numFmtId="174" fontId="40" fillId="2" borderId="60" xfId="0" applyNumberFormat="1" applyFont="1" applyFill="1" applyBorder="1" applyAlignment="1"/>
    <xf numFmtId="174" fontId="33" fillId="0" borderId="146" xfId="0" applyNumberFormat="1" applyFont="1" applyBorder="1"/>
    <xf numFmtId="174" fontId="33" fillId="0" borderId="60" xfId="0" applyNumberFormat="1" applyFont="1" applyBorder="1"/>
    <xf numFmtId="9" fontId="33" fillId="0" borderId="108" xfId="0" applyNumberFormat="1" applyFont="1" applyBorder="1"/>
    <xf numFmtId="174" fontId="40" fillId="4" borderId="147" xfId="0" applyNumberFormat="1" applyFont="1" applyFill="1" applyBorder="1" applyAlignment="1">
      <alignment horizontal="center"/>
    </xf>
    <xf numFmtId="174" fontId="33" fillId="0" borderId="148" xfId="0" applyNumberFormat="1" applyFont="1" applyBorder="1" applyAlignment="1">
      <alignment horizontal="right"/>
    </xf>
    <xf numFmtId="176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91" xfId="0" applyNumberFormat="1" applyFont="1" applyBorder="1" applyAlignment="1">
      <alignment horizontal="right"/>
    </xf>
    <xf numFmtId="176" fontId="33" fillId="0" borderId="91" xfId="0" applyNumberFormat="1" applyFont="1" applyBorder="1" applyAlignment="1">
      <alignment horizontal="right"/>
    </xf>
    <xf numFmtId="174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87" xfId="0" applyNumberFormat="1" applyFont="1" applyFill="1" applyBorder="1"/>
    <xf numFmtId="0" fontId="40" fillId="0" borderId="86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70" fontId="33" fillId="0" borderId="27" xfId="0" applyNumberFormat="1" applyFont="1" applyFill="1" applyBorder="1"/>
    <xf numFmtId="170" fontId="33" fillId="0" borderId="94" xfId="0" applyNumberFormat="1" applyFont="1" applyFill="1" applyBorder="1"/>
    <xf numFmtId="170" fontId="33" fillId="0" borderId="95" xfId="0" applyNumberFormat="1" applyFont="1" applyFill="1" applyBorder="1"/>
    <xf numFmtId="170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0.99610019524528925</c:v>
                </c:pt>
                <c:pt idx="1">
                  <c:v>0.88051997297229789</c:v>
                </c:pt>
                <c:pt idx="2">
                  <c:v>0.87513564665242216</c:v>
                </c:pt>
                <c:pt idx="3">
                  <c:v>0.86979830624228494</c:v>
                </c:pt>
                <c:pt idx="4">
                  <c:v>0.85826650173194985</c:v>
                </c:pt>
                <c:pt idx="5">
                  <c:v>0.84063726023416396</c:v>
                </c:pt>
                <c:pt idx="6">
                  <c:v>0.81047134357883321</c:v>
                </c:pt>
                <c:pt idx="7">
                  <c:v>0.79060082455247316</c:v>
                </c:pt>
                <c:pt idx="8">
                  <c:v>0.80494218835191667</c:v>
                </c:pt>
                <c:pt idx="9">
                  <c:v>0.80981820950604488</c:v>
                </c:pt>
                <c:pt idx="10">
                  <c:v>0.79008127027763608</c:v>
                </c:pt>
                <c:pt idx="11">
                  <c:v>0.77333108211619428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489728"/>
        <c:axId val="1320492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0.66444856283992271</c:v>
                </c:pt>
                <c:pt idx="1">
                  <c:v>0.66444856283992271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68096"/>
        <c:axId val="1337269632"/>
      </c:scatterChart>
      <c:catAx>
        <c:axId val="132048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04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49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0489728"/>
        <c:crosses val="autoZero"/>
        <c:crossBetween val="between"/>
      </c:valAx>
      <c:valAx>
        <c:axId val="1337268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7269632"/>
        <c:crosses val="max"/>
        <c:crossBetween val="midCat"/>
      </c:valAx>
      <c:valAx>
        <c:axId val="133726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7268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12448"/>
        <c:axId val="13863143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316928"/>
        <c:axId val="1386318464"/>
      </c:scatterChart>
      <c:catAx>
        <c:axId val="13863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63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314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6312448"/>
        <c:crosses val="autoZero"/>
        <c:crossBetween val="between"/>
      </c:valAx>
      <c:valAx>
        <c:axId val="1386316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6318464"/>
        <c:crosses val="max"/>
        <c:crossBetween val="midCat"/>
      </c:valAx>
      <c:valAx>
        <c:axId val="1386318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6316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118</v>
      </c>
      <c r="B1" s="363"/>
    </row>
    <row r="2" spans="1:3" ht="14.4" customHeight="1" thickBot="1" x14ac:dyDescent="0.35">
      <c r="A2" s="273" t="s">
        <v>293</v>
      </c>
      <c r="B2" s="46"/>
    </row>
    <row r="3" spans="1:3" ht="14.4" customHeight="1" thickBot="1" x14ac:dyDescent="0.35">
      <c r="A3" s="359" t="s">
        <v>154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133</v>
      </c>
      <c r="C4" s="47" t="s">
        <v>134</v>
      </c>
    </row>
    <row r="5" spans="1:3" ht="14.4" customHeight="1" x14ac:dyDescent="0.3">
      <c r="A5" s="177" t="str">
        <f t="shared" si="0"/>
        <v>HI</v>
      </c>
      <c r="B5" s="113" t="s">
        <v>150</v>
      </c>
      <c r="C5" s="47" t="s">
        <v>121</v>
      </c>
    </row>
    <row r="6" spans="1:3" ht="14.4" customHeight="1" x14ac:dyDescent="0.3">
      <c r="A6" s="178" t="str">
        <f t="shared" si="0"/>
        <v>HI Graf</v>
      </c>
      <c r="B6" s="114" t="s">
        <v>114</v>
      </c>
      <c r="C6" s="47" t="s">
        <v>122</v>
      </c>
    </row>
    <row r="7" spans="1:3" ht="14.4" customHeight="1" x14ac:dyDescent="0.3">
      <c r="A7" s="178" t="str">
        <f t="shared" si="0"/>
        <v>Man Tab</v>
      </c>
      <c r="B7" s="114" t="s">
        <v>295</v>
      </c>
      <c r="C7" s="47" t="s">
        <v>123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119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151</v>
      </c>
      <c r="C11" s="47" t="s">
        <v>124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178</v>
      </c>
      <c r="C12" s="47" t="s">
        <v>125</v>
      </c>
    </row>
    <row r="13" spans="1:3" ht="28.8" customHeight="1" x14ac:dyDescent="0.3">
      <c r="A13" s="178" t="str">
        <f t="shared" si="2"/>
        <v>LŽ PL</v>
      </c>
      <c r="B13" s="533" t="s">
        <v>179</v>
      </c>
      <c r="C13" s="47" t="s">
        <v>158</v>
      </c>
    </row>
    <row r="14" spans="1:3" ht="14.4" customHeight="1" x14ac:dyDescent="0.3">
      <c r="A14" s="178" t="str">
        <f t="shared" si="2"/>
        <v>LŽ PL Detail</v>
      </c>
      <c r="B14" s="114" t="s">
        <v>862</v>
      </c>
      <c r="C14" s="47" t="s">
        <v>160</v>
      </c>
    </row>
    <row r="15" spans="1:3" ht="14.4" customHeight="1" x14ac:dyDescent="0.3">
      <c r="A15" s="178" t="str">
        <f t="shared" si="2"/>
        <v>LŽ Statim</v>
      </c>
      <c r="B15" s="347" t="s">
        <v>279</v>
      </c>
      <c r="C15" s="47" t="s">
        <v>289</v>
      </c>
    </row>
    <row r="16" spans="1:3" ht="14.4" customHeight="1" x14ac:dyDescent="0.3">
      <c r="A16" s="178" t="str">
        <f t="shared" si="2"/>
        <v>Léky Recepty</v>
      </c>
      <c r="B16" s="114" t="s">
        <v>152</v>
      </c>
      <c r="C16" s="47" t="s">
        <v>126</v>
      </c>
    </row>
    <row r="17" spans="1:3" ht="14.4" customHeight="1" x14ac:dyDescent="0.3">
      <c r="A17" s="178" t="str">
        <f t="shared" si="2"/>
        <v>LRp Lékaři</v>
      </c>
      <c r="B17" s="114" t="s">
        <v>163</v>
      </c>
      <c r="C17" s="47" t="s">
        <v>164</v>
      </c>
    </row>
    <row r="18" spans="1:3" ht="14.4" customHeight="1" x14ac:dyDescent="0.3">
      <c r="A18" s="178" t="str">
        <f t="shared" si="2"/>
        <v>LRp Detail</v>
      </c>
      <c r="B18" s="114" t="s">
        <v>1317</v>
      </c>
      <c r="C18" s="47" t="s">
        <v>127</v>
      </c>
    </row>
    <row r="19" spans="1:3" ht="28.8" customHeight="1" x14ac:dyDescent="0.3">
      <c r="A19" s="178" t="str">
        <f t="shared" si="2"/>
        <v>LRp PL</v>
      </c>
      <c r="B19" s="533" t="s">
        <v>1318</v>
      </c>
      <c r="C19" s="47" t="s">
        <v>159</v>
      </c>
    </row>
    <row r="20" spans="1:3" ht="14.4" customHeight="1" x14ac:dyDescent="0.3">
      <c r="A20" s="178" t="str">
        <f>HYPERLINK("#'"&amp;C20&amp;"'!A1",C20)</f>
        <v>LRp PL Detail</v>
      </c>
      <c r="B20" s="114" t="s">
        <v>1363</v>
      </c>
      <c r="C20" s="47" t="s">
        <v>161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153</v>
      </c>
      <c r="C21" s="47" t="s">
        <v>128</v>
      </c>
    </row>
    <row r="22" spans="1:3" ht="14.4" customHeight="1" x14ac:dyDescent="0.3">
      <c r="A22" s="178" t="str">
        <f t="shared" si="2"/>
        <v>MŽ Detail</v>
      </c>
      <c r="B22" s="114" t="s">
        <v>2652</v>
      </c>
      <c r="C22" s="47" t="s">
        <v>129</v>
      </c>
    </row>
    <row r="23" spans="1:3" ht="14.4" customHeight="1" thickBot="1" x14ac:dyDescent="0.35">
      <c r="A23" s="180" t="str">
        <f t="shared" si="2"/>
        <v>Osobní náklady</v>
      </c>
      <c r="B23" s="114" t="s">
        <v>116</v>
      </c>
      <c r="C23" s="47" t="s">
        <v>130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120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2659</v>
      </c>
      <c r="C26" s="47" t="s">
        <v>135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2677</v>
      </c>
      <c r="C27" s="47" t="s">
        <v>292</v>
      </c>
    </row>
    <row r="28" spans="1:3" ht="14.4" customHeight="1" x14ac:dyDescent="0.3">
      <c r="A28" s="178" t="str">
        <f t="shared" si="4"/>
        <v>ZV Vykáz.-A Detail</v>
      </c>
      <c r="B28" s="114" t="s">
        <v>3106</v>
      </c>
      <c r="C28" s="47" t="s">
        <v>136</v>
      </c>
    </row>
    <row r="29" spans="1:3" ht="14.4" customHeight="1" x14ac:dyDescent="0.3">
      <c r="A29" s="178" t="str">
        <f t="shared" si="4"/>
        <v>ZV Vykáz.-H</v>
      </c>
      <c r="B29" s="114" t="s">
        <v>139</v>
      </c>
      <c r="C29" s="47" t="s">
        <v>137</v>
      </c>
    </row>
    <row r="30" spans="1:3" ht="14.4" customHeight="1" x14ac:dyDescent="0.3">
      <c r="A30" s="178" t="str">
        <f t="shared" si="4"/>
        <v>ZV Vykáz.-H Detail</v>
      </c>
      <c r="B30" s="114" t="s">
        <v>3444</v>
      </c>
      <c r="C30" s="47" t="s">
        <v>138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140</v>
      </c>
      <c r="C32" s="47" t="s">
        <v>132</v>
      </c>
    </row>
    <row r="33" spans="1:3" ht="14.4" customHeight="1" x14ac:dyDescent="0.3">
      <c r="A33" s="178" t="str">
        <f t="shared" si="4"/>
        <v>ZV Vyžád. Detail</v>
      </c>
      <c r="B33" s="114" t="s">
        <v>3445</v>
      </c>
      <c r="C33" s="47" t="s">
        <v>131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133</v>
      </c>
      <c r="B1" s="363"/>
      <c r="C1" s="364"/>
      <c r="D1" s="364"/>
      <c r="E1" s="364"/>
    </row>
    <row r="2" spans="1:5" ht="14.4" customHeight="1" thickBot="1" x14ac:dyDescent="0.35">
      <c r="A2" s="273" t="s">
        <v>293</v>
      </c>
      <c r="B2" s="183"/>
    </row>
    <row r="3" spans="1:5" ht="14.4" customHeight="1" thickBot="1" x14ac:dyDescent="0.35">
      <c r="A3" s="186"/>
      <c r="C3" s="187" t="s">
        <v>117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160326.36679156247</v>
      </c>
      <c r="D4" s="192">
        <f ca="1">IF(ISERROR(VLOOKUP("Náklady celkem",INDIRECT("HI!$A:$G"),5,0)),0,VLOOKUP("Náklady celkem",INDIRECT("HI!$A:$G"),5,0))</f>
        <v>160571.98296000005</v>
      </c>
      <c r="E4" s="193">
        <f ca="1">IF(C4=0,0,D4/C4)</f>
        <v>1.0015319761393764</v>
      </c>
    </row>
    <row r="5" spans="1:5" ht="14.4" customHeight="1" x14ac:dyDescent="0.3">
      <c r="A5" s="194" t="s">
        <v>166</v>
      </c>
      <c r="B5" s="195"/>
      <c r="C5" s="196"/>
      <c r="D5" s="196"/>
      <c r="E5" s="197"/>
    </row>
    <row r="6" spans="1:5" ht="14.4" customHeight="1" x14ac:dyDescent="0.3">
      <c r="A6" s="198" t="s">
        <v>171</v>
      </c>
      <c r="B6" s="199"/>
      <c r="C6" s="200"/>
      <c r="D6" s="200"/>
      <c r="E6" s="197"/>
    </row>
    <row r="7" spans="1:5" ht="14.4" customHeight="1" x14ac:dyDescent="0.3">
      <c r="A7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121</v>
      </c>
      <c r="C7" s="200">
        <f>IF(ISERROR(HI!F5),"",HI!F5)</f>
        <v>13184.80318224785</v>
      </c>
      <c r="D7" s="200">
        <f>IF(ISERROR(HI!E5),"",HI!E5)</f>
        <v>12598.812550000006</v>
      </c>
      <c r="E7" s="197">
        <f t="shared" ref="E7:E15" si="0">IF(C7=0,0,D7/C7)</f>
        <v>0.95555560260187822</v>
      </c>
    </row>
    <row r="8" spans="1:5" ht="14.4" customHeight="1" x14ac:dyDescent="0.3">
      <c r="A8" s="201" t="str">
        <f>HYPERLINK("#'LŽ PL'!A1","% plnění pozitivního listu")</f>
        <v>% plnění pozitivního listu</v>
      </c>
      <c r="B8" s="199" t="s">
        <v>158</v>
      </c>
      <c r="C8" s="202">
        <v>0.9</v>
      </c>
      <c r="D8" s="202">
        <f>IF(ISERROR(VLOOKUP("celkem",'LŽ PL'!$A:$F,5,0)),0,VLOOKUP("celkem",'LŽ PL'!$A:$F,5,0))</f>
        <v>0.96131878622031874</v>
      </c>
      <c r="E8" s="197">
        <f t="shared" si="0"/>
        <v>1.068131984689243</v>
      </c>
    </row>
    <row r="9" spans="1:5" ht="14.4" customHeight="1" x14ac:dyDescent="0.3">
      <c r="A9" s="350" t="str">
        <f>HYPERLINK("#'LŽ Statim'!A1","% podíl statimových žádanek")</f>
        <v>% podíl statimových žádanek</v>
      </c>
      <c r="B9" s="348" t="s">
        <v>289</v>
      </c>
      <c r="C9" s="349">
        <v>0.3</v>
      </c>
      <c r="D9" s="349">
        <f>IF('LŽ Statim'!G3="",0,'LŽ Statim'!G3)</f>
        <v>0</v>
      </c>
      <c r="E9" s="197">
        <f>IF(C9=0,0,D9/C9)</f>
        <v>0</v>
      </c>
    </row>
    <row r="10" spans="1:5" ht="14.4" customHeight="1" x14ac:dyDescent="0.3">
      <c r="A10" s="203" t="s">
        <v>167</v>
      </c>
      <c r="B10" s="199"/>
      <c r="C10" s="200"/>
      <c r="D10" s="200"/>
      <c r="E10" s="197"/>
    </row>
    <row r="11" spans="1:5" ht="14.4" customHeight="1" x14ac:dyDescent="0.3">
      <c r="A11" s="201" t="str">
        <f>HYPERLINK("#'Léky Recepty'!A1","% záchytu v lékárně (Úhrada Kč)")</f>
        <v>% záchytu v lékárně (Úhrada Kč)</v>
      </c>
      <c r="B11" s="199" t="s">
        <v>126</v>
      </c>
      <c r="C11" s="202">
        <v>0.6</v>
      </c>
      <c r="D11" s="202">
        <f>IF(ISERROR(VLOOKUP("Celkem",'Léky Recepty'!B:H,5,0)),0,VLOOKUP("Celkem",'Léky Recepty'!B:H,5,0))</f>
        <v>0.49338664455188608</v>
      </c>
      <c r="E11" s="197">
        <f t="shared" si="0"/>
        <v>0.82231107425314354</v>
      </c>
    </row>
    <row r="12" spans="1:5" ht="14.4" customHeight="1" x14ac:dyDescent="0.3">
      <c r="A12" s="201" t="str">
        <f>HYPERLINK("#'LRp PL'!A1","% plnění pozitivního listu")</f>
        <v>% plnění pozitivního listu</v>
      </c>
      <c r="B12" s="199" t="s">
        <v>159</v>
      </c>
      <c r="C12" s="202">
        <v>0.8</v>
      </c>
      <c r="D12" s="202">
        <f>IF(ISERROR(VLOOKUP("Celkem",'LRp PL'!A:F,5,0)),0,VLOOKUP("Celkem",'LRp PL'!A:F,5,0))</f>
        <v>0.89061747072017916</v>
      </c>
      <c r="E12" s="197">
        <f t="shared" si="0"/>
        <v>1.1132718384002238</v>
      </c>
    </row>
    <row r="13" spans="1:5" ht="14.4" customHeight="1" x14ac:dyDescent="0.3">
      <c r="A13" s="203" t="s">
        <v>168</v>
      </c>
      <c r="B13" s="199"/>
      <c r="C13" s="200"/>
      <c r="D13" s="200"/>
      <c r="E13" s="197"/>
    </row>
    <row r="14" spans="1:5" ht="14.4" customHeight="1" x14ac:dyDescent="0.3">
      <c r="A14" s="204" t="s">
        <v>172</v>
      </c>
      <c r="B14" s="199"/>
      <c r="C14" s="196"/>
      <c r="D14" s="196"/>
      <c r="E14" s="197"/>
    </row>
    <row r="15" spans="1:5" ht="14.4" customHeight="1" x14ac:dyDescent="0.3">
      <c r="A15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121</v>
      </c>
      <c r="C15" s="200">
        <f>IF(ISERROR(HI!F6),"",HI!F6)</f>
        <v>37196.149409114754</v>
      </c>
      <c r="D15" s="200">
        <f>IF(ISERROR(HI!E6),"",HI!E6)</f>
        <v>38631.359930000006</v>
      </c>
      <c r="E15" s="197">
        <f t="shared" si="0"/>
        <v>1.0385849219256431</v>
      </c>
    </row>
    <row r="16" spans="1:5" ht="14.4" customHeight="1" thickBot="1" x14ac:dyDescent="0.35">
      <c r="A16" s="206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59007</v>
      </c>
      <c r="D16" s="196">
        <f ca="1">IF(ISERROR(VLOOKUP("Osobní náklady (Kč) *",INDIRECT("HI!$A:$G"),5,0)),0,VLOOKUP("Osobní náklady (Kč) *",INDIRECT("HI!$A:$G"),5,0))</f>
        <v>65672.559730000023</v>
      </c>
      <c r="E16" s="197">
        <f ca="1">IF(C16=0,0,D16/C16)</f>
        <v>1.1129621863507724</v>
      </c>
    </row>
    <row r="17" spans="1:5" ht="14.4" customHeight="1" thickBot="1" x14ac:dyDescent="0.35">
      <c r="A17" s="210"/>
      <c r="B17" s="211"/>
      <c r="C17" s="212"/>
      <c r="D17" s="212"/>
      <c r="E17" s="213"/>
    </row>
    <row r="18" spans="1:5" ht="14.4" customHeight="1" thickBot="1" x14ac:dyDescent="0.35">
      <c r="A18" s="214" t="str">
        <f>HYPERLINK("#HI!A1","VÝNOSY CELKEM (v tisících)")</f>
        <v>VÝNOSY CELKEM (v tisících)</v>
      </c>
      <c r="B18" s="215"/>
      <c r="C18" s="216">
        <f ca="1">IF(ISERROR(VLOOKUP("Výnosy celkem",INDIRECT("HI!$A:$G"),6,0)),0,VLOOKUP("Výnosy celkem",INDIRECT("HI!$A:$G"),6,0))</f>
        <v>106528.624</v>
      </c>
      <c r="D18" s="216">
        <f ca="1">IF(ISERROR(VLOOKUP("Výnosy celkem",INDIRECT("HI!$A:$G"),5,0)),0,VLOOKUP("Výnosy celkem",INDIRECT("HI!$A:$G"),5,0))</f>
        <v>124175.30534000001</v>
      </c>
      <c r="E18" s="217">
        <f t="shared" ref="E18:E24" ca="1" si="1">IF(C18=0,0,D18/C18)</f>
        <v>1.1656520161191608</v>
      </c>
    </row>
    <row r="19" spans="1:5" ht="14.4" customHeight="1" x14ac:dyDescent="0.3">
      <c r="A19" s="218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106528.624</v>
      </c>
      <c r="D19" s="196">
        <f ca="1">IF(ISERROR(VLOOKUP("Ambulance *",INDIRECT("HI!$A:$G"),5,0)),0,VLOOKUP("Ambulance *",INDIRECT("HI!$A:$G"),5,0))</f>
        <v>124175.30534000001</v>
      </c>
      <c r="E19" s="197">
        <f t="shared" ca="1" si="1"/>
        <v>1.1656520161191608</v>
      </c>
    </row>
    <row r="20" spans="1:5" ht="14.4" customHeight="1" x14ac:dyDescent="0.3">
      <c r="A20" s="219" t="str">
        <f>HYPERLINK("#'ZV Vykáz.-A'!A1","Zdravotní výkony vykázané u ambulantních pacientů (min. 100 %)")</f>
        <v>Zdravotní výkony vykázané u ambulantních pacientů (min. 100 %)</v>
      </c>
      <c r="B20" s="182" t="s">
        <v>135</v>
      </c>
      <c r="C20" s="202">
        <v>1</v>
      </c>
      <c r="D20" s="202">
        <f>IF(ISERROR(VLOOKUP("Celkem:",'ZV Vykáz.-A'!$A:$S,7,0)),"",VLOOKUP("Celkem:",'ZV Vykáz.-A'!$A:$S,7,0))</f>
        <v>1.1656520161191606</v>
      </c>
      <c r="E20" s="197">
        <f t="shared" si="1"/>
        <v>1.1656520161191606</v>
      </c>
    </row>
    <row r="21" spans="1:5" ht="14.4" customHeight="1" x14ac:dyDescent="0.3">
      <c r="A21" s="219" t="str">
        <f>HYPERLINK("#'ZV Vykáz.-H'!A1","Zdravotní výkony vykázané u hospitalizovaných pacientů (max. 85 %)")</f>
        <v>Zdravotní výkony vykázané u hospitalizovaných pacientů (max. 85 %)</v>
      </c>
      <c r="B21" s="182" t="s">
        <v>137</v>
      </c>
      <c r="C21" s="202">
        <v>0.85</v>
      </c>
      <c r="D21" s="202">
        <f>IF(ISERROR(VLOOKUP("Celkem:",'ZV Vykáz.-H'!$A:$S,7,0)),"",VLOOKUP("Celkem:",'ZV Vykáz.-H'!$A:$S,7,0))</f>
        <v>1.1069224020231974</v>
      </c>
      <c r="E21" s="197">
        <f t="shared" si="1"/>
        <v>1.3022616494390558</v>
      </c>
    </row>
    <row r="22" spans="1:5" ht="14.4" customHeight="1" x14ac:dyDescent="0.3">
      <c r="A22" s="220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9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2">
        <v>1</v>
      </c>
      <c r="D23" s="221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132</v>
      </c>
      <c r="C24" s="202" t="e">
        <f>IF(#REF!&gt;1,95%,95%-2*ABS(#REF!-#REF!))</f>
        <v>#REF!</v>
      </c>
      <c r="D24" s="202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3" t="s">
        <v>169</v>
      </c>
      <c r="B25" s="207"/>
      <c r="C25" s="208"/>
      <c r="D25" s="208"/>
      <c r="E25" s="209"/>
    </row>
    <row r="26" spans="1:5" ht="14.4" customHeight="1" thickBot="1" x14ac:dyDescent="0.35">
      <c r="A26" s="224"/>
      <c r="B26" s="225"/>
      <c r="C26" s="226"/>
      <c r="D26" s="226"/>
      <c r="E26" s="227"/>
    </row>
    <row r="27" spans="1:5" ht="14.4" customHeight="1" thickBot="1" x14ac:dyDescent="0.35">
      <c r="A27" s="228" t="s">
        <v>170</v>
      </c>
      <c r="B27" s="229"/>
      <c r="C27" s="230"/>
      <c r="D27" s="230"/>
      <c r="E27" s="231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3" t="s">
        <v>293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2012</v>
      </c>
      <c r="C3" s="40">
        <v>2013</v>
      </c>
      <c r="D3" s="7"/>
      <c r="E3" s="369">
        <v>2014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12305.068649999999</v>
      </c>
      <c r="C5" s="29">
        <v>11862.524670000004</v>
      </c>
      <c r="D5" s="8"/>
      <c r="E5" s="148">
        <v>12598.812550000006</v>
      </c>
      <c r="F5" s="28">
        <v>13184.80318224785</v>
      </c>
      <c r="G5" s="147">
        <f>E5-F5</f>
        <v>-585.99063224784368</v>
      </c>
      <c r="H5" s="153">
        <f>IF(F5&lt;0.00000001,"",E5/F5)</f>
        <v>0.95555560260187822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31395.358179999999</v>
      </c>
      <c r="C6" s="31">
        <v>31741.956970000025</v>
      </c>
      <c r="D6" s="8"/>
      <c r="E6" s="149">
        <v>38631.359930000006</v>
      </c>
      <c r="F6" s="30">
        <v>37196.149409114754</v>
      </c>
      <c r="G6" s="150">
        <f>E6-F6</f>
        <v>1435.2105208852518</v>
      </c>
      <c r="H6" s="154">
        <f>IF(F6&lt;0.00000001,"",E6/F6)</f>
        <v>1.0385849219256431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61342.527849999984</v>
      </c>
      <c r="C7" s="31">
        <v>61002.930130000022</v>
      </c>
      <c r="D7" s="8"/>
      <c r="E7" s="149">
        <v>65672.559730000023</v>
      </c>
      <c r="F7" s="30">
        <v>59007</v>
      </c>
      <c r="G7" s="150">
        <f>E7-F7</f>
        <v>6665.5597300000227</v>
      </c>
      <c r="H7" s="154">
        <f>IF(F7&lt;0.00000001,"",E7/F7)</f>
        <v>1.1129621863507724</v>
      </c>
    </row>
    <row r="8" spans="1:8" ht="14.4" customHeight="1" thickBot="1" x14ac:dyDescent="0.35">
      <c r="A8" s="1" t="s">
        <v>82</v>
      </c>
      <c r="B8" s="11">
        <v>54020.539190000025</v>
      </c>
      <c r="C8" s="33">
        <v>44798.081049999993</v>
      </c>
      <c r="D8" s="8"/>
      <c r="E8" s="151">
        <v>43669.250750000021</v>
      </c>
      <c r="F8" s="32">
        <v>50938.414200199863</v>
      </c>
      <c r="G8" s="152">
        <f>E8-F8</f>
        <v>-7269.1634501998415</v>
      </c>
      <c r="H8" s="155">
        <f>IF(F8&lt;0.00000001,"",E8/F8)</f>
        <v>0.85729505787851323</v>
      </c>
    </row>
    <row r="9" spans="1:8" ht="14.4" customHeight="1" thickBot="1" x14ac:dyDescent="0.35">
      <c r="A9" s="2" t="s">
        <v>83</v>
      </c>
      <c r="B9" s="3">
        <v>159063.49387000001</v>
      </c>
      <c r="C9" s="35">
        <v>149405.49282000004</v>
      </c>
      <c r="D9" s="8"/>
      <c r="E9" s="3">
        <v>160571.98296000005</v>
      </c>
      <c r="F9" s="34">
        <v>160326.36679156247</v>
      </c>
      <c r="G9" s="34">
        <f>E9-F9</f>
        <v>245.61616843758384</v>
      </c>
      <c r="H9" s="156">
        <f>IF(F9&lt;0.00000001,"",E9/F9)</f>
        <v>1.0015319761393764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106528.624</v>
      </c>
      <c r="C11" s="29">
        <f>IF(ISERROR(VLOOKUP("Celkem:",'ZV Vykáz.-A'!A:F,4,0)),0,VLOOKUP("Celkem:",'ZV Vykáz.-A'!A:F,4,0)/1000)</f>
        <v>112556.21912000001</v>
      </c>
      <c r="D11" s="8"/>
      <c r="E11" s="148">
        <f>IF(ISERROR(VLOOKUP("Celkem:",'ZV Vykáz.-A'!A:F,6,0)),0,VLOOKUP("Celkem:",'ZV Vykáz.-A'!A:F,6,0)/1000)</f>
        <v>124175.30534000001</v>
      </c>
      <c r="F11" s="28">
        <f>B11</f>
        <v>106528.624</v>
      </c>
      <c r="G11" s="147">
        <f>E11-F11</f>
        <v>17646.68134000001</v>
      </c>
      <c r="H11" s="153">
        <f>IF(F11&lt;0.00000001,"",E11/F11)</f>
        <v>1.1656520161191608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106528.624</v>
      </c>
      <c r="C13" s="37">
        <f>SUM(C11:C12)</f>
        <v>112556.21912000001</v>
      </c>
      <c r="D13" s="8"/>
      <c r="E13" s="5">
        <f>SUM(E11:E12)</f>
        <v>124175.30534000001</v>
      </c>
      <c r="F13" s="36">
        <f>SUM(F11:F12)</f>
        <v>106528.624</v>
      </c>
      <c r="G13" s="36">
        <f>E13-F13</f>
        <v>17646.68134000001</v>
      </c>
      <c r="H13" s="157">
        <f>IF(F13&lt;0.00000001,"",E13/F13)</f>
        <v>1.1656520161191608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0.66972390338077259</v>
      </c>
      <c r="C15" s="39">
        <f>IF(C9=0,"",C13/C9)</f>
        <v>0.75336064956865334</v>
      </c>
      <c r="D15" s="8"/>
      <c r="E15" s="6">
        <f>IF(E9=0,"",E13/E9)</f>
        <v>0.77333108211619461</v>
      </c>
      <c r="F15" s="38">
        <f>IF(F9=0,"",F13/F9)</f>
        <v>0.66444856283992271</v>
      </c>
      <c r="G15" s="38">
        <f>IF(ISERROR(F15-E15),"",E15-F15)</f>
        <v>0.10888251927627191</v>
      </c>
      <c r="H15" s="158">
        <f>IF(ISERROR(F15-E15),"",IF(F15&lt;0.00000001,"",E15/F15))</f>
        <v>1.1638689965870295</v>
      </c>
    </row>
    <row r="17" spans="1:8" ht="14.4" customHeight="1" x14ac:dyDescent="0.3">
      <c r="A17" s="144" t="s">
        <v>174</v>
      </c>
    </row>
    <row r="18" spans="1:8" ht="14.4" customHeight="1" x14ac:dyDescent="0.3">
      <c r="A18" s="326" t="s">
        <v>236</v>
      </c>
      <c r="B18" s="327"/>
      <c r="C18" s="327"/>
      <c r="D18" s="327"/>
      <c r="E18" s="327"/>
      <c r="F18" s="327"/>
      <c r="G18" s="327"/>
      <c r="H18" s="327"/>
    </row>
    <row r="19" spans="1:8" x14ac:dyDescent="0.3">
      <c r="A19" s="325" t="s">
        <v>235</v>
      </c>
      <c r="B19" s="327"/>
      <c r="C19" s="327"/>
      <c r="D19" s="327"/>
      <c r="E19" s="327"/>
      <c r="F19" s="327"/>
      <c r="G19" s="327"/>
      <c r="H19" s="327"/>
    </row>
    <row r="20" spans="1:8" ht="14.4" customHeight="1" x14ac:dyDescent="0.3">
      <c r="A20" s="145" t="s">
        <v>290</v>
      </c>
    </row>
    <row r="21" spans="1:8" ht="14.4" customHeight="1" x14ac:dyDescent="0.3">
      <c r="A21" s="145" t="s">
        <v>175</v>
      </c>
    </row>
    <row r="22" spans="1:8" ht="14.4" customHeight="1" x14ac:dyDescent="0.3">
      <c r="A22" s="146" t="s">
        <v>176</v>
      </c>
    </row>
    <row r="23" spans="1:8" ht="14.4" customHeight="1" x14ac:dyDescent="0.3">
      <c r="A23" s="146" t="s">
        <v>177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3" t="s">
        <v>293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2"/>
      <c r="B3" s="233" t="s">
        <v>88</v>
      </c>
      <c r="C3" s="234" t="s">
        <v>89</v>
      </c>
      <c r="D3" s="234" t="s">
        <v>90</v>
      </c>
      <c r="E3" s="233" t="s">
        <v>91</v>
      </c>
      <c r="F3" s="234" t="s">
        <v>92</v>
      </c>
      <c r="G3" s="234" t="s">
        <v>93</v>
      </c>
      <c r="H3" s="234" t="s">
        <v>94</v>
      </c>
      <c r="I3" s="234" t="s">
        <v>95</v>
      </c>
      <c r="J3" s="234" t="s">
        <v>96</v>
      </c>
      <c r="K3" s="234" t="s">
        <v>97</v>
      </c>
      <c r="L3" s="234" t="s">
        <v>98</v>
      </c>
      <c r="M3" s="234" t="s">
        <v>99</v>
      </c>
    </row>
    <row r="4" spans="1:13" ht="14.4" customHeight="1" x14ac:dyDescent="0.3">
      <c r="A4" s="232" t="s">
        <v>87</v>
      </c>
      <c r="B4" s="235">
        <f>(B10+B8)/B6</f>
        <v>0.99610019524528925</v>
      </c>
      <c r="C4" s="235">
        <f t="shared" ref="C4:M4" si="0">(C10+C8)/C6</f>
        <v>0.88051997297229789</v>
      </c>
      <c r="D4" s="235">
        <f t="shared" si="0"/>
        <v>0.87513564665242216</v>
      </c>
      <c r="E4" s="235">
        <f t="shared" si="0"/>
        <v>0.86979830624228494</v>
      </c>
      <c r="F4" s="235">
        <f t="shared" si="0"/>
        <v>0.85826650173194985</v>
      </c>
      <c r="G4" s="235">
        <f t="shared" si="0"/>
        <v>0.84063726023416396</v>
      </c>
      <c r="H4" s="235">
        <f t="shared" si="0"/>
        <v>0.81047134357883321</v>
      </c>
      <c r="I4" s="235">
        <f t="shared" si="0"/>
        <v>0.79060082455247316</v>
      </c>
      <c r="J4" s="235">
        <f t="shared" si="0"/>
        <v>0.80494218835191667</v>
      </c>
      <c r="K4" s="235">
        <f t="shared" si="0"/>
        <v>0.80981820950604488</v>
      </c>
      <c r="L4" s="235">
        <f t="shared" si="0"/>
        <v>0.79008127027763608</v>
      </c>
      <c r="M4" s="235">
        <f t="shared" si="0"/>
        <v>0.77333108211619428</v>
      </c>
    </row>
    <row r="5" spans="1:13" ht="14.4" customHeight="1" x14ac:dyDescent="0.3">
      <c r="A5" s="236" t="s">
        <v>53</v>
      </c>
      <c r="B5" s="235">
        <f>IF(ISERROR(VLOOKUP($A5,'Man Tab'!$A:$Q,COLUMN()+2,0)),0,VLOOKUP($A5,'Man Tab'!$A:$Q,COLUMN()+2,0))</f>
        <v>11532.574790000101</v>
      </c>
      <c r="C5" s="235">
        <f>IF(ISERROR(VLOOKUP($A5,'Man Tab'!$A:$Q,COLUMN()+2,0)),0,VLOOKUP($A5,'Man Tab'!$A:$Q,COLUMN()+2,0))</f>
        <v>12740.30221</v>
      </c>
      <c r="D5" s="235">
        <f>IF(ISERROR(VLOOKUP($A5,'Man Tab'!$A:$Q,COLUMN()+2,0)),0,VLOOKUP($A5,'Man Tab'!$A:$Q,COLUMN()+2,0))</f>
        <v>13115.909669999999</v>
      </c>
      <c r="E5" s="235">
        <f>IF(ISERROR(VLOOKUP($A5,'Man Tab'!$A:$Q,COLUMN()+2,0)),0,VLOOKUP($A5,'Man Tab'!$A:$Q,COLUMN()+2,0))</f>
        <v>12851.33288</v>
      </c>
      <c r="F5" s="235">
        <f>IF(ISERROR(VLOOKUP($A5,'Man Tab'!$A:$Q,COLUMN()+2,0)),0,VLOOKUP($A5,'Man Tab'!$A:$Q,COLUMN()+2,0))</f>
        <v>13275.48403</v>
      </c>
      <c r="G5" s="235">
        <f>IF(ISERROR(VLOOKUP($A5,'Man Tab'!$A:$Q,COLUMN()+2,0)),0,VLOOKUP($A5,'Man Tab'!$A:$Q,COLUMN()+2,0))</f>
        <v>14508.81868</v>
      </c>
      <c r="H5" s="235">
        <f>IF(ISERROR(VLOOKUP($A5,'Man Tab'!$A:$Q,COLUMN()+2,0)),0,VLOOKUP($A5,'Man Tab'!$A:$Q,COLUMN()+2,0))</f>
        <v>13886.43586</v>
      </c>
      <c r="I5" s="235">
        <f>IF(ISERROR(VLOOKUP($A5,'Man Tab'!$A:$Q,COLUMN()+2,0)),0,VLOOKUP($A5,'Man Tab'!$A:$Q,COLUMN()+2,0))</f>
        <v>12594.02994</v>
      </c>
      <c r="J5" s="235">
        <f>IF(ISERROR(VLOOKUP($A5,'Man Tab'!$A:$Q,COLUMN()+2,0)),0,VLOOKUP($A5,'Man Tab'!$A:$Q,COLUMN()+2,0))</f>
        <v>12456.39525</v>
      </c>
      <c r="K5" s="235">
        <f>IF(ISERROR(VLOOKUP($A5,'Man Tab'!$A:$Q,COLUMN()+2,0)),0,VLOOKUP($A5,'Man Tab'!$A:$Q,COLUMN()+2,0))</f>
        <v>13039.224340000001</v>
      </c>
      <c r="L5" s="235">
        <f>IF(ISERROR(VLOOKUP($A5,'Man Tab'!$A:$Q,COLUMN()+2,0)),0,VLOOKUP($A5,'Man Tab'!$A:$Q,COLUMN()+2,0))</f>
        <v>16174.846310000001</v>
      </c>
      <c r="M5" s="235">
        <f>IF(ISERROR(VLOOKUP($A5,'Man Tab'!$A:$Q,COLUMN()+2,0)),0,VLOOKUP($A5,'Man Tab'!$A:$Q,COLUMN()+2,0))</f>
        <v>14396.629000000001</v>
      </c>
    </row>
    <row r="6" spans="1:13" ht="14.4" customHeight="1" x14ac:dyDescent="0.3">
      <c r="A6" s="236" t="s">
        <v>83</v>
      </c>
      <c r="B6" s="237">
        <f>B5</f>
        <v>11532.574790000101</v>
      </c>
      <c r="C6" s="237">
        <f t="shared" ref="C6:M6" si="1">C5+B6</f>
        <v>24272.877000000102</v>
      </c>
      <c r="D6" s="237">
        <f t="shared" si="1"/>
        <v>37388.786670000103</v>
      </c>
      <c r="E6" s="237">
        <f t="shared" si="1"/>
        <v>50240.119550000105</v>
      </c>
      <c r="F6" s="237">
        <f t="shared" si="1"/>
        <v>63515.603580000105</v>
      </c>
      <c r="G6" s="237">
        <f t="shared" si="1"/>
        <v>78024.422260000109</v>
      </c>
      <c r="H6" s="237">
        <f t="shared" si="1"/>
        <v>91910.858120000106</v>
      </c>
      <c r="I6" s="237">
        <f t="shared" si="1"/>
        <v>104504.88806000011</v>
      </c>
      <c r="J6" s="237">
        <f t="shared" si="1"/>
        <v>116961.28331000012</v>
      </c>
      <c r="K6" s="237">
        <f t="shared" si="1"/>
        <v>130000.50765000012</v>
      </c>
      <c r="L6" s="237">
        <f t="shared" si="1"/>
        <v>146175.35396000012</v>
      </c>
      <c r="M6" s="237">
        <f t="shared" si="1"/>
        <v>160571.98296000011</v>
      </c>
    </row>
    <row r="7" spans="1:13" ht="14.4" customHeight="1" x14ac:dyDescent="0.3">
      <c r="A7" s="236" t="s">
        <v>112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4.4" customHeight="1" x14ac:dyDescent="0.3">
      <c r="A8" s="236" t="s">
        <v>84</v>
      </c>
      <c r="B8" s="237">
        <f>B7*30</f>
        <v>0</v>
      </c>
      <c r="C8" s="237">
        <f t="shared" ref="C8:M8" si="2">C7*30</f>
        <v>0</v>
      </c>
      <c r="D8" s="237">
        <f t="shared" si="2"/>
        <v>0</v>
      </c>
      <c r="E8" s="237">
        <f t="shared" si="2"/>
        <v>0</v>
      </c>
      <c r="F8" s="237">
        <f t="shared" si="2"/>
        <v>0</v>
      </c>
      <c r="G8" s="237">
        <f t="shared" si="2"/>
        <v>0</v>
      </c>
      <c r="H8" s="237">
        <f t="shared" si="2"/>
        <v>0</v>
      </c>
      <c r="I8" s="237">
        <f t="shared" si="2"/>
        <v>0</v>
      </c>
      <c r="J8" s="237">
        <f t="shared" si="2"/>
        <v>0</v>
      </c>
      <c r="K8" s="237">
        <f t="shared" si="2"/>
        <v>0</v>
      </c>
      <c r="L8" s="237">
        <f t="shared" si="2"/>
        <v>0</v>
      </c>
      <c r="M8" s="237">
        <f t="shared" si="2"/>
        <v>0</v>
      </c>
    </row>
    <row r="9" spans="1:13" ht="14.4" customHeight="1" x14ac:dyDescent="0.3">
      <c r="A9" s="236" t="s">
        <v>113</v>
      </c>
      <c r="B9" s="236">
        <v>11487600</v>
      </c>
      <c r="C9" s="236">
        <v>9885153</v>
      </c>
      <c r="D9" s="236">
        <v>11347507</v>
      </c>
      <c r="E9" s="236">
        <v>10978510.890000001</v>
      </c>
      <c r="F9" s="236">
        <v>10814544</v>
      </c>
      <c r="G9" s="236">
        <v>11076921.67</v>
      </c>
      <c r="H9" s="236">
        <v>8900880.1099999994</v>
      </c>
      <c r="I9" s="236">
        <v>8130534</v>
      </c>
      <c r="J9" s="236">
        <v>11525420.67</v>
      </c>
      <c r="K9" s="236">
        <v>11129707</v>
      </c>
      <c r="L9" s="236">
        <v>10213631</v>
      </c>
      <c r="M9" s="236">
        <v>8684896</v>
      </c>
    </row>
    <row r="10" spans="1:13" ht="14.4" customHeight="1" x14ac:dyDescent="0.3">
      <c r="A10" s="236" t="s">
        <v>85</v>
      </c>
      <c r="B10" s="237">
        <f>B9/1000</f>
        <v>11487.6</v>
      </c>
      <c r="C10" s="237">
        <f t="shared" ref="C10:M10" si="3">C9/1000+B10</f>
        <v>21372.753000000001</v>
      </c>
      <c r="D10" s="237">
        <f t="shared" si="3"/>
        <v>32720.260000000002</v>
      </c>
      <c r="E10" s="237">
        <f t="shared" si="3"/>
        <v>43698.77089</v>
      </c>
      <c r="F10" s="237">
        <f t="shared" si="3"/>
        <v>54513.314890000001</v>
      </c>
      <c r="G10" s="237">
        <f t="shared" si="3"/>
        <v>65590.236560000005</v>
      </c>
      <c r="H10" s="237">
        <f t="shared" si="3"/>
        <v>74491.116670000003</v>
      </c>
      <c r="I10" s="237">
        <f t="shared" si="3"/>
        <v>82621.650670000003</v>
      </c>
      <c r="J10" s="237">
        <f t="shared" si="3"/>
        <v>94147.071339999995</v>
      </c>
      <c r="K10" s="237">
        <f t="shared" si="3"/>
        <v>105276.77833999999</v>
      </c>
      <c r="L10" s="237">
        <f t="shared" si="3"/>
        <v>115490.40933999998</v>
      </c>
      <c r="M10" s="237">
        <f t="shared" si="3"/>
        <v>124175.30533999999</v>
      </c>
    </row>
    <row r="11" spans="1:13" ht="14.4" customHeight="1" x14ac:dyDescent="0.3">
      <c r="A11" s="232"/>
      <c r="B11" s="232" t="s">
        <v>101</v>
      </c>
      <c r="C11" s="232">
        <f ca="1">IF(MONTH(TODAY())=1,12,MONTH(TODAY())-1)</f>
        <v>12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4.4" customHeight="1" x14ac:dyDescent="0.3">
      <c r="A12" s="232">
        <v>0</v>
      </c>
      <c r="B12" s="235">
        <f>IF(ISERROR(HI!F15),#REF!,HI!F15)</f>
        <v>0.66444856283992271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4.4" customHeight="1" x14ac:dyDescent="0.3">
      <c r="A13" s="232">
        <v>1</v>
      </c>
      <c r="B13" s="235">
        <f>IF(ISERROR(HI!F15),#REF!,HI!F15)</f>
        <v>0.66444856283992271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8" customFormat="1" ht="18.600000000000001" customHeight="1" thickBot="1" x14ac:dyDescent="0.4">
      <c r="A1" s="372" t="s">
        <v>295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8" customFormat="1" ht="14.4" customHeight="1" thickBot="1" x14ac:dyDescent="0.3">
      <c r="A2" s="273" t="s">
        <v>293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2014</v>
      </c>
      <c r="C4" s="170" t="s">
        <v>30</v>
      </c>
      <c r="D4" s="160" t="s">
        <v>180</v>
      </c>
      <c r="E4" s="160" t="s">
        <v>181</v>
      </c>
      <c r="F4" s="160" t="s">
        <v>182</v>
      </c>
      <c r="G4" s="160" t="s">
        <v>183</v>
      </c>
      <c r="H4" s="160" t="s">
        <v>184</v>
      </c>
      <c r="I4" s="160" t="s">
        <v>185</v>
      </c>
      <c r="J4" s="160" t="s">
        <v>186</v>
      </c>
      <c r="K4" s="160" t="s">
        <v>187</v>
      </c>
      <c r="L4" s="160" t="s">
        <v>188</v>
      </c>
      <c r="M4" s="160" t="s">
        <v>189</v>
      </c>
      <c r="N4" s="160" t="s">
        <v>190</v>
      </c>
      <c r="O4" s="160" t="s">
        <v>191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294</v>
      </c>
    </row>
    <row r="7" spans="1:17" ht="14.4" customHeight="1" x14ac:dyDescent="0.3">
      <c r="A7" s="15" t="s">
        <v>35</v>
      </c>
      <c r="B7" s="51">
        <v>13184.803182247801</v>
      </c>
      <c r="C7" s="52">
        <v>1098.73359852065</v>
      </c>
      <c r="D7" s="52">
        <v>1112.0706400000099</v>
      </c>
      <c r="E7" s="52">
        <v>1083.60484</v>
      </c>
      <c r="F7" s="52">
        <v>857.39793999999995</v>
      </c>
      <c r="G7" s="52">
        <v>1039.7194999999999</v>
      </c>
      <c r="H7" s="52">
        <v>1157.94316</v>
      </c>
      <c r="I7" s="52">
        <v>1110.03403</v>
      </c>
      <c r="J7" s="52">
        <v>1122.5931800000001</v>
      </c>
      <c r="K7" s="52">
        <v>968.80849000000001</v>
      </c>
      <c r="L7" s="52">
        <v>823.20444999999995</v>
      </c>
      <c r="M7" s="52">
        <v>1050.5001199999999</v>
      </c>
      <c r="N7" s="52">
        <v>1124.6534799999999</v>
      </c>
      <c r="O7" s="52">
        <v>1148.2827199999999</v>
      </c>
      <c r="P7" s="53">
        <v>12598.812550000001</v>
      </c>
      <c r="Q7" s="119">
        <v>0.95555560260100003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294</v>
      </c>
    </row>
    <row r="9" spans="1:17" ht="14.4" customHeight="1" x14ac:dyDescent="0.3">
      <c r="A9" s="15" t="s">
        <v>37</v>
      </c>
      <c r="B9" s="51">
        <v>37196.149409114703</v>
      </c>
      <c r="C9" s="52">
        <v>3099.6791174262298</v>
      </c>
      <c r="D9" s="52">
        <v>2406.4909200000102</v>
      </c>
      <c r="E9" s="52">
        <v>2987.9173099999998</v>
      </c>
      <c r="F9" s="52">
        <v>3650.70541</v>
      </c>
      <c r="G9" s="52">
        <v>3030.1563900000001</v>
      </c>
      <c r="H9" s="52">
        <v>3218.77232</v>
      </c>
      <c r="I9" s="52">
        <v>4797.2671099999998</v>
      </c>
      <c r="J9" s="52">
        <v>2323.7111100000002</v>
      </c>
      <c r="K9" s="52">
        <v>2780.2404900000001</v>
      </c>
      <c r="L9" s="52">
        <v>2899.7184900000002</v>
      </c>
      <c r="M9" s="52">
        <v>3253.9065999999998</v>
      </c>
      <c r="N9" s="52">
        <v>3318.29259</v>
      </c>
      <c r="O9" s="52">
        <v>3964.1811899999998</v>
      </c>
      <c r="P9" s="53">
        <v>38631.359929999999</v>
      </c>
      <c r="Q9" s="119">
        <v>1.0385849219250001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2.1375899999999999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2.1375899999999999</v>
      </c>
      <c r="Q10" s="119" t="s">
        <v>294</v>
      </c>
    </row>
    <row r="11" spans="1:17" ht="14.4" customHeight="1" x14ac:dyDescent="0.3">
      <c r="A11" s="15" t="s">
        <v>39</v>
      </c>
      <c r="B11" s="51">
        <v>941.43802341269804</v>
      </c>
      <c r="C11" s="52">
        <v>78.453168617724003</v>
      </c>
      <c r="D11" s="52">
        <v>34.869430000000001</v>
      </c>
      <c r="E11" s="52">
        <v>35.118229999999997</v>
      </c>
      <c r="F11" s="52">
        <v>34.131570000000004</v>
      </c>
      <c r="G11" s="52">
        <v>38.695909999999998</v>
      </c>
      <c r="H11" s="52">
        <v>30.043340000000001</v>
      </c>
      <c r="I11" s="52">
        <v>43.836019999999998</v>
      </c>
      <c r="J11" s="52">
        <v>271.69549999999998</v>
      </c>
      <c r="K11" s="52">
        <v>25.83989</v>
      </c>
      <c r="L11" s="52">
        <v>39.989170000000001</v>
      </c>
      <c r="M11" s="52">
        <v>34.904060000000001</v>
      </c>
      <c r="N11" s="52">
        <v>506.38925</v>
      </c>
      <c r="O11" s="52">
        <v>44.335320000000003</v>
      </c>
      <c r="P11" s="53">
        <v>1139.8476900000001</v>
      </c>
      <c r="Q11" s="119">
        <v>1.210751702876</v>
      </c>
    </row>
    <row r="12" spans="1:17" ht="14.4" customHeight="1" x14ac:dyDescent="0.3">
      <c r="A12" s="15" t="s">
        <v>40</v>
      </c>
      <c r="B12" s="51">
        <v>1170.82990405381</v>
      </c>
      <c r="C12" s="52">
        <v>97.569158671151001</v>
      </c>
      <c r="D12" s="52">
        <v>0.14369999999999999</v>
      </c>
      <c r="E12" s="52">
        <v>1.11829</v>
      </c>
      <c r="F12" s="52">
        <v>3.0579700000000001</v>
      </c>
      <c r="G12" s="52">
        <v>1.19052</v>
      </c>
      <c r="H12" s="52">
        <v>1.1995</v>
      </c>
      <c r="I12" s="52">
        <v>8.5089699999999997</v>
      </c>
      <c r="J12" s="52">
        <v>0.77439999999999998</v>
      </c>
      <c r="K12" s="52">
        <v>2.495E-2</v>
      </c>
      <c r="L12" s="52">
        <v>16.28209</v>
      </c>
      <c r="M12" s="52">
        <v>56.272329999999997</v>
      </c>
      <c r="N12" s="52">
        <v>0.57423000000000002</v>
      </c>
      <c r="O12" s="52">
        <v>0.18840000000000001</v>
      </c>
      <c r="P12" s="53">
        <v>89.335350000000005</v>
      </c>
      <c r="Q12" s="119">
        <v>7.6300878283000001E-2</v>
      </c>
    </row>
    <row r="13" spans="1:17" ht="14.4" customHeight="1" x14ac:dyDescent="0.3">
      <c r="A13" s="15" t="s">
        <v>41</v>
      </c>
      <c r="B13" s="51">
        <v>306.22083800661801</v>
      </c>
      <c r="C13" s="52">
        <v>25.518403167218001</v>
      </c>
      <c r="D13" s="52">
        <v>23.651730000000001</v>
      </c>
      <c r="E13" s="52">
        <v>17.392700000000001</v>
      </c>
      <c r="F13" s="52">
        <v>23.452000000000002</v>
      </c>
      <c r="G13" s="52">
        <v>25.471720000000001</v>
      </c>
      <c r="H13" s="52">
        <v>28.473500000000001</v>
      </c>
      <c r="I13" s="52">
        <v>27.211300000000001</v>
      </c>
      <c r="J13" s="52">
        <v>28.752610000000001</v>
      </c>
      <c r="K13" s="52">
        <v>14.9862</v>
      </c>
      <c r="L13" s="52">
        <v>20.26014</v>
      </c>
      <c r="M13" s="52">
        <v>22.460129999999999</v>
      </c>
      <c r="N13" s="52">
        <v>61.038260000000001</v>
      </c>
      <c r="O13" s="52">
        <v>52.07226</v>
      </c>
      <c r="P13" s="53">
        <v>345.22255000000001</v>
      </c>
      <c r="Q13" s="119">
        <v>1.1273646569810001</v>
      </c>
    </row>
    <row r="14" spans="1:17" ht="14.4" customHeight="1" x14ac:dyDescent="0.3">
      <c r="A14" s="15" t="s">
        <v>42</v>
      </c>
      <c r="B14" s="51">
        <v>1832.7725198293799</v>
      </c>
      <c r="C14" s="52">
        <v>152.731043319115</v>
      </c>
      <c r="D14" s="52">
        <v>194.061000000001</v>
      </c>
      <c r="E14" s="52">
        <v>162.393</v>
      </c>
      <c r="F14" s="52">
        <v>147.93700000000001</v>
      </c>
      <c r="G14" s="52">
        <v>132.23599999999999</v>
      </c>
      <c r="H14" s="52">
        <v>114.83799999999999</v>
      </c>
      <c r="I14" s="52">
        <v>108.733</v>
      </c>
      <c r="J14" s="52">
        <v>101.994</v>
      </c>
      <c r="K14" s="52">
        <v>96.575999999999993</v>
      </c>
      <c r="L14" s="52">
        <v>104.39</v>
      </c>
      <c r="M14" s="52">
        <v>139.333</v>
      </c>
      <c r="N14" s="52">
        <v>150.749</v>
      </c>
      <c r="O14" s="52">
        <v>179.13800000000001</v>
      </c>
      <c r="P14" s="53">
        <v>1632.3779999999999</v>
      </c>
      <c r="Q14" s="119">
        <v>0.89066045149499995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294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294</v>
      </c>
    </row>
    <row r="17" spans="1:17" ht="14.4" customHeight="1" x14ac:dyDescent="0.3">
      <c r="A17" s="15" t="s">
        <v>45</v>
      </c>
      <c r="B17" s="51">
        <v>1460.4429291701099</v>
      </c>
      <c r="C17" s="52">
        <v>121.703577430842</v>
      </c>
      <c r="D17" s="52">
        <v>65.594539999999995</v>
      </c>
      <c r="E17" s="52">
        <v>280.54014999999998</v>
      </c>
      <c r="F17" s="52">
        <v>733.05889999999999</v>
      </c>
      <c r="G17" s="52">
        <v>28.96331</v>
      </c>
      <c r="H17" s="52">
        <v>58.348059999999997</v>
      </c>
      <c r="I17" s="52">
        <v>102.00241</v>
      </c>
      <c r="J17" s="52">
        <v>207.09435999999999</v>
      </c>
      <c r="K17" s="52">
        <v>151.5847</v>
      </c>
      <c r="L17" s="52">
        <v>38.646880000000003</v>
      </c>
      <c r="M17" s="52">
        <v>75.360759999999999</v>
      </c>
      <c r="N17" s="52">
        <v>87.594409999999996</v>
      </c>
      <c r="O17" s="52">
        <v>225.53199000000001</v>
      </c>
      <c r="P17" s="53">
        <v>2054.3204700000001</v>
      </c>
      <c r="Q17" s="119">
        <v>1.40664207342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17.071000000000002</v>
      </c>
      <c r="E18" s="52">
        <v>0</v>
      </c>
      <c r="F18" s="52">
        <v>30.166</v>
      </c>
      <c r="G18" s="52">
        <v>4.0250000000000004</v>
      </c>
      <c r="H18" s="52">
        <v>12.09</v>
      </c>
      <c r="I18" s="52">
        <v>5.7619999999999996</v>
      </c>
      <c r="J18" s="52">
        <v>-4.5960000000000001</v>
      </c>
      <c r="K18" s="52">
        <v>0</v>
      </c>
      <c r="L18" s="52">
        <v>7.5119999999999996</v>
      </c>
      <c r="M18" s="52">
        <v>30.803999999999998</v>
      </c>
      <c r="N18" s="52">
        <v>17.024999999999999</v>
      </c>
      <c r="O18" s="52">
        <v>1.1359999999999999</v>
      </c>
      <c r="P18" s="53">
        <v>120.995</v>
      </c>
      <c r="Q18" s="119" t="s">
        <v>294</v>
      </c>
    </row>
    <row r="19" spans="1:17" ht="14.4" customHeight="1" x14ac:dyDescent="0.3">
      <c r="A19" s="15" t="s">
        <v>47</v>
      </c>
      <c r="B19" s="51">
        <v>17769.747254247799</v>
      </c>
      <c r="C19" s="52">
        <v>1480.81227118732</v>
      </c>
      <c r="D19" s="52">
        <v>775.61248000000398</v>
      </c>
      <c r="E19" s="52">
        <v>1412.1161199999999</v>
      </c>
      <c r="F19" s="52">
        <v>653.28002000000004</v>
      </c>
      <c r="G19" s="52">
        <v>1682.8640499999999</v>
      </c>
      <c r="H19" s="52">
        <v>1487.67767</v>
      </c>
      <c r="I19" s="52">
        <v>1250.1742099999999</v>
      </c>
      <c r="J19" s="52">
        <v>943.26730999999995</v>
      </c>
      <c r="K19" s="52">
        <v>1441.8406500000001</v>
      </c>
      <c r="L19" s="52">
        <v>1157.25459</v>
      </c>
      <c r="M19" s="52">
        <v>1211.5300099999999</v>
      </c>
      <c r="N19" s="52">
        <v>1148.24965</v>
      </c>
      <c r="O19" s="52">
        <v>1156.0166999999999</v>
      </c>
      <c r="P19" s="53">
        <v>14319.883459999999</v>
      </c>
      <c r="Q19" s="119">
        <v>0.80585746409900005</v>
      </c>
    </row>
    <row r="20" spans="1:17" ht="14.4" customHeight="1" x14ac:dyDescent="0.3">
      <c r="A20" s="15" t="s">
        <v>48</v>
      </c>
      <c r="B20" s="51">
        <v>59007</v>
      </c>
      <c r="C20" s="52">
        <v>4917.25</v>
      </c>
      <c r="D20" s="52">
        <v>4999.2934000000196</v>
      </c>
      <c r="E20" s="52">
        <v>4831.6400800000001</v>
      </c>
      <c r="F20" s="52">
        <v>5080.3499300000003</v>
      </c>
      <c r="G20" s="52">
        <v>4959.3341899999996</v>
      </c>
      <c r="H20" s="52">
        <v>5257.8558000000003</v>
      </c>
      <c r="I20" s="52">
        <v>5155.5972300000003</v>
      </c>
      <c r="J20" s="52">
        <v>6997.26685</v>
      </c>
      <c r="K20" s="52">
        <v>5220.0431799999997</v>
      </c>
      <c r="L20" s="52">
        <v>5295.9128000000001</v>
      </c>
      <c r="M20" s="52">
        <v>5221.5549099999998</v>
      </c>
      <c r="N20" s="52">
        <v>7289.9418800000003</v>
      </c>
      <c r="O20" s="52">
        <v>5363.7694799999999</v>
      </c>
      <c r="P20" s="53">
        <v>65672.559729999994</v>
      </c>
      <c r="Q20" s="119">
        <v>1.1129621863500001</v>
      </c>
    </row>
    <row r="21" spans="1:17" ht="14.4" customHeight="1" x14ac:dyDescent="0.3">
      <c r="A21" s="16" t="s">
        <v>49</v>
      </c>
      <c r="B21" s="51">
        <v>27422.9627314795</v>
      </c>
      <c r="C21" s="52">
        <v>2285.24689428996</v>
      </c>
      <c r="D21" s="52">
        <v>1898.70200000001</v>
      </c>
      <c r="E21" s="52">
        <v>1898.761</v>
      </c>
      <c r="F21" s="52">
        <v>1896.673</v>
      </c>
      <c r="G21" s="52">
        <v>1896.673</v>
      </c>
      <c r="H21" s="52">
        <v>1896.8879999999999</v>
      </c>
      <c r="I21" s="52">
        <v>1896.8869999999999</v>
      </c>
      <c r="J21" s="52">
        <v>1893.8820000000001</v>
      </c>
      <c r="K21" s="52">
        <v>1893.8820000000001</v>
      </c>
      <c r="L21" s="52">
        <v>1893.9259999999999</v>
      </c>
      <c r="M21" s="52">
        <v>1894.0440000000001</v>
      </c>
      <c r="N21" s="52">
        <v>2237.605</v>
      </c>
      <c r="O21" s="52">
        <v>2237.288</v>
      </c>
      <c r="P21" s="53">
        <v>23435.210999999999</v>
      </c>
      <c r="Q21" s="119">
        <v>0.85458348280800001</v>
      </c>
    </row>
    <row r="22" spans="1:17" ht="14.4" customHeight="1" x14ac:dyDescent="0.3">
      <c r="A22" s="15" t="s">
        <v>50</v>
      </c>
      <c r="B22" s="51">
        <v>34</v>
      </c>
      <c r="C22" s="52">
        <v>2.833333333333</v>
      </c>
      <c r="D22" s="52">
        <v>0</v>
      </c>
      <c r="E22" s="52">
        <v>0</v>
      </c>
      <c r="F22" s="52">
        <v>0</v>
      </c>
      <c r="G22" s="52">
        <v>3.9929999999999999</v>
      </c>
      <c r="H22" s="52">
        <v>0</v>
      </c>
      <c r="I22" s="52">
        <v>0</v>
      </c>
      <c r="J22" s="52">
        <v>0</v>
      </c>
      <c r="K22" s="52">
        <v>0</v>
      </c>
      <c r="L22" s="52">
        <v>157.30000000000001</v>
      </c>
      <c r="M22" s="52">
        <v>0</v>
      </c>
      <c r="N22" s="52">
        <v>228.05023</v>
      </c>
      <c r="O22" s="52">
        <v>16.621400000000001</v>
      </c>
      <c r="P22" s="53">
        <v>405.96463</v>
      </c>
      <c r="Q22" s="119">
        <v>11.94013617647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294</v>
      </c>
    </row>
    <row r="24" spans="1:17" ht="14.4" customHeight="1" x14ac:dyDescent="0.3">
      <c r="A24" s="16" t="s">
        <v>52</v>
      </c>
      <c r="B24" s="51">
        <v>2.91038304567337E-11</v>
      </c>
      <c r="C24" s="52">
        <v>0</v>
      </c>
      <c r="D24" s="52">
        <v>5.0139500000000004</v>
      </c>
      <c r="E24" s="52">
        <v>29.700489999999</v>
      </c>
      <c r="F24" s="52">
        <v>5.699929999998</v>
      </c>
      <c r="G24" s="52">
        <v>8.0102899999960009</v>
      </c>
      <c r="H24" s="52">
        <v>11.35468</v>
      </c>
      <c r="I24" s="52">
        <v>0.66781000000400004</v>
      </c>
      <c r="J24" s="52">
        <v>5.4000000000000001E-4</v>
      </c>
      <c r="K24" s="52">
        <v>0.20338999999999999</v>
      </c>
      <c r="L24" s="52">
        <v>1.9986399999960001</v>
      </c>
      <c r="M24" s="52">
        <v>48.554419999997997</v>
      </c>
      <c r="N24" s="52">
        <v>4.6833299999960003</v>
      </c>
      <c r="O24" s="52">
        <v>8.0675399999980009</v>
      </c>
      <c r="P24" s="53">
        <v>123.95500999999101</v>
      </c>
      <c r="Q24" s="119"/>
    </row>
    <row r="25" spans="1:17" ht="14.4" customHeight="1" x14ac:dyDescent="0.3">
      <c r="A25" s="17" t="s">
        <v>53</v>
      </c>
      <c r="B25" s="54">
        <v>160326.36679156299</v>
      </c>
      <c r="C25" s="55">
        <v>13360.5305659635</v>
      </c>
      <c r="D25" s="55">
        <v>11532.574790000101</v>
      </c>
      <c r="E25" s="55">
        <v>12740.30221</v>
      </c>
      <c r="F25" s="55">
        <v>13115.909669999999</v>
      </c>
      <c r="G25" s="55">
        <v>12851.33288</v>
      </c>
      <c r="H25" s="55">
        <v>13275.48403</v>
      </c>
      <c r="I25" s="55">
        <v>14508.81868</v>
      </c>
      <c r="J25" s="55">
        <v>13886.43586</v>
      </c>
      <c r="K25" s="55">
        <v>12594.02994</v>
      </c>
      <c r="L25" s="55">
        <v>12456.39525</v>
      </c>
      <c r="M25" s="55">
        <v>13039.224340000001</v>
      </c>
      <c r="N25" s="55">
        <v>16174.846310000001</v>
      </c>
      <c r="O25" s="55">
        <v>14396.629000000001</v>
      </c>
      <c r="P25" s="56">
        <v>160571.98295999999</v>
      </c>
      <c r="Q25" s="120">
        <v>1.001531976139</v>
      </c>
    </row>
    <row r="26" spans="1:17" ht="14.4" customHeight="1" x14ac:dyDescent="0.3">
      <c r="A26" s="15" t="s">
        <v>54</v>
      </c>
      <c r="B26" s="51">
        <v>9093.0096399206104</v>
      </c>
      <c r="C26" s="52">
        <v>757.75080332671803</v>
      </c>
      <c r="D26" s="52">
        <v>752.84810000000004</v>
      </c>
      <c r="E26" s="52">
        <v>688.7903</v>
      </c>
      <c r="F26" s="52">
        <v>763.69480999999996</v>
      </c>
      <c r="G26" s="52">
        <v>704.62498000000005</v>
      </c>
      <c r="H26" s="52">
        <v>764.85131000000001</v>
      </c>
      <c r="I26" s="52">
        <v>658.24451999999997</v>
      </c>
      <c r="J26" s="52">
        <v>1140.1829499999999</v>
      </c>
      <c r="K26" s="52">
        <v>661.23463000000004</v>
      </c>
      <c r="L26" s="52">
        <v>729.08441000000005</v>
      </c>
      <c r="M26" s="52">
        <v>854.50787000000003</v>
      </c>
      <c r="N26" s="52">
        <v>913.07932000000005</v>
      </c>
      <c r="O26" s="52">
        <v>1088.15426</v>
      </c>
      <c r="P26" s="53">
        <v>9719.2974599999998</v>
      </c>
      <c r="Q26" s="119">
        <v>1.0688757457510001</v>
      </c>
    </row>
    <row r="27" spans="1:17" ht="14.4" customHeight="1" x14ac:dyDescent="0.3">
      <c r="A27" s="18" t="s">
        <v>55</v>
      </c>
      <c r="B27" s="54">
        <v>169419.37643148299</v>
      </c>
      <c r="C27" s="55">
        <v>14118.2813692903</v>
      </c>
      <c r="D27" s="55">
        <v>12285.4228900001</v>
      </c>
      <c r="E27" s="55">
        <v>13429.09251</v>
      </c>
      <c r="F27" s="55">
        <v>13879.60448</v>
      </c>
      <c r="G27" s="55">
        <v>13555.95786</v>
      </c>
      <c r="H27" s="55">
        <v>14040.33534</v>
      </c>
      <c r="I27" s="55">
        <v>15167.063200000001</v>
      </c>
      <c r="J27" s="55">
        <v>15026.61881</v>
      </c>
      <c r="K27" s="55">
        <v>13255.264569999999</v>
      </c>
      <c r="L27" s="55">
        <v>13185.479660000001</v>
      </c>
      <c r="M27" s="55">
        <v>13893.73221</v>
      </c>
      <c r="N27" s="55">
        <v>17087.925630000002</v>
      </c>
      <c r="O27" s="55">
        <v>15484.78326</v>
      </c>
      <c r="P27" s="56">
        <v>170291.28042</v>
      </c>
      <c r="Q27" s="120">
        <v>1.0051464242570001</v>
      </c>
    </row>
    <row r="28" spans="1:17" ht="14.4" customHeight="1" x14ac:dyDescent="0.3">
      <c r="A28" s="16" t="s">
        <v>56</v>
      </c>
      <c r="B28" s="51">
        <v>393.06788329568701</v>
      </c>
      <c r="C28" s="52">
        <v>32.755656941307002</v>
      </c>
      <c r="D28" s="52">
        <v>18.293939999999999</v>
      </c>
      <c r="E28" s="52">
        <v>18.482980000000001</v>
      </c>
      <c r="F28" s="52">
        <v>31.149740000000001</v>
      </c>
      <c r="G28" s="52">
        <v>36.416089999999997</v>
      </c>
      <c r="H28" s="52">
        <v>48.378410000000002</v>
      </c>
      <c r="I28" s="52">
        <v>38.478259999999999</v>
      </c>
      <c r="J28" s="52">
        <v>30.932169999999999</v>
      </c>
      <c r="K28" s="52">
        <v>31.097180000000002</v>
      </c>
      <c r="L28" s="52">
        <v>26.959060000000001</v>
      </c>
      <c r="M28" s="52">
        <v>65.542119999999997</v>
      </c>
      <c r="N28" s="52">
        <v>105.69157</v>
      </c>
      <c r="O28" s="52">
        <v>28.027290000000001</v>
      </c>
      <c r="P28" s="53">
        <v>479.44880999999998</v>
      </c>
      <c r="Q28" s="119">
        <v>1.219760836169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294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294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200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3" t="s">
        <v>293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196</v>
      </c>
      <c r="G4" s="384" t="s">
        <v>64</v>
      </c>
      <c r="H4" s="172" t="s">
        <v>155</v>
      </c>
      <c r="I4" s="382" t="s">
        <v>65</v>
      </c>
      <c r="J4" s="384" t="s">
        <v>198</v>
      </c>
      <c r="K4" s="385" t="s">
        <v>199</v>
      </c>
    </row>
    <row r="5" spans="1:11" ht="42" thickBot="1" x14ac:dyDescent="0.35">
      <c r="A5" s="91"/>
      <c r="B5" s="24" t="s">
        <v>192</v>
      </c>
      <c r="C5" s="25" t="s">
        <v>193</v>
      </c>
      <c r="D5" s="26" t="s">
        <v>194</v>
      </c>
      <c r="E5" s="26" t="s">
        <v>195</v>
      </c>
      <c r="F5" s="383"/>
      <c r="G5" s="383"/>
      <c r="H5" s="25" t="s">
        <v>197</v>
      </c>
      <c r="I5" s="383"/>
      <c r="J5" s="383"/>
      <c r="K5" s="386"/>
    </row>
    <row r="6" spans="1:11" ht="14.4" customHeight="1" thickBot="1" x14ac:dyDescent="0.35">
      <c r="A6" s="478" t="s">
        <v>296</v>
      </c>
      <c r="B6" s="460">
        <v>144829.31217224599</v>
      </c>
      <c r="C6" s="460">
        <v>149405.49282000001</v>
      </c>
      <c r="D6" s="461">
        <v>4576.1806477538203</v>
      </c>
      <c r="E6" s="462">
        <v>1.0315970612509999</v>
      </c>
      <c r="F6" s="460">
        <v>160326.36679156299</v>
      </c>
      <c r="G6" s="461">
        <v>160326.36679156299</v>
      </c>
      <c r="H6" s="463">
        <v>14396.629000000001</v>
      </c>
      <c r="I6" s="460">
        <v>160571.98295999999</v>
      </c>
      <c r="J6" s="461">
        <v>245.616168437526</v>
      </c>
      <c r="K6" s="464">
        <v>1.001531976139</v>
      </c>
    </row>
    <row r="7" spans="1:11" ht="14.4" customHeight="1" thickBot="1" x14ac:dyDescent="0.35">
      <c r="A7" s="479" t="s">
        <v>297</v>
      </c>
      <c r="B7" s="460">
        <v>46570.633516395101</v>
      </c>
      <c r="C7" s="460">
        <v>48378.60284</v>
      </c>
      <c r="D7" s="461">
        <v>1807.9693236049</v>
      </c>
      <c r="E7" s="462">
        <v>1.0388220899539999</v>
      </c>
      <c r="F7" s="460">
        <v>54632.213876665097</v>
      </c>
      <c r="G7" s="461">
        <v>54632.213876665097</v>
      </c>
      <c r="H7" s="463">
        <v>5388.1996799999997</v>
      </c>
      <c r="I7" s="460">
        <v>54439.092490000003</v>
      </c>
      <c r="J7" s="461">
        <v>-193.12138666506499</v>
      </c>
      <c r="K7" s="464">
        <v>0.99646506387</v>
      </c>
    </row>
    <row r="8" spans="1:11" ht="14.4" customHeight="1" thickBot="1" x14ac:dyDescent="0.35">
      <c r="A8" s="480" t="s">
        <v>298</v>
      </c>
      <c r="B8" s="460">
        <v>44711.564794997503</v>
      </c>
      <c r="C8" s="460">
        <v>46557.831839999999</v>
      </c>
      <c r="D8" s="461">
        <v>1846.26704500254</v>
      </c>
      <c r="E8" s="462">
        <v>1.0412928300190001</v>
      </c>
      <c r="F8" s="460">
        <v>52799.441356835698</v>
      </c>
      <c r="G8" s="461">
        <v>52799.441356835698</v>
      </c>
      <c r="H8" s="463">
        <v>5209.0616799999998</v>
      </c>
      <c r="I8" s="460">
        <v>52806.714489999998</v>
      </c>
      <c r="J8" s="461">
        <v>7.2731331643150003</v>
      </c>
      <c r="K8" s="464">
        <v>1.000137750191</v>
      </c>
    </row>
    <row r="9" spans="1:11" ht="14.4" customHeight="1" thickBot="1" x14ac:dyDescent="0.35">
      <c r="A9" s="481" t="s">
        <v>299</v>
      </c>
      <c r="B9" s="465">
        <v>0</v>
      </c>
      <c r="C9" s="465">
        <v>-1.799999999E-3</v>
      </c>
      <c r="D9" s="466">
        <v>-1.799999999E-3</v>
      </c>
      <c r="E9" s="467" t="s">
        <v>300</v>
      </c>
      <c r="F9" s="465">
        <v>0</v>
      </c>
      <c r="G9" s="466">
        <v>0</v>
      </c>
      <c r="H9" s="468">
        <v>1.7899999999999999E-3</v>
      </c>
      <c r="I9" s="465">
        <v>-1.17E-3</v>
      </c>
      <c r="J9" s="466">
        <v>-1.17E-3</v>
      </c>
      <c r="K9" s="469" t="s">
        <v>294</v>
      </c>
    </row>
    <row r="10" spans="1:11" ht="14.4" customHeight="1" thickBot="1" x14ac:dyDescent="0.35">
      <c r="A10" s="482" t="s">
        <v>301</v>
      </c>
      <c r="B10" s="460">
        <v>0</v>
      </c>
      <c r="C10" s="460">
        <v>-1.799999999E-3</v>
      </c>
      <c r="D10" s="461">
        <v>-1.799999999E-3</v>
      </c>
      <c r="E10" s="470" t="s">
        <v>300</v>
      </c>
      <c r="F10" s="460">
        <v>0</v>
      </c>
      <c r="G10" s="461">
        <v>0</v>
      </c>
      <c r="H10" s="463">
        <v>1.7899999999999999E-3</v>
      </c>
      <c r="I10" s="460">
        <v>-1.17E-3</v>
      </c>
      <c r="J10" s="461">
        <v>-1.17E-3</v>
      </c>
      <c r="K10" s="471" t="s">
        <v>294</v>
      </c>
    </row>
    <row r="11" spans="1:11" ht="14.4" customHeight="1" thickBot="1" x14ac:dyDescent="0.35">
      <c r="A11" s="481" t="s">
        <v>302</v>
      </c>
      <c r="B11" s="465">
        <v>11575.422149615</v>
      </c>
      <c r="C11" s="465">
        <v>11862.524670000001</v>
      </c>
      <c r="D11" s="466">
        <v>287.10252038502398</v>
      </c>
      <c r="E11" s="472">
        <v>1.0248027688900001</v>
      </c>
      <c r="F11" s="465">
        <v>13184.803182247801</v>
      </c>
      <c r="G11" s="466">
        <v>13184.803182247801</v>
      </c>
      <c r="H11" s="468">
        <v>1148.2827199999999</v>
      </c>
      <c r="I11" s="465">
        <v>12598.812550000001</v>
      </c>
      <c r="J11" s="466">
        <v>-585.99063224783799</v>
      </c>
      <c r="K11" s="473">
        <v>0.95555560260100003</v>
      </c>
    </row>
    <row r="12" spans="1:11" ht="14.4" customHeight="1" thickBot="1" x14ac:dyDescent="0.35">
      <c r="A12" s="482" t="s">
        <v>303</v>
      </c>
      <c r="B12" s="460">
        <v>308.99941147678101</v>
      </c>
      <c r="C12" s="460">
        <v>285.72476</v>
      </c>
      <c r="D12" s="461">
        <v>-23.274651476780999</v>
      </c>
      <c r="E12" s="462">
        <v>0.92467735985099997</v>
      </c>
      <c r="F12" s="460">
        <v>284.94118300308401</v>
      </c>
      <c r="G12" s="461">
        <v>284.94118300308401</v>
      </c>
      <c r="H12" s="463">
        <v>26.737570000000002</v>
      </c>
      <c r="I12" s="460">
        <v>282.91118999999998</v>
      </c>
      <c r="J12" s="461">
        <v>-2.0299930030839999</v>
      </c>
      <c r="K12" s="464">
        <v>0.99287574726200001</v>
      </c>
    </row>
    <row r="13" spans="1:11" ht="14.4" customHeight="1" thickBot="1" x14ac:dyDescent="0.35">
      <c r="A13" s="482" t="s">
        <v>304</v>
      </c>
      <c r="B13" s="460">
        <v>11235.318721290299</v>
      </c>
      <c r="C13" s="460">
        <v>11088.31511</v>
      </c>
      <c r="D13" s="461">
        <v>-147.00361129028701</v>
      </c>
      <c r="E13" s="462">
        <v>0.98691593759399998</v>
      </c>
      <c r="F13" s="460">
        <v>12431.5139149591</v>
      </c>
      <c r="G13" s="461">
        <v>12431.5139149591</v>
      </c>
      <c r="H13" s="463">
        <v>1119.53775</v>
      </c>
      <c r="I13" s="460">
        <v>12284.38796</v>
      </c>
      <c r="J13" s="461">
        <v>-147.125954959138</v>
      </c>
      <c r="K13" s="464">
        <v>0.98816508142399995</v>
      </c>
    </row>
    <row r="14" spans="1:11" ht="14.4" customHeight="1" thickBot="1" x14ac:dyDescent="0.35">
      <c r="A14" s="482" t="s">
        <v>305</v>
      </c>
      <c r="B14" s="460">
        <v>0</v>
      </c>
      <c r="C14" s="460">
        <v>7.8060000000000004E-2</v>
      </c>
      <c r="D14" s="461">
        <v>7.8060000000000004E-2</v>
      </c>
      <c r="E14" s="470" t="s">
        <v>294</v>
      </c>
      <c r="F14" s="460">
        <v>1.079009088938</v>
      </c>
      <c r="G14" s="461">
        <v>1.079009088938</v>
      </c>
      <c r="H14" s="463">
        <v>0</v>
      </c>
      <c r="I14" s="460">
        <v>0.31612000000000001</v>
      </c>
      <c r="J14" s="461">
        <v>-0.762889088938</v>
      </c>
      <c r="K14" s="464">
        <v>0.29297250898100002</v>
      </c>
    </row>
    <row r="15" spans="1:11" ht="14.4" customHeight="1" thickBot="1" x14ac:dyDescent="0.35">
      <c r="A15" s="482" t="s">
        <v>306</v>
      </c>
      <c r="B15" s="460">
        <v>31.104016847905999</v>
      </c>
      <c r="C15" s="460">
        <v>488.40674000000001</v>
      </c>
      <c r="D15" s="461">
        <v>457.30272315209299</v>
      </c>
      <c r="E15" s="462">
        <v>15.702368680811</v>
      </c>
      <c r="F15" s="460">
        <v>467.26907519667702</v>
      </c>
      <c r="G15" s="461">
        <v>467.269075196676</v>
      </c>
      <c r="H15" s="463">
        <v>2.0074000000000001</v>
      </c>
      <c r="I15" s="460">
        <v>31.197279999999999</v>
      </c>
      <c r="J15" s="461">
        <v>-436.07179519667602</v>
      </c>
      <c r="K15" s="464">
        <v>6.6765128820999997E-2</v>
      </c>
    </row>
    <row r="16" spans="1:11" ht="14.4" customHeight="1" thickBot="1" x14ac:dyDescent="0.35">
      <c r="A16" s="481" t="s">
        <v>307</v>
      </c>
      <c r="B16" s="465">
        <v>31936.728723487598</v>
      </c>
      <c r="C16" s="465">
        <v>31741.956969999999</v>
      </c>
      <c r="D16" s="466">
        <v>-194.77175348754801</v>
      </c>
      <c r="E16" s="472">
        <v>0.99390132423400002</v>
      </c>
      <c r="F16" s="465">
        <v>37196.149409114703</v>
      </c>
      <c r="G16" s="466">
        <v>37196.149409114703</v>
      </c>
      <c r="H16" s="468">
        <v>3964.1811899999998</v>
      </c>
      <c r="I16" s="465">
        <v>38631.359929999999</v>
      </c>
      <c r="J16" s="466">
        <v>1435.2105208852699</v>
      </c>
      <c r="K16" s="473">
        <v>1.0385849219250001</v>
      </c>
    </row>
    <row r="17" spans="1:11" ht="14.4" customHeight="1" thickBot="1" x14ac:dyDescent="0.35">
      <c r="A17" s="482" t="s">
        <v>308</v>
      </c>
      <c r="B17" s="460">
        <v>115.666666666667</v>
      </c>
      <c r="C17" s="460">
        <v>85.799909999999997</v>
      </c>
      <c r="D17" s="461">
        <v>-29.866756666665999</v>
      </c>
      <c r="E17" s="462">
        <v>0.74178596541700004</v>
      </c>
      <c r="F17" s="460">
        <v>0</v>
      </c>
      <c r="G17" s="461">
        <v>0</v>
      </c>
      <c r="H17" s="463">
        <v>0</v>
      </c>
      <c r="I17" s="460">
        <v>0</v>
      </c>
      <c r="J17" s="461">
        <v>0</v>
      </c>
      <c r="K17" s="471" t="s">
        <v>294</v>
      </c>
    </row>
    <row r="18" spans="1:11" ht="14.4" customHeight="1" thickBot="1" x14ac:dyDescent="0.35">
      <c r="A18" s="482" t="s">
        <v>309</v>
      </c>
      <c r="B18" s="460">
        <v>558.12845009008902</v>
      </c>
      <c r="C18" s="460">
        <v>514.05210000000204</v>
      </c>
      <c r="D18" s="461">
        <v>-44.076350090086997</v>
      </c>
      <c r="E18" s="462">
        <v>0.921028304357</v>
      </c>
      <c r="F18" s="460">
        <v>464.08049584206299</v>
      </c>
      <c r="G18" s="461">
        <v>464.08049584206299</v>
      </c>
      <c r="H18" s="463">
        <v>0</v>
      </c>
      <c r="I18" s="460">
        <v>0</v>
      </c>
      <c r="J18" s="461">
        <v>-464.08049584206299</v>
      </c>
      <c r="K18" s="464">
        <v>0</v>
      </c>
    </row>
    <row r="19" spans="1:11" ht="14.4" customHeight="1" thickBot="1" x14ac:dyDescent="0.35">
      <c r="A19" s="482" t="s">
        <v>310</v>
      </c>
      <c r="B19" s="460">
        <v>0</v>
      </c>
      <c r="C19" s="460">
        <v>0</v>
      </c>
      <c r="D19" s="461">
        <v>0</v>
      </c>
      <c r="E19" s="462">
        <v>1</v>
      </c>
      <c r="F19" s="460">
        <v>86.999953155746994</v>
      </c>
      <c r="G19" s="461">
        <v>86.999953155746994</v>
      </c>
      <c r="H19" s="463">
        <v>0</v>
      </c>
      <c r="I19" s="460">
        <v>0</v>
      </c>
      <c r="J19" s="461">
        <v>-86.999953155746994</v>
      </c>
      <c r="K19" s="464">
        <v>0</v>
      </c>
    </row>
    <row r="20" spans="1:11" ht="14.4" customHeight="1" thickBot="1" x14ac:dyDescent="0.35">
      <c r="A20" s="482" t="s">
        <v>311</v>
      </c>
      <c r="B20" s="460">
        <v>2.400165597245</v>
      </c>
      <c r="C20" s="460">
        <v>1.452</v>
      </c>
      <c r="D20" s="461">
        <v>-0.94816559724500005</v>
      </c>
      <c r="E20" s="462">
        <v>0.60495825857399999</v>
      </c>
      <c r="F20" s="460">
        <v>1.4520917928579999</v>
      </c>
      <c r="G20" s="461">
        <v>1.4520917928579999</v>
      </c>
      <c r="H20" s="463">
        <v>0</v>
      </c>
      <c r="I20" s="460">
        <v>1.1512</v>
      </c>
      <c r="J20" s="461">
        <v>-0.300891792858</v>
      </c>
      <c r="K20" s="464">
        <v>0.79278734695800002</v>
      </c>
    </row>
    <row r="21" spans="1:11" ht="14.4" customHeight="1" thickBot="1" x14ac:dyDescent="0.35">
      <c r="A21" s="482" t="s">
        <v>312</v>
      </c>
      <c r="B21" s="460">
        <v>88.901197910929994</v>
      </c>
      <c r="C21" s="460">
        <v>67.908159999999995</v>
      </c>
      <c r="D21" s="461">
        <v>-20.993037910929999</v>
      </c>
      <c r="E21" s="462">
        <v>0.76386102320000004</v>
      </c>
      <c r="F21" s="460">
        <v>68.062586650621995</v>
      </c>
      <c r="G21" s="461">
        <v>68.062586650621995</v>
      </c>
      <c r="H21" s="463">
        <v>6.4342100000000002</v>
      </c>
      <c r="I21" s="460">
        <v>67.516279999999995</v>
      </c>
      <c r="J21" s="461">
        <v>-0.54630665062200001</v>
      </c>
      <c r="K21" s="464">
        <v>0.99197346622399996</v>
      </c>
    </row>
    <row r="22" spans="1:11" ht="14.4" customHeight="1" thickBot="1" x14ac:dyDescent="0.35">
      <c r="A22" s="482" t="s">
        <v>313</v>
      </c>
      <c r="B22" s="460">
        <v>3585.1767396208002</v>
      </c>
      <c r="C22" s="460">
        <v>3091.5237099999999</v>
      </c>
      <c r="D22" s="461">
        <v>-493.65302962080301</v>
      </c>
      <c r="E22" s="462">
        <v>0.86230719836799996</v>
      </c>
      <c r="F22" s="460">
        <v>3141.5006852884599</v>
      </c>
      <c r="G22" s="461">
        <v>3141.5006852884599</v>
      </c>
      <c r="H22" s="463">
        <v>268.66561000000002</v>
      </c>
      <c r="I22" s="460">
        <v>3190.3362499999998</v>
      </c>
      <c r="J22" s="461">
        <v>48.835564711537998</v>
      </c>
      <c r="K22" s="464">
        <v>1.0155452981240001</v>
      </c>
    </row>
    <row r="23" spans="1:11" ht="14.4" customHeight="1" thickBot="1" x14ac:dyDescent="0.35">
      <c r="A23" s="482" t="s">
        <v>314</v>
      </c>
      <c r="B23" s="460">
        <v>11.8</v>
      </c>
      <c r="C23" s="460">
        <v>5.2005999999999997</v>
      </c>
      <c r="D23" s="461">
        <v>-6.5994000000000002</v>
      </c>
      <c r="E23" s="462">
        <v>0.44072881355900001</v>
      </c>
      <c r="F23" s="460">
        <v>5.0946345183570001</v>
      </c>
      <c r="G23" s="461">
        <v>5.0946345183570001</v>
      </c>
      <c r="H23" s="463">
        <v>0.40799999999999997</v>
      </c>
      <c r="I23" s="460">
        <v>5.3082000000000003</v>
      </c>
      <c r="J23" s="461">
        <v>0.21356548164200001</v>
      </c>
      <c r="K23" s="464">
        <v>1.04191968646</v>
      </c>
    </row>
    <row r="24" spans="1:11" ht="14.4" customHeight="1" thickBot="1" x14ac:dyDescent="0.35">
      <c r="A24" s="482" t="s">
        <v>315</v>
      </c>
      <c r="B24" s="460">
        <v>35.5</v>
      </c>
      <c r="C24" s="460">
        <v>37.766089999999998</v>
      </c>
      <c r="D24" s="461">
        <v>2.2660900000000002</v>
      </c>
      <c r="E24" s="462">
        <v>1.0638335211259999</v>
      </c>
      <c r="F24" s="460">
        <v>37.026621465085</v>
      </c>
      <c r="G24" s="461">
        <v>37.026621465085</v>
      </c>
      <c r="H24" s="463">
        <v>0</v>
      </c>
      <c r="I24" s="460">
        <v>38.378259999999997</v>
      </c>
      <c r="J24" s="461">
        <v>1.3516385349140001</v>
      </c>
      <c r="K24" s="464">
        <v>1.0365045062560001</v>
      </c>
    </row>
    <row r="25" spans="1:11" ht="14.4" customHeight="1" thickBot="1" x14ac:dyDescent="0.35">
      <c r="A25" s="482" t="s">
        <v>316</v>
      </c>
      <c r="B25" s="460">
        <v>195</v>
      </c>
      <c r="C25" s="460">
        <v>113.70425</v>
      </c>
      <c r="D25" s="461">
        <v>-81.295749999999998</v>
      </c>
      <c r="E25" s="462">
        <v>0.58309871794799994</v>
      </c>
      <c r="F25" s="460">
        <v>116.639612242346</v>
      </c>
      <c r="G25" s="461">
        <v>116.639612242346</v>
      </c>
      <c r="H25" s="463">
        <v>18.622199999999999</v>
      </c>
      <c r="I25" s="460">
        <v>152.37514999999999</v>
      </c>
      <c r="J25" s="461">
        <v>35.735537757654001</v>
      </c>
      <c r="K25" s="464">
        <v>1.3063756563540001</v>
      </c>
    </row>
    <row r="26" spans="1:11" ht="14.4" customHeight="1" thickBot="1" x14ac:dyDescent="0.35">
      <c r="A26" s="482" t="s">
        <v>317</v>
      </c>
      <c r="B26" s="460">
        <v>115.140081998385</v>
      </c>
      <c r="C26" s="460">
        <v>72.491799999999998</v>
      </c>
      <c r="D26" s="461">
        <v>-42.648281998384</v>
      </c>
      <c r="E26" s="462">
        <v>0.62959656395700003</v>
      </c>
      <c r="F26" s="460">
        <v>73.517593866834005</v>
      </c>
      <c r="G26" s="461">
        <v>73.517593866834005</v>
      </c>
      <c r="H26" s="463">
        <v>11.232849999999999</v>
      </c>
      <c r="I26" s="460">
        <v>96.952190000000002</v>
      </c>
      <c r="J26" s="461">
        <v>23.434596133165002</v>
      </c>
      <c r="K26" s="464">
        <v>1.318761739885</v>
      </c>
    </row>
    <row r="27" spans="1:11" ht="14.4" customHeight="1" thickBot="1" x14ac:dyDescent="0.35">
      <c r="A27" s="482" t="s">
        <v>318</v>
      </c>
      <c r="B27" s="460">
        <v>27229.015421603399</v>
      </c>
      <c r="C27" s="460">
        <v>27752.058349999999</v>
      </c>
      <c r="D27" s="461">
        <v>523.04292839657501</v>
      </c>
      <c r="E27" s="462">
        <v>1.019209028321</v>
      </c>
      <c r="F27" s="460">
        <v>33201.775134292402</v>
      </c>
      <c r="G27" s="461">
        <v>33201.775134292402</v>
      </c>
      <c r="H27" s="463">
        <v>3658.8183199999999</v>
      </c>
      <c r="I27" s="460">
        <v>35061.1924</v>
      </c>
      <c r="J27" s="461">
        <v>1859.4172657076599</v>
      </c>
      <c r="K27" s="464">
        <v>1.056003549755</v>
      </c>
    </row>
    <row r="28" spans="1:11" ht="14.4" customHeight="1" thickBot="1" x14ac:dyDescent="0.35">
      <c r="A28" s="482" t="s">
        <v>319</v>
      </c>
      <c r="B28" s="460">
        <v>0</v>
      </c>
      <c r="C28" s="460">
        <v>0</v>
      </c>
      <c r="D28" s="461">
        <v>0</v>
      </c>
      <c r="E28" s="462">
        <v>1</v>
      </c>
      <c r="F28" s="460">
        <v>0</v>
      </c>
      <c r="G28" s="461">
        <v>0</v>
      </c>
      <c r="H28" s="463">
        <v>0</v>
      </c>
      <c r="I28" s="460">
        <v>18.149999999999999</v>
      </c>
      <c r="J28" s="461">
        <v>18.149999999999999</v>
      </c>
      <c r="K28" s="471" t="s">
        <v>300</v>
      </c>
    </row>
    <row r="29" spans="1:11" ht="14.4" customHeight="1" thickBot="1" x14ac:dyDescent="0.35">
      <c r="A29" s="481" t="s">
        <v>320</v>
      </c>
      <c r="B29" s="465">
        <v>0</v>
      </c>
      <c r="C29" s="465">
        <v>8.6147899999999993</v>
      </c>
      <c r="D29" s="466">
        <v>8.6147899999999993</v>
      </c>
      <c r="E29" s="467" t="s">
        <v>294</v>
      </c>
      <c r="F29" s="465">
        <v>0</v>
      </c>
      <c r="G29" s="466">
        <v>0</v>
      </c>
      <c r="H29" s="468">
        <v>0</v>
      </c>
      <c r="I29" s="465">
        <v>2.1375899999999999</v>
      </c>
      <c r="J29" s="466">
        <v>2.1375899999999999</v>
      </c>
      <c r="K29" s="469" t="s">
        <v>294</v>
      </c>
    </row>
    <row r="30" spans="1:11" ht="14.4" customHeight="1" thickBot="1" x14ac:dyDescent="0.35">
      <c r="A30" s="482" t="s">
        <v>321</v>
      </c>
      <c r="B30" s="460">
        <v>0</v>
      </c>
      <c r="C30" s="460">
        <v>8.6147899999999993</v>
      </c>
      <c r="D30" s="461">
        <v>8.6147899999999993</v>
      </c>
      <c r="E30" s="470" t="s">
        <v>294</v>
      </c>
      <c r="F30" s="460">
        <v>0</v>
      </c>
      <c r="G30" s="461">
        <v>0</v>
      </c>
      <c r="H30" s="463">
        <v>0</v>
      </c>
      <c r="I30" s="460">
        <v>2.1375899999999999</v>
      </c>
      <c r="J30" s="461">
        <v>2.1375899999999999</v>
      </c>
      <c r="K30" s="471" t="s">
        <v>294</v>
      </c>
    </row>
    <row r="31" spans="1:11" ht="14.4" customHeight="1" thickBot="1" x14ac:dyDescent="0.35">
      <c r="A31" s="481" t="s">
        <v>322</v>
      </c>
      <c r="B31" s="465">
        <v>885.47121574376195</v>
      </c>
      <c r="C31" s="465">
        <v>903.56970999999999</v>
      </c>
      <c r="D31" s="466">
        <v>18.098494256237</v>
      </c>
      <c r="E31" s="472">
        <v>1.020439393098</v>
      </c>
      <c r="F31" s="465">
        <v>941.43802341269804</v>
      </c>
      <c r="G31" s="466">
        <v>941.43802341269804</v>
      </c>
      <c r="H31" s="468">
        <v>44.335320000000003</v>
      </c>
      <c r="I31" s="465">
        <v>1139.8476900000001</v>
      </c>
      <c r="J31" s="466">
        <v>198.40966658730201</v>
      </c>
      <c r="K31" s="473">
        <v>1.210751702876</v>
      </c>
    </row>
    <row r="32" spans="1:11" ht="14.4" customHeight="1" thickBot="1" x14ac:dyDescent="0.35">
      <c r="A32" s="482" t="s">
        <v>323</v>
      </c>
      <c r="B32" s="460">
        <v>133.74744855770101</v>
      </c>
      <c r="C32" s="460">
        <v>2.8752399999999998</v>
      </c>
      <c r="D32" s="461">
        <v>-130.87220855770099</v>
      </c>
      <c r="E32" s="462">
        <v>2.1497531585999999E-2</v>
      </c>
      <c r="F32" s="460">
        <v>3.3183293917480001</v>
      </c>
      <c r="G32" s="461">
        <v>3.3183293917480001</v>
      </c>
      <c r="H32" s="463">
        <v>0</v>
      </c>
      <c r="I32" s="460">
        <v>2.6670400000000001</v>
      </c>
      <c r="J32" s="461">
        <v>-0.65128939174800005</v>
      </c>
      <c r="K32" s="464">
        <v>0.80372973419399996</v>
      </c>
    </row>
    <row r="33" spans="1:11" ht="14.4" customHeight="1" thickBot="1" x14ac:dyDescent="0.35">
      <c r="A33" s="482" t="s">
        <v>324</v>
      </c>
      <c r="B33" s="460">
        <v>15.106774233975001</v>
      </c>
      <c r="C33" s="460">
        <v>12.49127</v>
      </c>
      <c r="D33" s="461">
        <v>-2.6155042339749999</v>
      </c>
      <c r="E33" s="462">
        <v>0.82686547151099998</v>
      </c>
      <c r="F33" s="460">
        <v>10.99895593938</v>
      </c>
      <c r="G33" s="461">
        <v>10.99895593938</v>
      </c>
      <c r="H33" s="463">
        <v>1.5543400000000001</v>
      </c>
      <c r="I33" s="460">
        <v>11.06593</v>
      </c>
      <c r="J33" s="461">
        <v>6.6974060619000006E-2</v>
      </c>
      <c r="K33" s="464">
        <v>1.006089128912</v>
      </c>
    </row>
    <row r="34" spans="1:11" ht="14.4" customHeight="1" thickBot="1" x14ac:dyDescent="0.35">
      <c r="A34" s="482" t="s">
        <v>325</v>
      </c>
      <c r="B34" s="460">
        <v>107.20080937083701</v>
      </c>
      <c r="C34" s="460">
        <v>143.09458000000001</v>
      </c>
      <c r="D34" s="461">
        <v>35.893770629161999</v>
      </c>
      <c r="E34" s="462">
        <v>1.3348274219180001</v>
      </c>
      <c r="F34" s="460">
        <v>147.19397510315</v>
      </c>
      <c r="G34" s="461">
        <v>147.19397510315</v>
      </c>
      <c r="H34" s="463">
        <v>11.054399999999999</v>
      </c>
      <c r="I34" s="460">
        <v>170.41289</v>
      </c>
      <c r="J34" s="461">
        <v>23.218914896849999</v>
      </c>
      <c r="K34" s="464">
        <v>1.1577436500410001</v>
      </c>
    </row>
    <row r="35" spans="1:11" ht="14.4" customHeight="1" thickBot="1" x14ac:dyDescent="0.35">
      <c r="A35" s="482" t="s">
        <v>326</v>
      </c>
      <c r="B35" s="460">
        <v>108.77155268709301</v>
      </c>
      <c r="C35" s="460">
        <v>94.154449999999997</v>
      </c>
      <c r="D35" s="461">
        <v>-14.617102687093</v>
      </c>
      <c r="E35" s="462">
        <v>0.86561649322800005</v>
      </c>
      <c r="F35" s="460">
        <v>101.420229846575</v>
      </c>
      <c r="G35" s="461">
        <v>101.420229846575</v>
      </c>
      <c r="H35" s="463">
        <v>12.341559999999999</v>
      </c>
      <c r="I35" s="460">
        <v>88.184820000000002</v>
      </c>
      <c r="J35" s="461">
        <v>-13.235409846574001</v>
      </c>
      <c r="K35" s="464">
        <v>0.86949931126500002</v>
      </c>
    </row>
    <row r="36" spans="1:11" ht="14.4" customHeight="1" thickBot="1" x14ac:dyDescent="0.35">
      <c r="A36" s="482" t="s">
        <v>327</v>
      </c>
      <c r="B36" s="460">
        <v>3.9964850873270001</v>
      </c>
      <c r="C36" s="460">
        <v>13.06875</v>
      </c>
      <c r="D36" s="461">
        <v>9.0722649126720007</v>
      </c>
      <c r="E36" s="462">
        <v>3.2700609947069998</v>
      </c>
      <c r="F36" s="460">
        <v>11.199912954907999</v>
      </c>
      <c r="G36" s="461">
        <v>11.199912954907999</v>
      </c>
      <c r="H36" s="463">
        <v>0</v>
      </c>
      <c r="I36" s="460">
        <v>11.22418</v>
      </c>
      <c r="J36" s="461">
        <v>2.4267045091E-2</v>
      </c>
      <c r="K36" s="464">
        <v>1.0021667172940001</v>
      </c>
    </row>
    <row r="37" spans="1:11" ht="14.4" customHeight="1" thickBot="1" x14ac:dyDescent="0.35">
      <c r="A37" s="482" t="s">
        <v>328</v>
      </c>
      <c r="B37" s="460">
        <v>0</v>
      </c>
      <c r="C37" s="460">
        <v>0.47199999999999998</v>
      </c>
      <c r="D37" s="461">
        <v>0.47199999999999998</v>
      </c>
      <c r="E37" s="470" t="s">
        <v>294</v>
      </c>
      <c r="F37" s="460">
        <v>0.81964542833300003</v>
      </c>
      <c r="G37" s="461">
        <v>0.81964542833300003</v>
      </c>
      <c r="H37" s="463">
        <v>0</v>
      </c>
      <c r="I37" s="460">
        <v>0</v>
      </c>
      <c r="J37" s="461">
        <v>-0.81964542833300003</v>
      </c>
      <c r="K37" s="464">
        <v>0</v>
      </c>
    </row>
    <row r="38" spans="1:11" ht="14.4" customHeight="1" thickBot="1" x14ac:dyDescent="0.35">
      <c r="A38" s="482" t="s">
        <v>329</v>
      </c>
      <c r="B38" s="460">
        <v>2.0002529972850001</v>
      </c>
      <c r="C38" s="460">
        <v>3.9360300000000001</v>
      </c>
      <c r="D38" s="461">
        <v>1.935777002714</v>
      </c>
      <c r="E38" s="462">
        <v>1.967766080261</v>
      </c>
      <c r="F38" s="460">
        <v>2.197173902886</v>
      </c>
      <c r="G38" s="461">
        <v>2.197173902886</v>
      </c>
      <c r="H38" s="463">
        <v>0</v>
      </c>
      <c r="I38" s="460">
        <v>4.4413</v>
      </c>
      <c r="J38" s="461">
        <v>2.2441260971129999</v>
      </c>
      <c r="K38" s="464">
        <v>2.0213693573209999</v>
      </c>
    </row>
    <row r="39" spans="1:11" ht="14.4" customHeight="1" thickBot="1" x14ac:dyDescent="0.35">
      <c r="A39" s="482" t="s">
        <v>330</v>
      </c>
      <c r="B39" s="460">
        <v>47.906147421573003</v>
      </c>
      <c r="C39" s="460">
        <v>44.066099999999999</v>
      </c>
      <c r="D39" s="461">
        <v>-3.8400474215729998</v>
      </c>
      <c r="E39" s="462">
        <v>0.91984228270699997</v>
      </c>
      <c r="F39" s="460">
        <v>49.269903993672997</v>
      </c>
      <c r="G39" s="461">
        <v>49.269903993672997</v>
      </c>
      <c r="H39" s="463">
        <v>3.1701999999999999</v>
      </c>
      <c r="I39" s="460">
        <v>44.521129999999999</v>
      </c>
      <c r="J39" s="461">
        <v>-4.7487739936729998</v>
      </c>
      <c r="K39" s="464">
        <v>0.90361714538100002</v>
      </c>
    </row>
    <row r="40" spans="1:11" ht="14.4" customHeight="1" thickBot="1" x14ac:dyDescent="0.35">
      <c r="A40" s="482" t="s">
        <v>331</v>
      </c>
      <c r="B40" s="460">
        <v>0</v>
      </c>
      <c r="C40" s="460">
        <v>0.46</v>
      </c>
      <c r="D40" s="461">
        <v>0.46</v>
      </c>
      <c r="E40" s="470" t="s">
        <v>300</v>
      </c>
      <c r="F40" s="460">
        <v>0</v>
      </c>
      <c r="G40" s="461">
        <v>0</v>
      </c>
      <c r="H40" s="463">
        <v>0</v>
      </c>
      <c r="I40" s="460">
        <v>0</v>
      </c>
      <c r="J40" s="461">
        <v>0</v>
      </c>
      <c r="K40" s="471" t="s">
        <v>294</v>
      </c>
    </row>
    <row r="41" spans="1:11" ht="14.4" customHeight="1" thickBot="1" x14ac:dyDescent="0.35">
      <c r="A41" s="482" t="s">
        <v>332</v>
      </c>
      <c r="B41" s="460">
        <v>0</v>
      </c>
      <c r="C41" s="460">
        <v>0.52815000000000001</v>
      </c>
      <c r="D41" s="461">
        <v>0.52815000000000001</v>
      </c>
      <c r="E41" s="470" t="s">
        <v>300</v>
      </c>
      <c r="F41" s="460">
        <v>0</v>
      </c>
      <c r="G41" s="461">
        <v>0</v>
      </c>
      <c r="H41" s="463">
        <v>0</v>
      </c>
      <c r="I41" s="460">
        <v>0</v>
      </c>
      <c r="J41" s="461">
        <v>0</v>
      </c>
      <c r="K41" s="471" t="s">
        <v>294</v>
      </c>
    </row>
    <row r="42" spans="1:11" ht="14.4" customHeight="1" thickBot="1" x14ac:dyDescent="0.35">
      <c r="A42" s="482" t="s">
        <v>333</v>
      </c>
      <c r="B42" s="460">
        <v>0</v>
      </c>
      <c r="C42" s="460">
        <v>98.130039999999994</v>
      </c>
      <c r="D42" s="461">
        <v>98.130039999999994</v>
      </c>
      <c r="E42" s="470" t="s">
        <v>300</v>
      </c>
      <c r="F42" s="460">
        <v>82.794640301645003</v>
      </c>
      <c r="G42" s="461">
        <v>82.794640301645003</v>
      </c>
      <c r="H42" s="463">
        <v>16.21482</v>
      </c>
      <c r="I42" s="460">
        <v>95.211519999999993</v>
      </c>
      <c r="J42" s="461">
        <v>12.416879698354</v>
      </c>
      <c r="K42" s="464">
        <v>1.1499720229849999</v>
      </c>
    </row>
    <row r="43" spans="1:11" ht="14.4" customHeight="1" thickBot="1" x14ac:dyDescent="0.35">
      <c r="A43" s="482" t="s">
        <v>334</v>
      </c>
      <c r="B43" s="460">
        <v>0</v>
      </c>
      <c r="C43" s="460">
        <v>0.35199999999999998</v>
      </c>
      <c r="D43" s="461">
        <v>0.35199999999999998</v>
      </c>
      <c r="E43" s="470" t="s">
        <v>300</v>
      </c>
      <c r="F43" s="460">
        <v>0</v>
      </c>
      <c r="G43" s="461">
        <v>0</v>
      </c>
      <c r="H43" s="463">
        <v>0</v>
      </c>
      <c r="I43" s="460">
        <v>0</v>
      </c>
      <c r="J43" s="461">
        <v>0</v>
      </c>
      <c r="K43" s="471" t="s">
        <v>294</v>
      </c>
    </row>
    <row r="44" spans="1:11" ht="14.4" customHeight="1" thickBot="1" x14ac:dyDescent="0.35">
      <c r="A44" s="482" t="s">
        <v>335</v>
      </c>
      <c r="B44" s="460">
        <v>466.741745387967</v>
      </c>
      <c r="C44" s="460">
        <v>489.94110000000001</v>
      </c>
      <c r="D44" s="461">
        <v>23.199354612032</v>
      </c>
      <c r="E44" s="462">
        <v>1.049704906066</v>
      </c>
      <c r="F44" s="460">
        <v>532.22525655039703</v>
      </c>
      <c r="G44" s="461">
        <v>532.22525655039703</v>
      </c>
      <c r="H44" s="463">
        <v>0</v>
      </c>
      <c r="I44" s="460">
        <v>712.11887999999999</v>
      </c>
      <c r="J44" s="461">
        <v>179.89362344960301</v>
      </c>
      <c r="K44" s="464">
        <v>1.338002793432</v>
      </c>
    </row>
    <row r="45" spans="1:11" ht="14.4" customHeight="1" thickBot="1" x14ac:dyDescent="0.35">
      <c r="A45" s="481" t="s">
        <v>336</v>
      </c>
      <c r="B45" s="465">
        <v>27.942818971527</v>
      </c>
      <c r="C45" s="465">
        <v>1744.58629000001</v>
      </c>
      <c r="D45" s="466">
        <v>1716.64347102848</v>
      </c>
      <c r="E45" s="472">
        <v>62.43415497118</v>
      </c>
      <c r="F45" s="465">
        <v>1170.82990405381</v>
      </c>
      <c r="G45" s="466">
        <v>1170.82990405381</v>
      </c>
      <c r="H45" s="468">
        <v>0.18840000000000001</v>
      </c>
      <c r="I45" s="465">
        <v>89.335350000000005</v>
      </c>
      <c r="J45" s="466">
        <v>-1081.4945540538099</v>
      </c>
      <c r="K45" s="473">
        <v>7.6300878283000001E-2</v>
      </c>
    </row>
    <row r="46" spans="1:11" ht="14.4" customHeight="1" thickBot="1" x14ac:dyDescent="0.35">
      <c r="A46" s="482" t="s">
        <v>337</v>
      </c>
      <c r="B46" s="460">
        <v>0.14209230421999999</v>
      </c>
      <c r="C46" s="460">
        <v>0</v>
      </c>
      <c r="D46" s="461">
        <v>-0.14209230421999999</v>
      </c>
      <c r="E46" s="462">
        <v>0</v>
      </c>
      <c r="F46" s="460">
        <v>0</v>
      </c>
      <c r="G46" s="461">
        <v>0</v>
      </c>
      <c r="H46" s="463">
        <v>0</v>
      </c>
      <c r="I46" s="460">
        <v>0.12014</v>
      </c>
      <c r="J46" s="461">
        <v>0.12014</v>
      </c>
      <c r="K46" s="471" t="s">
        <v>300</v>
      </c>
    </row>
    <row r="47" spans="1:11" ht="14.4" customHeight="1" thickBot="1" x14ac:dyDescent="0.35">
      <c r="A47" s="482" t="s">
        <v>338</v>
      </c>
      <c r="B47" s="460">
        <v>4.3011861548779997</v>
      </c>
      <c r="C47" s="460">
        <v>41.881300000000003</v>
      </c>
      <c r="D47" s="461">
        <v>37.580113845120998</v>
      </c>
      <c r="E47" s="462">
        <v>9.7371512164130003</v>
      </c>
      <c r="F47" s="460">
        <v>33.926030830659002</v>
      </c>
      <c r="G47" s="461">
        <v>33.926030830659002</v>
      </c>
      <c r="H47" s="463">
        <v>0</v>
      </c>
      <c r="I47" s="460">
        <v>0.47299999999999998</v>
      </c>
      <c r="J47" s="461">
        <v>-33.453030830659003</v>
      </c>
      <c r="K47" s="464">
        <v>1.3942096625999999E-2</v>
      </c>
    </row>
    <row r="48" spans="1:11" ht="14.4" customHeight="1" thickBot="1" x14ac:dyDescent="0.35">
      <c r="A48" s="482" t="s">
        <v>339</v>
      </c>
      <c r="B48" s="460">
        <v>11.15532089002</v>
      </c>
      <c r="C48" s="460">
        <v>1698.8763200000101</v>
      </c>
      <c r="D48" s="461">
        <v>1687.7209991099901</v>
      </c>
      <c r="E48" s="462">
        <v>152.29291355660101</v>
      </c>
      <c r="F48" s="460">
        <v>1132.45744739112</v>
      </c>
      <c r="G48" s="461">
        <v>1132.45744739112</v>
      </c>
      <c r="H48" s="463">
        <v>0</v>
      </c>
      <c r="I48" s="460">
        <v>65.852019999999996</v>
      </c>
      <c r="J48" s="461">
        <v>-1066.60542739112</v>
      </c>
      <c r="K48" s="464">
        <v>5.8149663945999998E-2</v>
      </c>
    </row>
    <row r="49" spans="1:11" ht="14.4" customHeight="1" thickBot="1" x14ac:dyDescent="0.35">
      <c r="A49" s="482" t="s">
        <v>340</v>
      </c>
      <c r="B49" s="460">
        <v>0</v>
      </c>
      <c r="C49" s="460">
        <v>0.30499999999999999</v>
      </c>
      <c r="D49" s="461">
        <v>0.30499999999999999</v>
      </c>
      <c r="E49" s="470" t="s">
        <v>294</v>
      </c>
      <c r="F49" s="460">
        <v>0</v>
      </c>
      <c r="G49" s="461">
        <v>0</v>
      </c>
      <c r="H49" s="463">
        <v>0</v>
      </c>
      <c r="I49" s="460">
        <v>16.4541</v>
      </c>
      <c r="J49" s="461">
        <v>16.4541</v>
      </c>
      <c r="K49" s="471" t="s">
        <v>294</v>
      </c>
    </row>
    <row r="50" spans="1:11" ht="14.4" customHeight="1" thickBot="1" x14ac:dyDescent="0.35">
      <c r="A50" s="482" t="s">
        <v>341</v>
      </c>
      <c r="B50" s="460">
        <v>11.110517658811</v>
      </c>
      <c r="C50" s="460">
        <v>3.5236700000000001</v>
      </c>
      <c r="D50" s="461">
        <v>-7.5868476588110001</v>
      </c>
      <c r="E50" s="462">
        <v>0.31714723905800002</v>
      </c>
      <c r="F50" s="460">
        <v>4.4464258320320003</v>
      </c>
      <c r="G50" s="461">
        <v>4.4464258320320003</v>
      </c>
      <c r="H50" s="463">
        <v>0.18840000000000001</v>
      </c>
      <c r="I50" s="460">
        <v>6.4360900000000001</v>
      </c>
      <c r="J50" s="461">
        <v>1.989664167967</v>
      </c>
      <c r="K50" s="464">
        <v>1.447474947998</v>
      </c>
    </row>
    <row r="51" spans="1:11" ht="14.4" customHeight="1" thickBot="1" x14ac:dyDescent="0.35">
      <c r="A51" s="481" t="s">
        <v>342</v>
      </c>
      <c r="B51" s="465">
        <v>285.99988717965999</v>
      </c>
      <c r="C51" s="465">
        <v>294.83060999999998</v>
      </c>
      <c r="D51" s="466">
        <v>8.830722820339</v>
      </c>
      <c r="E51" s="472">
        <v>1.0308766653979999</v>
      </c>
      <c r="F51" s="465">
        <v>306.22083800661801</v>
      </c>
      <c r="G51" s="466">
        <v>306.22083800661801</v>
      </c>
      <c r="H51" s="468">
        <v>52.07226</v>
      </c>
      <c r="I51" s="465">
        <v>345.22255000000001</v>
      </c>
      <c r="J51" s="466">
        <v>39.001711993381001</v>
      </c>
      <c r="K51" s="473">
        <v>1.1273646569810001</v>
      </c>
    </row>
    <row r="52" spans="1:11" ht="14.4" customHeight="1" thickBot="1" x14ac:dyDescent="0.35">
      <c r="A52" s="482" t="s">
        <v>343</v>
      </c>
      <c r="B52" s="460">
        <v>61.893821294001</v>
      </c>
      <c r="C52" s="460">
        <v>67.334199999999996</v>
      </c>
      <c r="D52" s="461">
        <v>5.4403787059989996</v>
      </c>
      <c r="E52" s="462">
        <v>1.087898575209</v>
      </c>
      <c r="F52" s="460">
        <v>60.232488449374998</v>
      </c>
      <c r="G52" s="461">
        <v>60.232488449374998</v>
      </c>
      <c r="H52" s="463">
        <v>15.92557</v>
      </c>
      <c r="I52" s="460">
        <v>93.840959999999995</v>
      </c>
      <c r="J52" s="461">
        <v>33.608471550624003</v>
      </c>
      <c r="K52" s="464">
        <v>1.5579791307949999</v>
      </c>
    </row>
    <row r="53" spans="1:11" ht="14.4" customHeight="1" thickBot="1" x14ac:dyDescent="0.35">
      <c r="A53" s="482" t="s">
        <v>344</v>
      </c>
      <c r="B53" s="460">
        <v>7.6598975436109997</v>
      </c>
      <c r="C53" s="460">
        <v>11.467000000000001</v>
      </c>
      <c r="D53" s="461">
        <v>3.8071024563879998</v>
      </c>
      <c r="E53" s="462">
        <v>1.4970174124010001</v>
      </c>
      <c r="F53" s="460">
        <v>0</v>
      </c>
      <c r="G53" s="461">
        <v>0</v>
      </c>
      <c r="H53" s="463">
        <v>0</v>
      </c>
      <c r="I53" s="460">
        <v>2.016</v>
      </c>
      <c r="J53" s="461">
        <v>2.016</v>
      </c>
      <c r="K53" s="471" t="s">
        <v>294</v>
      </c>
    </row>
    <row r="54" spans="1:11" ht="14.4" customHeight="1" thickBot="1" x14ac:dyDescent="0.35">
      <c r="A54" s="482" t="s">
        <v>345</v>
      </c>
      <c r="B54" s="460">
        <v>1.430806351372</v>
      </c>
      <c r="C54" s="460">
        <v>2.8808799999999999</v>
      </c>
      <c r="D54" s="461">
        <v>1.4500736486270001</v>
      </c>
      <c r="E54" s="462">
        <v>2.013466041184</v>
      </c>
      <c r="F54" s="460">
        <v>0</v>
      </c>
      <c r="G54" s="461">
        <v>0</v>
      </c>
      <c r="H54" s="463">
        <v>0.17036999999999999</v>
      </c>
      <c r="I54" s="460">
        <v>0.92174</v>
      </c>
      <c r="J54" s="461">
        <v>0.92174</v>
      </c>
      <c r="K54" s="471" t="s">
        <v>294</v>
      </c>
    </row>
    <row r="55" spans="1:11" ht="14.4" customHeight="1" thickBot="1" x14ac:dyDescent="0.35">
      <c r="A55" s="482" t="s">
        <v>346</v>
      </c>
      <c r="B55" s="460">
        <v>215.01536199067499</v>
      </c>
      <c r="C55" s="460">
        <v>213.14852999999999</v>
      </c>
      <c r="D55" s="461">
        <v>-1.8668319906749999</v>
      </c>
      <c r="E55" s="462">
        <v>0.99131768086899996</v>
      </c>
      <c r="F55" s="460">
        <v>0</v>
      </c>
      <c r="G55" s="461">
        <v>0</v>
      </c>
      <c r="H55" s="463">
        <v>0</v>
      </c>
      <c r="I55" s="460">
        <v>0</v>
      </c>
      <c r="J55" s="461">
        <v>0</v>
      </c>
      <c r="K55" s="471" t="s">
        <v>294</v>
      </c>
    </row>
    <row r="56" spans="1:11" ht="14.4" customHeight="1" thickBot="1" x14ac:dyDescent="0.35">
      <c r="A56" s="482" t="s">
        <v>347</v>
      </c>
      <c r="B56" s="460">
        <v>0</v>
      </c>
      <c r="C56" s="460">
        <v>0</v>
      </c>
      <c r="D56" s="461">
        <v>0</v>
      </c>
      <c r="E56" s="462">
        <v>1</v>
      </c>
      <c r="F56" s="460">
        <v>109.00009619405699</v>
      </c>
      <c r="G56" s="461">
        <v>109.00009619405699</v>
      </c>
      <c r="H56" s="463">
        <v>18.36448</v>
      </c>
      <c r="I56" s="460">
        <v>105.5284</v>
      </c>
      <c r="J56" s="461">
        <v>-3.4716961940569999</v>
      </c>
      <c r="K56" s="464">
        <v>0.96814960430899999</v>
      </c>
    </row>
    <row r="57" spans="1:11" ht="14.4" customHeight="1" thickBot="1" x14ac:dyDescent="0.35">
      <c r="A57" s="482" t="s">
        <v>348</v>
      </c>
      <c r="B57" s="460">
        <v>0</v>
      </c>
      <c r="C57" s="460">
        <v>0</v>
      </c>
      <c r="D57" s="461">
        <v>0</v>
      </c>
      <c r="E57" s="462">
        <v>1</v>
      </c>
      <c r="F57" s="460">
        <v>58.998854369661998</v>
      </c>
      <c r="G57" s="461">
        <v>58.998854369661998</v>
      </c>
      <c r="H57" s="463">
        <v>6.9805000000000001</v>
      </c>
      <c r="I57" s="460">
        <v>62.856549999999999</v>
      </c>
      <c r="J57" s="461">
        <v>3.857695630337</v>
      </c>
      <c r="K57" s="464">
        <v>1.0653859413290001</v>
      </c>
    </row>
    <row r="58" spans="1:11" ht="14.4" customHeight="1" thickBot="1" x14ac:dyDescent="0.35">
      <c r="A58" s="482" t="s">
        <v>349</v>
      </c>
      <c r="B58" s="460">
        <v>0</v>
      </c>
      <c r="C58" s="460">
        <v>0</v>
      </c>
      <c r="D58" s="461">
        <v>0</v>
      </c>
      <c r="E58" s="462">
        <v>1</v>
      </c>
      <c r="F58" s="460">
        <v>77.989398993522997</v>
      </c>
      <c r="G58" s="461">
        <v>77.989398993522997</v>
      </c>
      <c r="H58" s="463">
        <v>10.63134</v>
      </c>
      <c r="I58" s="460">
        <v>80.058899999999994</v>
      </c>
      <c r="J58" s="461">
        <v>2.069501006476</v>
      </c>
      <c r="K58" s="464">
        <v>1.0265356706569999</v>
      </c>
    </row>
    <row r="59" spans="1:11" ht="14.4" customHeight="1" thickBot="1" x14ac:dyDescent="0.35">
      <c r="A59" s="481" t="s">
        <v>350</v>
      </c>
      <c r="B59" s="465">
        <v>0</v>
      </c>
      <c r="C59" s="465">
        <v>0.75060000000000004</v>
      </c>
      <c r="D59" s="466">
        <v>0.75060000000000004</v>
      </c>
      <c r="E59" s="467" t="s">
        <v>300</v>
      </c>
      <c r="F59" s="465">
        <v>0</v>
      </c>
      <c r="G59" s="466">
        <v>0</v>
      </c>
      <c r="H59" s="468">
        <v>0</v>
      </c>
      <c r="I59" s="465">
        <v>0</v>
      </c>
      <c r="J59" s="466">
        <v>0</v>
      </c>
      <c r="K59" s="469" t="s">
        <v>294</v>
      </c>
    </row>
    <row r="60" spans="1:11" ht="14.4" customHeight="1" thickBot="1" x14ac:dyDescent="0.35">
      <c r="A60" s="482" t="s">
        <v>351</v>
      </c>
      <c r="B60" s="460">
        <v>0</v>
      </c>
      <c r="C60" s="460">
        <v>0.75060000000000004</v>
      </c>
      <c r="D60" s="461">
        <v>0.75060000000000004</v>
      </c>
      <c r="E60" s="470" t="s">
        <v>300</v>
      </c>
      <c r="F60" s="460">
        <v>0</v>
      </c>
      <c r="G60" s="461">
        <v>0</v>
      </c>
      <c r="H60" s="463">
        <v>0</v>
      </c>
      <c r="I60" s="460">
        <v>0</v>
      </c>
      <c r="J60" s="461">
        <v>0</v>
      </c>
      <c r="K60" s="471" t="s">
        <v>294</v>
      </c>
    </row>
    <row r="61" spans="1:11" ht="14.4" customHeight="1" thickBot="1" x14ac:dyDescent="0.35">
      <c r="A61" s="481" t="s">
        <v>352</v>
      </c>
      <c r="B61" s="465">
        <v>0</v>
      </c>
      <c r="C61" s="465">
        <v>1</v>
      </c>
      <c r="D61" s="466">
        <v>1</v>
      </c>
      <c r="E61" s="467" t="s">
        <v>294</v>
      </c>
      <c r="F61" s="465">
        <v>0</v>
      </c>
      <c r="G61" s="466">
        <v>0</v>
      </c>
      <c r="H61" s="468">
        <v>0</v>
      </c>
      <c r="I61" s="465">
        <v>0</v>
      </c>
      <c r="J61" s="466">
        <v>0</v>
      </c>
      <c r="K61" s="469" t="s">
        <v>294</v>
      </c>
    </row>
    <row r="62" spans="1:11" ht="14.4" customHeight="1" thickBot="1" x14ac:dyDescent="0.35">
      <c r="A62" s="482" t="s">
        <v>353</v>
      </c>
      <c r="B62" s="460">
        <v>0</v>
      </c>
      <c r="C62" s="460">
        <v>1</v>
      </c>
      <c r="D62" s="461">
        <v>1</v>
      </c>
      <c r="E62" s="470" t="s">
        <v>294</v>
      </c>
      <c r="F62" s="460">
        <v>0</v>
      </c>
      <c r="G62" s="461">
        <v>0</v>
      </c>
      <c r="H62" s="463">
        <v>0</v>
      </c>
      <c r="I62" s="460">
        <v>0</v>
      </c>
      <c r="J62" s="461">
        <v>0</v>
      </c>
      <c r="K62" s="471" t="s">
        <v>294</v>
      </c>
    </row>
    <row r="63" spans="1:11" ht="14.4" customHeight="1" thickBot="1" x14ac:dyDescent="0.35">
      <c r="A63" s="480" t="s">
        <v>42</v>
      </c>
      <c r="B63" s="460">
        <v>1859.06872139764</v>
      </c>
      <c r="C63" s="460">
        <v>1820.771</v>
      </c>
      <c r="D63" s="461">
        <v>-38.297721397643002</v>
      </c>
      <c r="E63" s="462">
        <v>0.97939951280000004</v>
      </c>
      <c r="F63" s="460">
        <v>1832.7725198293799</v>
      </c>
      <c r="G63" s="461">
        <v>1832.7725198293799</v>
      </c>
      <c r="H63" s="463">
        <v>179.13800000000001</v>
      </c>
      <c r="I63" s="460">
        <v>1632.3779999999999</v>
      </c>
      <c r="J63" s="461">
        <v>-200.39451982937501</v>
      </c>
      <c r="K63" s="464">
        <v>0.89066045149499995</v>
      </c>
    </row>
    <row r="64" spans="1:11" ht="14.4" customHeight="1" thickBot="1" x14ac:dyDescent="0.35">
      <c r="A64" s="481" t="s">
        <v>354</v>
      </c>
      <c r="B64" s="465">
        <v>1859.06872139764</v>
      </c>
      <c r="C64" s="465">
        <v>1820.771</v>
      </c>
      <c r="D64" s="466">
        <v>-38.297721397643002</v>
      </c>
      <c r="E64" s="472">
        <v>0.97939951280000004</v>
      </c>
      <c r="F64" s="465">
        <v>1832.7725198293799</v>
      </c>
      <c r="G64" s="466">
        <v>1832.7725198293799</v>
      </c>
      <c r="H64" s="468">
        <v>179.13800000000001</v>
      </c>
      <c r="I64" s="465">
        <v>1632.3779999999999</v>
      </c>
      <c r="J64" s="466">
        <v>-200.39451982937501</v>
      </c>
      <c r="K64" s="473">
        <v>0.89066045149499995</v>
      </c>
    </row>
    <row r="65" spans="1:11" ht="14.4" customHeight="1" thickBot="1" x14ac:dyDescent="0.35">
      <c r="A65" s="482" t="s">
        <v>355</v>
      </c>
      <c r="B65" s="460">
        <v>727.99281391347097</v>
      </c>
      <c r="C65" s="460">
        <v>736.05499999999995</v>
      </c>
      <c r="D65" s="461">
        <v>8.0621860865289996</v>
      </c>
      <c r="E65" s="462">
        <v>1.0110745407540001</v>
      </c>
      <c r="F65" s="460">
        <v>730.55388057566199</v>
      </c>
      <c r="G65" s="461">
        <v>730.55388057566199</v>
      </c>
      <c r="H65" s="463">
        <v>52.953000000000003</v>
      </c>
      <c r="I65" s="460">
        <v>613.88300000000004</v>
      </c>
      <c r="J65" s="461">
        <v>-116.670880575661</v>
      </c>
      <c r="K65" s="464">
        <v>0.84029804826400001</v>
      </c>
    </row>
    <row r="66" spans="1:11" ht="14.4" customHeight="1" thickBot="1" x14ac:dyDescent="0.35">
      <c r="A66" s="482" t="s">
        <v>356</v>
      </c>
      <c r="B66" s="460">
        <v>317.01362464255999</v>
      </c>
      <c r="C66" s="460">
        <v>310.36900000000003</v>
      </c>
      <c r="D66" s="461">
        <v>-6.6446246425600002</v>
      </c>
      <c r="E66" s="462">
        <v>0.97903993984399995</v>
      </c>
      <c r="F66" s="460">
        <v>317.045103420712</v>
      </c>
      <c r="G66" s="461">
        <v>317.045103420712</v>
      </c>
      <c r="H66" s="463">
        <v>19.594000000000001</v>
      </c>
      <c r="I66" s="460">
        <v>290.10500000000002</v>
      </c>
      <c r="J66" s="461">
        <v>-26.940103420711999</v>
      </c>
      <c r="K66" s="464">
        <v>0.91502753668100001</v>
      </c>
    </row>
    <row r="67" spans="1:11" ht="14.4" customHeight="1" thickBot="1" x14ac:dyDescent="0.35">
      <c r="A67" s="482" t="s">
        <v>357</v>
      </c>
      <c r="B67" s="460">
        <v>814.06228284161205</v>
      </c>
      <c r="C67" s="460">
        <v>774.34699999999998</v>
      </c>
      <c r="D67" s="461">
        <v>-39.715282841611</v>
      </c>
      <c r="E67" s="462">
        <v>0.95121345911800004</v>
      </c>
      <c r="F67" s="460">
        <v>785.17353583300201</v>
      </c>
      <c r="G67" s="461">
        <v>785.17353583300201</v>
      </c>
      <c r="H67" s="463">
        <v>106.59099999999999</v>
      </c>
      <c r="I67" s="460">
        <v>728.39000000000101</v>
      </c>
      <c r="J67" s="461">
        <v>-56.783535833000997</v>
      </c>
      <c r="K67" s="464">
        <v>0.92768027290499999</v>
      </c>
    </row>
    <row r="68" spans="1:11" ht="14.4" customHeight="1" thickBot="1" x14ac:dyDescent="0.35">
      <c r="A68" s="483" t="s">
        <v>358</v>
      </c>
      <c r="B68" s="465">
        <v>16760.6941459347</v>
      </c>
      <c r="C68" s="465">
        <v>16958.952700000002</v>
      </c>
      <c r="D68" s="466">
        <v>198.258554065331</v>
      </c>
      <c r="E68" s="472">
        <v>1.011828779425</v>
      </c>
      <c r="F68" s="465">
        <v>19230.190183417901</v>
      </c>
      <c r="G68" s="466">
        <v>19230.190183417901</v>
      </c>
      <c r="H68" s="468">
        <v>1382.68469</v>
      </c>
      <c r="I68" s="465">
        <v>16495.198929999999</v>
      </c>
      <c r="J68" s="466">
        <v>-2734.9912534179098</v>
      </c>
      <c r="K68" s="473">
        <v>0.85777617239699999</v>
      </c>
    </row>
    <row r="69" spans="1:11" ht="14.4" customHeight="1" thickBot="1" x14ac:dyDescent="0.35">
      <c r="A69" s="480" t="s">
        <v>45</v>
      </c>
      <c r="B69" s="460">
        <v>1821.4835809865999</v>
      </c>
      <c r="C69" s="460">
        <v>1485.87418</v>
      </c>
      <c r="D69" s="461">
        <v>-335.60940098660001</v>
      </c>
      <c r="E69" s="462">
        <v>0.81574942289300001</v>
      </c>
      <c r="F69" s="460">
        <v>1460.4429291701099</v>
      </c>
      <c r="G69" s="461">
        <v>1460.4429291701099</v>
      </c>
      <c r="H69" s="463">
        <v>225.53199000000001</v>
      </c>
      <c r="I69" s="460">
        <v>2054.3204700000001</v>
      </c>
      <c r="J69" s="461">
        <v>593.877540829895</v>
      </c>
      <c r="K69" s="464">
        <v>1.40664207342</v>
      </c>
    </row>
    <row r="70" spans="1:11" ht="14.4" customHeight="1" thickBot="1" x14ac:dyDescent="0.35">
      <c r="A70" s="481" t="s">
        <v>359</v>
      </c>
      <c r="B70" s="465">
        <v>0</v>
      </c>
      <c r="C70" s="465">
        <v>20.207000000000001</v>
      </c>
      <c r="D70" s="466">
        <v>20.207000000000001</v>
      </c>
      <c r="E70" s="467" t="s">
        <v>294</v>
      </c>
      <c r="F70" s="465">
        <v>0</v>
      </c>
      <c r="G70" s="466">
        <v>0</v>
      </c>
      <c r="H70" s="468">
        <v>0</v>
      </c>
      <c r="I70" s="465">
        <v>0</v>
      </c>
      <c r="J70" s="466">
        <v>0</v>
      </c>
      <c r="K70" s="469" t="s">
        <v>294</v>
      </c>
    </row>
    <row r="71" spans="1:11" ht="14.4" customHeight="1" thickBot="1" x14ac:dyDescent="0.35">
      <c r="A71" s="482" t="s">
        <v>360</v>
      </c>
      <c r="B71" s="460">
        <v>0</v>
      </c>
      <c r="C71" s="460">
        <v>20.207000000000001</v>
      </c>
      <c r="D71" s="461">
        <v>20.207000000000001</v>
      </c>
      <c r="E71" s="470" t="s">
        <v>294</v>
      </c>
      <c r="F71" s="460">
        <v>0</v>
      </c>
      <c r="G71" s="461">
        <v>0</v>
      </c>
      <c r="H71" s="463">
        <v>0</v>
      </c>
      <c r="I71" s="460">
        <v>0</v>
      </c>
      <c r="J71" s="461">
        <v>0</v>
      </c>
      <c r="K71" s="471" t="s">
        <v>294</v>
      </c>
    </row>
    <row r="72" spans="1:11" ht="14.4" customHeight="1" thickBot="1" x14ac:dyDescent="0.35">
      <c r="A72" s="484" t="s">
        <v>361</v>
      </c>
      <c r="B72" s="460">
        <v>1821.4835809865999</v>
      </c>
      <c r="C72" s="460">
        <v>1465.6671799999999</v>
      </c>
      <c r="D72" s="461">
        <v>-355.8164009866</v>
      </c>
      <c r="E72" s="462">
        <v>0.80465571872200004</v>
      </c>
      <c r="F72" s="460">
        <v>1460.4429291701099</v>
      </c>
      <c r="G72" s="461">
        <v>1460.4429291701099</v>
      </c>
      <c r="H72" s="463">
        <v>225.53199000000001</v>
      </c>
      <c r="I72" s="460">
        <v>2054.3204700000001</v>
      </c>
      <c r="J72" s="461">
        <v>593.877540829895</v>
      </c>
      <c r="K72" s="464">
        <v>1.40664207342</v>
      </c>
    </row>
    <row r="73" spans="1:11" ht="14.4" customHeight="1" thickBot="1" x14ac:dyDescent="0.35">
      <c r="A73" s="482" t="s">
        <v>362</v>
      </c>
      <c r="B73" s="460">
        <v>1465.58029094784</v>
      </c>
      <c r="C73" s="460">
        <v>1153.46819</v>
      </c>
      <c r="D73" s="461">
        <v>-312.11210094784002</v>
      </c>
      <c r="E73" s="462">
        <v>0.78703855198100003</v>
      </c>
      <c r="F73" s="460">
        <v>1063.6589972749</v>
      </c>
      <c r="G73" s="461">
        <v>1063.6589972749</v>
      </c>
      <c r="H73" s="463">
        <v>219.87100000000001</v>
      </c>
      <c r="I73" s="460">
        <v>1857.8376499999999</v>
      </c>
      <c r="J73" s="461">
        <v>794.17865272509903</v>
      </c>
      <c r="K73" s="464">
        <v>1.746647802312</v>
      </c>
    </row>
    <row r="74" spans="1:11" ht="14.4" customHeight="1" thickBot="1" x14ac:dyDescent="0.35">
      <c r="A74" s="482" t="s">
        <v>363</v>
      </c>
      <c r="B74" s="460">
        <v>0</v>
      </c>
      <c r="C74" s="460">
        <v>3.2669999999999999</v>
      </c>
      <c r="D74" s="461">
        <v>3.2669999999999999</v>
      </c>
      <c r="E74" s="470" t="s">
        <v>300</v>
      </c>
      <c r="F74" s="460">
        <v>0</v>
      </c>
      <c r="G74" s="461">
        <v>0</v>
      </c>
      <c r="H74" s="463">
        <v>0</v>
      </c>
      <c r="I74" s="460">
        <v>0</v>
      </c>
      <c r="J74" s="461">
        <v>0</v>
      </c>
      <c r="K74" s="471" t="s">
        <v>294</v>
      </c>
    </row>
    <row r="75" spans="1:11" ht="14.4" customHeight="1" thickBot="1" x14ac:dyDescent="0.35">
      <c r="A75" s="482" t="s">
        <v>364</v>
      </c>
      <c r="B75" s="460">
        <v>140.919925941743</v>
      </c>
      <c r="C75" s="460">
        <v>156.67266000000001</v>
      </c>
      <c r="D75" s="461">
        <v>15.752734058256999</v>
      </c>
      <c r="E75" s="462">
        <v>1.111785000971</v>
      </c>
      <c r="F75" s="460">
        <v>203.72065445843501</v>
      </c>
      <c r="G75" s="461">
        <v>203.72065445843501</v>
      </c>
      <c r="H75" s="463">
        <v>0</v>
      </c>
      <c r="I75" s="460">
        <v>34.789000000000001</v>
      </c>
      <c r="J75" s="461">
        <v>-168.93165445843499</v>
      </c>
      <c r="K75" s="464">
        <v>0.17076815354</v>
      </c>
    </row>
    <row r="76" spans="1:11" ht="14.4" customHeight="1" thickBot="1" x14ac:dyDescent="0.35">
      <c r="A76" s="482" t="s">
        <v>365</v>
      </c>
      <c r="B76" s="460">
        <v>112.99088757478501</v>
      </c>
      <c r="C76" s="460">
        <v>86.151330000000002</v>
      </c>
      <c r="D76" s="461">
        <v>-26.839557574783999</v>
      </c>
      <c r="E76" s="462">
        <v>0.76246263613900001</v>
      </c>
      <c r="F76" s="460">
        <v>126.99978558546501</v>
      </c>
      <c r="G76" s="461">
        <v>126.99978558546501</v>
      </c>
      <c r="H76" s="463">
        <v>0.39929999999999999</v>
      </c>
      <c r="I76" s="460">
        <v>95.074659999999994</v>
      </c>
      <c r="J76" s="461">
        <v>-31.925125585463999</v>
      </c>
      <c r="K76" s="464">
        <v>0.74862063397699996</v>
      </c>
    </row>
    <row r="77" spans="1:11" ht="14.4" customHeight="1" thickBot="1" x14ac:dyDescent="0.35">
      <c r="A77" s="482" t="s">
        <v>366</v>
      </c>
      <c r="B77" s="460">
        <v>101.992476522232</v>
      </c>
      <c r="C77" s="460">
        <v>66.108000000000004</v>
      </c>
      <c r="D77" s="461">
        <v>-35.884476522230997</v>
      </c>
      <c r="E77" s="462">
        <v>0.64816545547399995</v>
      </c>
      <c r="F77" s="460">
        <v>66.063491851303993</v>
      </c>
      <c r="G77" s="461">
        <v>66.063491851303993</v>
      </c>
      <c r="H77" s="463">
        <v>5.2616899999999998</v>
      </c>
      <c r="I77" s="460">
        <v>66.619159999999994</v>
      </c>
      <c r="J77" s="461">
        <v>0.55566814869500003</v>
      </c>
      <c r="K77" s="464">
        <v>1.0084111228920001</v>
      </c>
    </row>
    <row r="78" spans="1:11" ht="14.4" customHeight="1" thickBot="1" x14ac:dyDescent="0.35">
      <c r="A78" s="485" t="s">
        <v>46</v>
      </c>
      <c r="B78" s="465">
        <v>0</v>
      </c>
      <c r="C78" s="465">
        <v>101.68600000000001</v>
      </c>
      <c r="D78" s="466">
        <v>101.68600000000001</v>
      </c>
      <c r="E78" s="467" t="s">
        <v>294</v>
      </c>
      <c r="F78" s="465">
        <v>0</v>
      </c>
      <c r="G78" s="466">
        <v>0</v>
      </c>
      <c r="H78" s="468">
        <v>1.1359999999999999</v>
      </c>
      <c r="I78" s="465">
        <v>120.995</v>
      </c>
      <c r="J78" s="466">
        <v>120.995</v>
      </c>
      <c r="K78" s="469" t="s">
        <v>294</v>
      </c>
    </row>
    <row r="79" spans="1:11" ht="14.4" customHeight="1" thickBot="1" x14ac:dyDescent="0.35">
      <c r="A79" s="481" t="s">
        <v>367</v>
      </c>
      <c r="B79" s="465">
        <v>0</v>
      </c>
      <c r="C79" s="465">
        <v>72.164000000000001</v>
      </c>
      <c r="D79" s="466">
        <v>72.164000000000001</v>
      </c>
      <c r="E79" s="467" t="s">
        <v>294</v>
      </c>
      <c r="F79" s="465">
        <v>0</v>
      </c>
      <c r="G79" s="466">
        <v>0</v>
      </c>
      <c r="H79" s="468">
        <v>1.1359999999999999</v>
      </c>
      <c r="I79" s="465">
        <v>120.995</v>
      </c>
      <c r="J79" s="466">
        <v>120.995</v>
      </c>
      <c r="K79" s="469" t="s">
        <v>294</v>
      </c>
    </row>
    <row r="80" spans="1:11" ht="14.4" customHeight="1" thickBot="1" x14ac:dyDescent="0.35">
      <c r="A80" s="482" t="s">
        <v>368</v>
      </c>
      <c r="B80" s="460">
        <v>0</v>
      </c>
      <c r="C80" s="460">
        <v>71.097999999999999</v>
      </c>
      <c r="D80" s="461">
        <v>71.097999999999999</v>
      </c>
      <c r="E80" s="470" t="s">
        <v>294</v>
      </c>
      <c r="F80" s="460">
        <v>0</v>
      </c>
      <c r="G80" s="461">
        <v>0</v>
      </c>
      <c r="H80" s="463">
        <v>1.1359999999999999</v>
      </c>
      <c r="I80" s="460">
        <v>120.995</v>
      </c>
      <c r="J80" s="461">
        <v>120.995</v>
      </c>
      <c r="K80" s="471" t="s">
        <v>294</v>
      </c>
    </row>
    <row r="81" spans="1:11" ht="14.4" customHeight="1" thickBot="1" x14ac:dyDescent="0.35">
      <c r="A81" s="482" t="s">
        <v>369</v>
      </c>
      <c r="B81" s="460">
        <v>0</v>
      </c>
      <c r="C81" s="460">
        <v>1.0660000000000001</v>
      </c>
      <c r="D81" s="461">
        <v>1.0660000000000001</v>
      </c>
      <c r="E81" s="470" t="s">
        <v>294</v>
      </c>
      <c r="F81" s="460">
        <v>0</v>
      </c>
      <c r="G81" s="461">
        <v>0</v>
      </c>
      <c r="H81" s="463">
        <v>0</v>
      </c>
      <c r="I81" s="460">
        <v>0</v>
      </c>
      <c r="J81" s="461">
        <v>0</v>
      </c>
      <c r="K81" s="471" t="s">
        <v>294</v>
      </c>
    </row>
    <row r="82" spans="1:11" ht="14.4" customHeight="1" thickBot="1" x14ac:dyDescent="0.35">
      <c r="A82" s="481" t="s">
        <v>370</v>
      </c>
      <c r="B82" s="465">
        <v>0</v>
      </c>
      <c r="C82" s="465">
        <v>29.521999999999998</v>
      </c>
      <c r="D82" s="466">
        <v>29.521999999999998</v>
      </c>
      <c r="E82" s="467" t="s">
        <v>294</v>
      </c>
      <c r="F82" s="465">
        <v>0</v>
      </c>
      <c r="G82" s="466">
        <v>0</v>
      </c>
      <c r="H82" s="468">
        <v>0</v>
      </c>
      <c r="I82" s="465">
        <v>0</v>
      </c>
      <c r="J82" s="466">
        <v>0</v>
      </c>
      <c r="K82" s="469" t="s">
        <v>294</v>
      </c>
    </row>
    <row r="83" spans="1:11" ht="14.4" customHeight="1" thickBot="1" x14ac:dyDescent="0.35">
      <c r="A83" s="482" t="s">
        <v>371</v>
      </c>
      <c r="B83" s="460">
        <v>0</v>
      </c>
      <c r="C83" s="460">
        <v>12.914</v>
      </c>
      <c r="D83" s="461">
        <v>12.914</v>
      </c>
      <c r="E83" s="470" t="s">
        <v>294</v>
      </c>
      <c r="F83" s="460">
        <v>0</v>
      </c>
      <c r="G83" s="461">
        <v>0</v>
      </c>
      <c r="H83" s="463">
        <v>0</v>
      </c>
      <c r="I83" s="460">
        <v>0</v>
      </c>
      <c r="J83" s="461">
        <v>0</v>
      </c>
      <c r="K83" s="471" t="s">
        <v>294</v>
      </c>
    </row>
    <row r="84" spans="1:11" ht="14.4" customHeight="1" thickBot="1" x14ac:dyDescent="0.35">
      <c r="A84" s="482" t="s">
        <v>372</v>
      </c>
      <c r="B84" s="460">
        <v>0</v>
      </c>
      <c r="C84" s="460">
        <v>16.608000000000001</v>
      </c>
      <c r="D84" s="461">
        <v>16.608000000000001</v>
      </c>
      <c r="E84" s="470" t="s">
        <v>294</v>
      </c>
      <c r="F84" s="460">
        <v>0</v>
      </c>
      <c r="G84" s="461">
        <v>0</v>
      </c>
      <c r="H84" s="463">
        <v>0</v>
      </c>
      <c r="I84" s="460">
        <v>0</v>
      </c>
      <c r="J84" s="461">
        <v>0</v>
      </c>
      <c r="K84" s="471" t="s">
        <v>294</v>
      </c>
    </row>
    <row r="85" spans="1:11" ht="14.4" customHeight="1" thickBot="1" x14ac:dyDescent="0.35">
      <c r="A85" s="480" t="s">
        <v>47</v>
      </c>
      <c r="B85" s="460">
        <v>14939.2105649481</v>
      </c>
      <c r="C85" s="460">
        <v>15371.392519999999</v>
      </c>
      <c r="D85" s="461">
        <v>432.18195505193</v>
      </c>
      <c r="E85" s="462">
        <v>1.0289293703419999</v>
      </c>
      <c r="F85" s="460">
        <v>17769.747254247799</v>
      </c>
      <c r="G85" s="461">
        <v>17769.747254247799</v>
      </c>
      <c r="H85" s="463">
        <v>1156.0166999999999</v>
      </c>
      <c r="I85" s="460">
        <v>14319.883459999999</v>
      </c>
      <c r="J85" s="461">
        <v>-3449.8637942478099</v>
      </c>
      <c r="K85" s="464">
        <v>0.80585746409900005</v>
      </c>
    </row>
    <row r="86" spans="1:11" ht="14.4" customHeight="1" thickBot="1" x14ac:dyDescent="0.35">
      <c r="A86" s="481" t="s">
        <v>373</v>
      </c>
      <c r="B86" s="465">
        <v>4.4342452556760001</v>
      </c>
      <c r="C86" s="465">
        <v>0.10299999999999999</v>
      </c>
      <c r="D86" s="466">
        <v>-4.3312452556760004</v>
      </c>
      <c r="E86" s="472">
        <v>2.3228304719E-2</v>
      </c>
      <c r="F86" s="465">
        <v>4.1168974895000002E-2</v>
      </c>
      <c r="G86" s="466">
        <v>4.1168974895000002E-2</v>
      </c>
      <c r="H86" s="468">
        <v>0</v>
      </c>
      <c r="I86" s="465">
        <v>0</v>
      </c>
      <c r="J86" s="466">
        <v>-4.1168974895000002E-2</v>
      </c>
      <c r="K86" s="473">
        <v>0</v>
      </c>
    </row>
    <row r="87" spans="1:11" ht="14.4" customHeight="1" thickBot="1" x14ac:dyDescent="0.35">
      <c r="A87" s="482" t="s">
        <v>374</v>
      </c>
      <c r="B87" s="460">
        <v>4.4342452556760001</v>
      </c>
      <c r="C87" s="460">
        <v>0.10299999999999999</v>
      </c>
      <c r="D87" s="461">
        <v>-4.3312452556760004</v>
      </c>
      <c r="E87" s="462">
        <v>2.3228304719E-2</v>
      </c>
      <c r="F87" s="460">
        <v>4.1168974895000002E-2</v>
      </c>
      <c r="G87" s="461">
        <v>4.1168974895000002E-2</v>
      </c>
      <c r="H87" s="463">
        <v>0</v>
      </c>
      <c r="I87" s="460">
        <v>0</v>
      </c>
      <c r="J87" s="461">
        <v>-4.1168974895000002E-2</v>
      </c>
      <c r="K87" s="464">
        <v>0</v>
      </c>
    </row>
    <row r="88" spans="1:11" ht="14.4" customHeight="1" thickBot="1" x14ac:dyDescent="0.35">
      <c r="A88" s="481" t="s">
        <v>375</v>
      </c>
      <c r="B88" s="465">
        <v>93.523125388037002</v>
      </c>
      <c r="C88" s="465">
        <v>95.220510000000004</v>
      </c>
      <c r="D88" s="466">
        <v>1.697384611962</v>
      </c>
      <c r="E88" s="472">
        <v>1.01814935723</v>
      </c>
      <c r="F88" s="465">
        <v>86.449344748578994</v>
      </c>
      <c r="G88" s="466">
        <v>86.449344748578994</v>
      </c>
      <c r="H88" s="468">
        <v>5.4029800000000003</v>
      </c>
      <c r="I88" s="465">
        <v>81.01567</v>
      </c>
      <c r="J88" s="466">
        <v>-5.4336747485789996</v>
      </c>
      <c r="K88" s="473">
        <v>0.93714614304599997</v>
      </c>
    </row>
    <row r="89" spans="1:11" ht="14.4" customHeight="1" thickBot="1" x14ac:dyDescent="0.35">
      <c r="A89" s="482" t="s">
        <v>376</v>
      </c>
      <c r="B89" s="460">
        <v>55.870257281306003</v>
      </c>
      <c r="C89" s="460">
        <v>52.646500000000003</v>
      </c>
      <c r="D89" s="461">
        <v>-3.2237572813059998</v>
      </c>
      <c r="E89" s="462">
        <v>0.94229922255200005</v>
      </c>
      <c r="F89" s="460">
        <v>53.856644438766999</v>
      </c>
      <c r="G89" s="461">
        <v>53.856644438766999</v>
      </c>
      <c r="H89" s="463">
        <v>3.3374000000000001</v>
      </c>
      <c r="I89" s="460">
        <v>46.933</v>
      </c>
      <c r="J89" s="461">
        <v>-6.923644438767</v>
      </c>
      <c r="K89" s="464">
        <v>0.87144307799099996</v>
      </c>
    </row>
    <row r="90" spans="1:11" ht="14.4" customHeight="1" thickBot="1" x14ac:dyDescent="0.35">
      <c r="A90" s="482" t="s">
        <v>377</v>
      </c>
      <c r="B90" s="460">
        <v>3.0630771918519999</v>
      </c>
      <c r="C90" s="460">
        <v>9.9999999999989999</v>
      </c>
      <c r="D90" s="461">
        <v>6.936922808147</v>
      </c>
      <c r="E90" s="462">
        <v>3.2646908235279999</v>
      </c>
      <c r="F90" s="460">
        <v>1.9994591768000001</v>
      </c>
      <c r="G90" s="461">
        <v>1.9994591768000001</v>
      </c>
      <c r="H90" s="463">
        <v>0</v>
      </c>
      <c r="I90" s="460">
        <v>1</v>
      </c>
      <c r="J90" s="461">
        <v>-0.99945917679999996</v>
      </c>
      <c r="K90" s="464">
        <v>0.50013524236999995</v>
      </c>
    </row>
    <row r="91" spans="1:11" ht="14.4" customHeight="1" thickBot="1" x14ac:dyDescent="0.35">
      <c r="A91" s="482" t="s">
        <v>378</v>
      </c>
      <c r="B91" s="460">
        <v>34.589790914879003</v>
      </c>
      <c r="C91" s="460">
        <v>32.574010000000001</v>
      </c>
      <c r="D91" s="461">
        <v>-2.0157809148779999</v>
      </c>
      <c r="E91" s="462">
        <v>0.94172324083000003</v>
      </c>
      <c r="F91" s="460">
        <v>30.593241133010999</v>
      </c>
      <c r="G91" s="461">
        <v>30.593241133010999</v>
      </c>
      <c r="H91" s="463">
        <v>2.0655800000000002</v>
      </c>
      <c r="I91" s="460">
        <v>33.08267</v>
      </c>
      <c r="J91" s="461">
        <v>2.4894288669879998</v>
      </c>
      <c r="K91" s="464">
        <v>1.081371857795</v>
      </c>
    </row>
    <row r="92" spans="1:11" ht="14.4" customHeight="1" thickBot="1" x14ac:dyDescent="0.35">
      <c r="A92" s="481" t="s">
        <v>379</v>
      </c>
      <c r="B92" s="465">
        <v>26.548404309898</v>
      </c>
      <c r="C92" s="465">
        <v>33.214730000000003</v>
      </c>
      <c r="D92" s="466">
        <v>6.666325690101</v>
      </c>
      <c r="E92" s="472">
        <v>1.2511008048650001</v>
      </c>
      <c r="F92" s="465">
        <v>31.319089124287</v>
      </c>
      <c r="G92" s="466">
        <v>31.319089124287</v>
      </c>
      <c r="H92" s="468">
        <v>0</v>
      </c>
      <c r="I92" s="465">
        <v>35.023049999999998</v>
      </c>
      <c r="J92" s="466">
        <v>3.7039608757120002</v>
      </c>
      <c r="K92" s="473">
        <v>1.118265280992</v>
      </c>
    </row>
    <row r="93" spans="1:11" ht="14.4" customHeight="1" thickBot="1" x14ac:dyDescent="0.35">
      <c r="A93" s="482" t="s">
        <v>380</v>
      </c>
      <c r="B93" s="460">
        <v>12.801690405124999</v>
      </c>
      <c r="C93" s="460">
        <v>13.5</v>
      </c>
      <c r="D93" s="461">
        <v>0.69830959487400002</v>
      </c>
      <c r="E93" s="462">
        <v>1.0545482333009999</v>
      </c>
      <c r="F93" s="460">
        <v>13.272214617195999</v>
      </c>
      <c r="G93" s="461">
        <v>13.272214617195999</v>
      </c>
      <c r="H93" s="463">
        <v>0</v>
      </c>
      <c r="I93" s="460">
        <v>13.5</v>
      </c>
      <c r="J93" s="461">
        <v>0.22778538280300001</v>
      </c>
      <c r="K93" s="464">
        <v>1.0171625753019999</v>
      </c>
    </row>
    <row r="94" spans="1:11" ht="14.4" customHeight="1" thickBot="1" x14ac:dyDescent="0.35">
      <c r="A94" s="482" t="s">
        <v>381</v>
      </c>
      <c r="B94" s="460">
        <v>13.746713904772999</v>
      </c>
      <c r="C94" s="460">
        <v>19.714729999999999</v>
      </c>
      <c r="D94" s="461">
        <v>5.968016095226</v>
      </c>
      <c r="E94" s="462">
        <v>1.434141289079</v>
      </c>
      <c r="F94" s="460">
        <v>18.046874507091001</v>
      </c>
      <c r="G94" s="461">
        <v>18.046874507091001</v>
      </c>
      <c r="H94" s="463">
        <v>0</v>
      </c>
      <c r="I94" s="460">
        <v>21.523050000000001</v>
      </c>
      <c r="J94" s="461">
        <v>3.4761754929080002</v>
      </c>
      <c r="K94" s="464">
        <v>1.1926192533519999</v>
      </c>
    </row>
    <row r="95" spans="1:11" ht="14.4" customHeight="1" thickBot="1" x14ac:dyDescent="0.35">
      <c r="A95" s="481" t="s">
        <v>382</v>
      </c>
      <c r="B95" s="465">
        <v>1128.2388038660599</v>
      </c>
      <c r="C95" s="465">
        <v>1146.0508400000001</v>
      </c>
      <c r="D95" s="466">
        <v>17.812036133941</v>
      </c>
      <c r="E95" s="472">
        <v>1.01578746988</v>
      </c>
      <c r="F95" s="465">
        <v>1145.7853362364499</v>
      </c>
      <c r="G95" s="466">
        <v>1145.7853362364499</v>
      </c>
      <c r="H95" s="468">
        <v>94.825310000000002</v>
      </c>
      <c r="I95" s="465">
        <v>1076.14661</v>
      </c>
      <c r="J95" s="466">
        <v>-69.638726236444001</v>
      </c>
      <c r="K95" s="473">
        <v>0.93922183847700003</v>
      </c>
    </row>
    <row r="96" spans="1:11" ht="14.4" customHeight="1" thickBot="1" x14ac:dyDescent="0.35">
      <c r="A96" s="482" t="s">
        <v>383</v>
      </c>
      <c r="B96" s="460">
        <v>983.00099815765805</v>
      </c>
      <c r="C96" s="460">
        <v>1000.89204</v>
      </c>
      <c r="D96" s="461">
        <v>17.891041842341998</v>
      </c>
      <c r="E96" s="462">
        <v>1.0182004310020001</v>
      </c>
      <c r="F96" s="460">
        <v>1000.06223882491</v>
      </c>
      <c r="G96" s="461">
        <v>1000.06223882491</v>
      </c>
      <c r="H96" s="463">
        <v>78.724029999999999</v>
      </c>
      <c r="I96" s="460">
        <v>919.99890000000005</v>
      </c>
      <c r="J96" s="461">
        <v>-80.063338824908001</v>
      </c>
      <c r="K96" s="464">
        <v>0.91994164391300004</v>
      </c>
    </row>
    <row r="97" spans="1:11" ht="14.4" customHeight="1" thickBot="1" x14ac:dyDescent="0.35">
      <c r="A97" s="482" t="s">
        <v>384</v>
      </c>
      <c r="B97" s="460">
        <v>0.59522533607799999</v>
      </c>
      <c r="C97" s="460">
        <v>0.21199999999999999</v>
      </c>
      <c r="D97" s="461">
        <v>-0.38322533607800002</v>
      </c>
      <c r="E97" s="462">
        <v>0.35616763459099998</v>
      </c>
      <c r="F97" s="460">
        <v>0.18157817471400001</v>
      </c>
      <c r="G97" s="461">
        <v>0.18157817471400001</v>
      </c>
      <c r="H97" s="463">
        <v>0</v>
      </c>
      <c r="I97" s="460">
        <v>0</v>
      </c>
      <c r="J97" s="461">
        <v>-0.18157817471400001</v>
      </c>
      <c r="K97" s="464">
        <v>0</v>
      </c>
    </row>
    <row r="98" spans="1:11" ht="14.4" customHeight="1" thickBot="1" x14ac:dyDescent="0.35">
      <c r="A98" s="482" t="s">
        <v>385</v>
      </c>
      <c r="B98" s="460">
        <v>144.64258037232301</v>
      </c>
      <c r="C98" s="460">
        <v>144.9468</v>
      </c>
      <c r="D98" s="461">
        <v>0.304219627677</v>
      </c>
      <c r="E98" s="462">
        <v>1.0021032508329999</v>
      </c>
      <c r="F98" s="460">
        <v>145.54151923682201</v>
      </c>
      <c r="G98" s="461">
        <v>145.54151923682201</v>
      </c>
      <c r="H98" s="463">
        <v>16.101279999999999</v>
      </c>
      <c r="I98" s="460">
        <v>155.77571</v>
      </c>
      <c r="J98" s="461">
        <v>10.234190763177001</v>
      </c>
      <c r="K98" s="464">
        <v>1.0703180152080001</v>
      </c>
    </row>
    <row r="99" spans="1:11" ht="14.4" customHeight="1" thickBot="1" x14ac:dyDescent="0.35">
      <c r="A99" s="482" t="s">
        <v>386</v>
      </c>
      <c r="B99" s="460">
        <v>0</v>
      </c>
      <c r="C99" s="460">
        <v>0</v>
      </c>
      <c r="D99" s="461">
        <v>0</v>
      </c>
      <c r="E99" s="462">
        <v>0</v>
      </c>
      <c r="F99" s="460">
        <v>0</v>
      </c>
      <c r="G99" s="461">
        <v>0</v>
      </c>
      <c r="H99" s="463">
        <v>0</v>
      </c>
      <c r="I99" s="460">
        <v>0.372</v>
      </c>
      <c r="J99" s="461">
        <v>0.372</v>
      </c>
      <c r="K99" s="471" t="s">
        <v>294</v>
      </c>
    </row>
    <row r="100" spans="1:11" ht="14.4" customHeight="1" thickBot="1" x14ac:dyDescent="0.35">
      <c r="A100" s="481" t="s">
        <v>387</v>
      </c>
      <c r="B100" s="465">
        <v>13686.4659861284</v>
      </c>
      <c r="C100" s="465">
        <v>14087.227440000001</v>
      </c>
      <c r="D100" s="466">
        <v>400.76145387160398</v>
      </c>
      <c r="E100" s="472">
        <v>1.0292815876850001</v>
      </c>
      <c r="F100" s="465">
        <v>16506.152315163599</v>
      </c>
      <c r="G100" s="466">
        <v>16506.152315163599</v>
      </c>
      <c r="H100" s="468">
        <v>1055.41641</v>
      </c>
      <c r="I100" s="465">
        <v>12869.97813</v>
      </c>
      <c r="J100" s="466">
        <v>-3636.1741851636102</v>
      </c>
      <c r="K100" s="473">
        <v>0.77970794672499999</v>
      </c>
    </row>
    <row r="101" spans="1:11" ht="14.4" customHeight="1" thickBot="1" x14ac:dyDescent="0.35">
      <c r="A101" s="482" t="s">
        <v>388</v>
      </c>
      <c r="B101" s="460">
        <v>18.023522029094</v>
      </c>
      <c r="C101" s="460">
        <v>31.699000000000002</v>
      </c>
      <c r="D101" s="461">
        <v>13.675477970905</v>
      </c>
      <c r="E101" s="462">
        <v>1.7587572478239999</v>
      </c>
      <c r="F101" s="460">
        <v>32.533208101785</v>
      </c>
      <c r="G101" s="461">
        <v>32.533208101785</v>
      </c>
      <c r="H101" s="463">
        <v>0</v>
      </c>
      <c r="I101" s="460">
        <v>19.271999999999998</v>
      </c>
      <c r="J101" s="461">
        <v>-13.261208101785</v>
      </c>
      <c r="K101" s="464">
        <v>0.59237932944399996</v>
      </c>
    </row>
    <row r="102" spans="1:11" ht="14.4" customHeight="1" thickBot="1" x14ac:dyDescent="0.35">
      <c r="A102" s="482" t="s">
        <v>389</v>
      </c>
      <c r="B102" s="460">
        <v>450.99473052288101</v>
      </c>
      <c r="C102" s="460">
        <v>584.86617999999999</v>
      </c>
      <c r="D102" s="461">
        <v>133.87144947712</v>
      </c>
      <c r="E102" s="462">
        <v>1.296835950437</v>
      </c>
      <c r="F102" s="460">
        <v>578.23587730251995</v>
      </c>
      <c r="G102" s="461">
        <v>578.23587730251995</v>
      </c>
      <c r="H102" s="463">
        <v>50.592570000000002</v>
      </c>
      <c r="I102" s="460">
        <v>555.63282000000004</v>
      </c>
      <c r="J102" s="461">
        <v>-22.603057302519002</v>
      </c>
      <c r="K102" s="464">
        <v>0.96091031672399996</v>
      </c>
    </row>
    <row r="103" spans="1:11" ht="14.4" customHeight="1" thickBot="1" x14ac:dyDescent="0.35">
      <c r="A103" s="482" t="s">
        <v>390</v>
      </c>
      <c r="B103" s="460">
        <v>2.9984533709769998</v>
      </c>
      <c r="C103" s="460">
        <v>5.0346000000000002</v>
      </c>
      <c r="D103" s="461">
        <v>2.0361466290219998</v>
      </c>
      <c r="E103" s="462">
        <v>1.679065630545</v>
      </c>
      <c r="F103" s="460">
        <v>13.004737417627</v>
      </c>
      <c r="G103" s="461">
        <v>13.004737417627</v>
      </c>
      <c r="H103" s="463">
        <v>1.651</v>
      </c>
      <c r="I103" s="460">
        <v>3.7275</v>
      </c>
      <c r="J103" s="461">
        <v>-9.2772374176269992</v>
      </c>
      <c r="K103" s="464">
        <v>0.28662631780199999</v>
      </c>
    </row>
    <row r="104" spans="1:11" ht="14.4" customHeight="1" thickBot="1" x14ac:dyDescent="0.35">
      <c r="A104" s="482" t="s">
        <v>391</v>
      </c>
      <c r="B104" s="460">
        <v>1.7592492732489999</v>
      </c>
      <c r="C104" s="460">
        <v>0.19359999999999999</v>
      </c>
      <c r="D104" s="461">
        <v>-1.5656492732489999</v>
      </c>
      <c r="E104" s="462">
        <v>0.110046940444</v>
      </c>
      <c r="F104" s="460">
        <v>0.18290761378299999</v>
      </c>
      <c r="G104" s="461">
        <v>0.18290761378299999</v>
      </c>
      <c r="H104" s="463">
        <v>0</v>
      </c>
      <c r="I104" s="460">
        <v>11.03379</v>
      </c>
      <c r="J104" s="461">
        <v>10.850882386216</v>
      </c>
      <c r="K104" s="464">
        <v>0</v>
      </c>
    </row>
    <row r="105" spans="1:11" ht="14.4" customHeight="1" thickBot="1" x14ac:dyDescent="0.35">
      <c r="A105" s="482" t="s">
        <v>392</v>
      </c>
      <c r="B105" s="460">
        <v>13212.690030932201</v>
      </c>
      <c r="C105" s="460">
        <v>13465.43406</v>
      </c>
      <c r="D105" s="461">
        <v>252.74402906780199</v>
      </c>
      <c r="E105" s="462">
        <v>1.01912888507</v>
      </c>
      <c r="F105" s="460">
        <v>15882.1955847279</v>
      </c>
      <c r="G105" s="461">
        <v>15882.1955847279</v>
      </c>
      <c r="H105" s="463">
        <v>1003.17284</v>
      </c>
      <c r="I105" s="460">
        <v>12280.312019999999</v>
      </c>
      <c r="J105" s="461">
        <v>-3601.8835647278902</v>
      </c>
      <c r="K105" s="464">
        <v>0.77321249159000005</v>
      </c>
    </row>
    <row r="106" spans="1:11" ht="14.4" customHeight="1" thickBot="1" x14ac:dyDescent="0.35">
      <c r="A106" s="481" t="s">
        <v>393</v>
      </c>
      <c r="B106" s="465">
        <v>0</v>
      </c>
      <c r="C106" s="465">
        <v>9.5760000000000005</v>
      </c>
      <c r="D106" s="466">
        <v>9.5760000000000005</v>
      </c>
      <c r="E106" s="467" t="s">
        <v>294</v>
      </c>
      <c r="F106" s="465">
        <v>0</v>
      </c>
      <c r="G106" s="466">
        <v>0</v>
      </c>
      <c r="H106" s="468">
        <v>0.372</v>
      </c>
      <c r="I106" s="465">
        <v>257.72000000000003</v>
      </c>
      <c r="J106" s="466">
        <v>257.72000000000003</v>
      </c>
      <c r="K106" s="469" t="s">
        <v>294</v>
      </c>
    </row>
    <row r="107" spans="1:11" ht="14.4" customHeight="1" thickBot="1" x14ac:dyDescent="0.35">
      <c r="A107" s="482" t="s">
        <v>394</v>
      </c>
      <c r="B107" s="460">
        <v>0</v>
      </c>
      <c r="C107" s="460">
        <v>4.2960000000000003</v>
      </c>
      <c r="D107" s="461">
        <v>4.2960000000000003</v>
      </c>
      <c r="E107" s="470" t="s">
        <v>294</v>
      </c>
      <c r="F107" s="460">
        <v>0</v>
      </c>
      <c r="G107" s="461">
        <v>0</v>
      </c>
      <c r="H107" s="463">
        <v>0</v>
      </c>
      <c r="I107" s="460">
        <v>0</v>
      </c>
      <c r="J107" s="461">
        <v>0</v>
      </c>
      <c r="K107" s="471" t="s">
        <v>294</v>
      </c>
    </row>
    <row r="108" spans="1:11" ht="14.4" customHeight="1" thickBot="1" x14ac:dyDescent="0.35">
      <c r="A108" s="482" t="s">
        <v>395</v>
      </c>
      <c r="B108" s="460">
        <v>0</v>
      </c>
      <c r="C108" s="460">
        <v>5.28</v>
      </c>
      <c r="D108" s="461">
        <v>5.28</v>
      </c>
      <c r="E108" s="470" t="s">
        <v>294</v>
      </c>
      <c r="F108" s="460">
        <v>0</v>
      </c>
      <c r="G108" s="461">
        <v>0</v>
      </c>
      <c r="H108" s="463">
        <v>0.372</v>
      </c>
      <c r="I108" s="460">
        <v>3.62</v>
      </c>
      <c r="J108" s="461">
        <v>3.62</v>
      </c>
      <c r="K108" s="471" t="s">
        <v>294</v>
      </c>
    </row>
    <row r="109" spans="1:11" ht="14.4" customHeight="1" thickBot="1" x14ac:dyDescent="0.35">
      <c r="A109" s="482" t="s">
        <v>396</v>
      </c>
      <c r="B109" s="460">
        <v>0</v>
      </c>
      <c r="C109" s="460">
        <v>0</v>
      </c>
      <c r="D109" s="461">
        <v>0</v>
      </c>
      <c r="E109" s="462">
        <v>1</v>
      </c>
      <c r="F109" s="460">
        <v>0</v>
      </c>
      <c r="G109" s="461">
        <v>0</v>
      </c>
      <c r="H109" s="463">
        <v>0</v>
      </c>
      <c r="I109" s="460">
        <v>254.1</v>
      </c>
      <c r="J109" s="461">
        <v>254.1</v>
      </c>
      <c r="K109" s="471" t="s">
        <v>300</v>
      </c>
    </row>
    <row r="110" spans="1:11" ht="14.4" customHeight="1" thickBot="1" x14ac:dyDescent="0.35">
      <c r="A110" s="479" t="s">
        <v>48</v>
      </c>
      <c r="B110" s="460">
        <v>57301.984509917798</v>
      </c>
      <c r="C110" s="460">
        <v>61002.930130000001</v>
      </c>
      <c r="D110" s="461">
        <v>3700.9456200821701</v>
      </c>
      <c r="E110" s="462">
        <v>1.064586691922</v>
      </c>
      <c r="F110" s="460">
        <v>59007</v>
      </c>
      <c r="G110" s="461">
        <v>59007</v>
      </c>
      <c r="H110" s="463">
        <v>5363.7694799999999</v>
      </c>
      <c r="I110" s="460">
        <v>65672.559729999994</v>
      </c>
      <c r="J110" s="461">
        <v>6665.5597300000099</v>
      </c>
      <c r="K110" s="464">
        <v>1.1129621863500001</v>
      </c>
    </row>
    <row r="111" spans="1:11" ht="14.4" customHeight="1" thickBot="1" x14ac:dyDescent="0.35">
      <c r="A111" s="485" t="s">
        <v>397</v>
      </c>
      <c r="B111" s="465">
        <v>42445.999999997803</v>
      </c>
      <c r="C111" s="465">
        <v>45437.32</v>
      </c>
      <c r="D111" s="466">
        <v>2991.3200000021998</v>
      </c>
      <c r="E111" s="472">
        <v>1.070473542854</v>
      </c>
      <c r="F111" s="465">
        <v>43797.8</v>
      </c>
      <c r="G111" s="466">
        <v>43797.8</v>
      </c>
      <c r="H111" s="468">
        <v>4060.1469999999999</v>
      </c>
      <c r="I111" s="465">
        <v>48903.097000000002</v>
      </c>
      <c r="J111" s="466">
        <v>5105.2970000000096</v>
      </c>
      <c r="K111" s="473">
        <v>1.1165651471069999</v>
      </c>
    </row>
    <row r="112" spans="1:11" ht="14.4" customHeight="1" thickBot="1" x14ac:dyDescent="0.35">
      <c r="A112" s="481" t="s">
        <v>398</v>
      </c>
      <c r="B112" s="465">
        <v>42445.999999997803</v>
      </c>
      <c r="C112" s="465">
        <v>45278.678999999996</v>
      </c>
      <c r="D112" s="466">
        <v>2832.6790000022002</v>
      </c>
      <c r="E112" s="472">
        <v>1.066736064646</v>
      </c>
      <c r="F112" s="465">
        <v>43451.8</v>
      </c>
      <c r="G112" s="466">
        <v>43451.8</v>
      </c>
      <c r="H112" s="468">
        <v>4054.1419999999998</v>
      </c>
      <c r="I112" s="465">
        <v>48720.87</v>
      </c>
      <c r="J112" s="466">
        <v>5269.0699999999897</v>
      </c>
      <c r="K112" s="473">
        <v>1.1212624103019999</v>
      </c>
    </row>
    <row r="113" spans="1:11" ht="14.4" customHeight="1" thickBot="1" x14ac:dyDescent="0.35">
      <c r="A113" s="482" t="s">
        <v>399</v>
      </c>
      <c r="B113" s="460">
        <v>42445.999999997803</v>
      </c>
      <c r="C113" s="460">
        <v>45278.678999999996</v>
      </c>
      <c r="D113" s="461">
        <v>2832.6790000022002</v>
      </c>
      <c r="E113" s="462">
        <v>1.066736064646</v>
      </c>
      <c r="F113" s="460">
        <v>43451.8</v>
      </c>
      <c r="G113" s="461">
        <v>43451.8</v>
      </c>
      <c r="H113" s="463">
        <v>4054.1419999999998</v>
      </c>
      <c r="I113" s="460">
        <v>48720.87</v>
      </c>
      <c r="J113" s="461">
        <v>5269.0699999999897</v>
      </c>
      <c r="K113" s="464">
        <v>1.1212624103019999</v>
      </c>
    </row>
    <row r="114" spans="1:11" ht="14.4" customHeight="1" thickBot="1" x14ac:dyDescent="0.35">
      <c r="A114" s="481" t="s">
        <v>400</v>
      </c>
      <c r="B114" s="465">
        <v>0</v>
      </c>
      <c r="C114" s="465">
        <v>0</v>
      </c>
      <c r="D114" s="466">
        <v>0</v>
      </c>
      <c r="E114" s="472">
        <v>1</v>
      </c>
      <c r="F114" s="465">
        <v>195.99999999999599</v>
      </c>
      <c r="G114" s="466">
        <v>195.99999999999599</v>
      </c>
      <c r="H114" s="468">
        <v>0</v>
      </c>
      <c r="I114" s="465">
        <v>102.75</v>
      </c>
      <c r="J114" s="466">
        <v>-93.249999999996007</v>
      </c>
      <c r="K114" s="473">
        <v>0.52423469387699995</v>
      </c>
    </row>
    <row r="115" spans="1:11" ht="14.4" customHeight="1" thickBot="1" x14ac:dyDescent="0.35">
      <c r="A115" s="482" t="s">
        <v>401</v>
      </c>
      <c r="B115" s="460">
        <v>0</v>
      </c>
      <c r="C115" s="460">
        <v>0</v>
      </c>
      <c r="D115" s="461">
        <v>0</v>
      </c>
      <c r="E115" s="462">
        <v>1</v>
      </c>
      <c r="F115" s="460">
        <v>195.99999999999599</v>
      </c>
      <c r="G115" s="461">
        <v>195.99999999999599</v>
      </c>
      <c r="H115" s="463">
        <v>0</v>
      </c>
      <c r="I115" s="460">
        <v>102.75</v>
      </c>
      <c r="J115" s="461">
        <v>-93.249999999996007</v>
      </c>
      <c r="K115" s="464">
        <v>0.52423469387699995</v>
      </c>
    </row>
    <row r="116" spans="1:11" ht="14.4" customHeight="1" thickBot="1" x14ac:dyDescent="0.35">
      <c r="A116" s="481" t="s">
        <v>402</v>
      </c>
      <c r="B116" s="465">
        <v>0</v>
      </c>
      <c r="C116" s="465">
        <v>158.64099999999999</v>
      </c>
      <c r="D116" s="466">
        <v>158.64099999999999</v>
      </c>
      <c r="E116" s="467" t="s">
        <v>294</v>
      </c>
      <c r="F116" s="465">
        <v>149.99999999999699</v>
      </c>
      <c r="G116" s="466">
        <v>149.99999999999699</v>
      </c>
      <c r="H116" s="468">
        <v>6.0049999999999999</v>
      </c>
      <c r="I116" s="465">
        <v>79.477000000000004</v>
      </c>
      <c r="J116" s="466">
        <v>-70.522999999996998</v>
      </c>
      <c r="K116" s="473">
        <v>0.529846666666</v>
      </c>
    </row>
    <row r="117" spans="1:11" ht="14.4" customHeight="1" thickBot="1" x14ac:dyDescent="0.35">
      <c r="A117" s="482" t="s">
        <v>403</v>
      </c>
      <c r="B117" s="460">
        <v>0</v>
      </c>
      <c r="C117" s="460">
        <v>158.64099999999999</v>
      </c>
      <c r="D117" s="461">
        <v>158.64099999999999</v>
      </c>
      <c r="E117" s="470" t="s">
        <v>294</v>
      </c>
      <c r="F117" s="460">
        <v>149.99999999999699</v>
      </c>
      <c r="G117" s="461">
        <v>149.99999999999699</v>
      </c>
      <c r="H117" s="463">
        <v>6.0049999999999999</v>
      </c>
      <c r="I117" s="460">
        <v>79.477000000000004</v>
      </c>
      <c r="J117" s="461">
        <v>-70.522999999996998</v>
      </c>
      <c r="K117" s="464">
        <v>0.529846666666</v>
      </c>
    </row>
    <row r="118" spans="1:11" ht="14.4" customHeight="1" thickBot="1" x14ac:dyDescent="0.35">
      <c r="A118" s="480" t="s">
        <v>404</v>
      </c>
      <c r="B118" s="460">
        <v>14431.984509920099</v>
      </c>
      <c r="C118" s="460">
        <v>15111.23533</v>
      </c>
      <c r="D118" s="461">
        <v>679.25082007994604</v>
      </c>
      <c r="E118" s="462">
        <v>1.04706565612</v>
      </c>
      <c r="F118" s="460">
        <v>14774.2</v>
      </c>
      <c r="G118" s="461">
        <v>14774.2</v>
      </c>
      <c r="H118" s="463">
        <v>1263.02125</v>
      </c>
      <c r="I118" s="460">
        <v>16281.25935</v>
      </c>
      <c r="J118" s="461">
        <v>1507.05935</v>
      </c>
      <c r="K118" s="464">
        <v>1.1020061560009999</v>
      </c>
    </row>
    <row r="119" spans="1:11" ht="14.4" customHeight="1" thickBot="1" x14ac:dyDescent="0.35">
      <c r="A119" s="481" t="s">
        <v>405</v>
      </c>
      <c r="B119" s="465">
        <v>3819.9999705977798</v>
      </c>
      <c r="C119" s="465">
        <v>4075.0659900000001</v>
      </c>
      <c r="D119" s="466">
        <v>255.06601940222299</v>
      </c>
      <c r="E119" s="472">
        <v>1.066771209781</v>
      </c>
      <c r="F119" s="465">
        <v>3911</v>
      </c>
      <c r="G119" s="466">
        <v>3911</v>
      </c>
      <c r="H119" s="468">
        <v>365.02600000000001</v>
      </c>
      <c r="I119" s="465">
        <v>4394.2717499999999</v>
      </c>
      <c r="J119" s="466">
        <v>483.27175000000199</v>
      </c>
      <c r="K119" s="473">
        <v>1.1235673101500001</v>
      </c>
    </row>
    <row r="120" spans="1:11" ht="14.4" customHeight="1" thickBot="1" x14ac:dyDescent="0.35">
      <c r="A120" s="482" t="s">
        <v>406</v>
      </c>
      <c r="B120" s="460">
        <v>3819.9999705977798</v>
      </c>
      <c r="C120" s="460">
        <v>4075.0659900000001</v>
      </c>
      <c r="D120" s="461">
        <v>255.06601940222299</v>
      </c>
      <c r="E120" s="462">
        <v>1.066771209781</v>
      </c>
      <c r="F120" s="460">
        <v>3911</v>
      </c>
      <c r="G120" s="461">
        <v>3911</v>
      </c>
      <c r="H120" s="463">
        <v>365.02600000000001</v>
      </c>
      <c r="I120" s="460">
        <v>4394.2717499999999</v>
      </c>
      <c r="J120" s="461">
        <v>483.27175000000199</v>
      </c>
      <c r="K120" s="464">
        <v>1.1235673101500001</v>
      </c>
    </row>
    <row r="121" spans="1:11" ht="14.4" customHeight="1" thickBot="1" x14ac:dyDescent="0.35">
      <c r="A121" s="481" t="s">
        <v>407</v>
      </c>
      <c r="B121" s="465">
        <v>10611.9845393223</v>
      </c>
      <c r="C121" s="465">
        <v>11036.16934</v>
      </c>
      <c r="D121" s="466">
        <v>424.18480067772202</v>
      </c>
      <c r="E121" s="472">
        <v>1.039972240734</v>
      </c>
      <c r="F121" s="465">
        <v>10863.2</v>
      </c>
      <c r="G121" s="466">
        <v>10863.2</v>
      </c>
      <c r="H121" s="468">
        <v>897.99525000000006</v>
      </c>
      <c r="I121" s="465">
        <v>11886.9876</v>
      </c>
      <c r="J121" s="466">
        <v>1023.7876</v>
      </c>
      <c r="K121" s="473">
        <v>1.09424364828</v>
      </c>
    </row>
    <row r="122" spans="1:11" ht="14.4" customHeight="1" thickBot="1" x14ac:dyDescent="0.35">
      <c r="A122" s="482" t="s">
        <v>408</v>
      </c>
      <c r="B122" s="460">
        <v>10611.9845393223</v>
      </c>
      <c r="C122" s="460">
        <v>11036.16934</v>
      </c>
      <c r="D122" s="461">
        <v>424.18480067772202</v>
      </c>
      <c r="E122" s="462">
        <v>1.039972240734</v>
      </c>
      <c r="F122" s="460">
        <v>10863.2</v>
      </c>
      <c r="G122" s="461">
        <v>10863.2</v>
      </c>
      <c r="H122" s="463">
        <v>897.99525000000006</v>
      </c>
      <c r="I122" s="460">
        <v>11886.9876</v>
      </c>
      <c r="J122" s="461">
        <v>1023.7876</v>
      </c>
      <c r="K122" s="464">
        <v>1.09424364828</v>
      </c>
    </row>
    <row r="123" spans="1:11" ht="14.4" customHeight="1" thickBot="1" x14ac:dyDescent="0.35">
      <c r="A123" s="480" t="s">
        <v>409</v>
      </c>
      <c r="B123" s="460">
        <v>423.99999999997698</v>
      </c>
      <c r="C123" s="460">
        <v>454.37479999999999</v>
      </c>
      <c r="D123" s="461">
        <v>30.374800000023001</v>
      </c>
      <c r="E123" s="462">
        <v>1.0716386792449999</v>
      </c>
      <c r="F123" s="460">
        <v>435</v>
      </c>
      <c r="G123" s="461">
        <v>435</v>
      </c>
      <c r="H123" s="463">
        <v>40.601230000000001</v>
      </c>
      <c r="I123" s="460">
        <v>488.20337999999998</v>
      </c>
      <c r="J123" s="461">
        <v>53.203380000000003</v>
      </c>
      <c r="K123" s="464">
        <v>1.122306620689</v>
      </c>
    </row>
    <row r="124" spans="1:11" ht="14.4" customHeight="1" thickBot="1" x14ac:dyDescent="0.35">
      <c r="A124" s="481" t="s">
        <v>410</v>
      </c>
      <c r="B124" s="465">
        <v>423.99999999997698</v>
      </c>
      <c r="C124" s="465">
        <v>454.37479999999999</v>
      </c>
      <c r="D124" s="466">
        <v>30.374800000023001</v>
      </c>
      <c r="E124" s="472">
        <v>1.0716386792449999</v>
      </c>
      <c r="F124" s="465">
        <v>435</v>
      </c>
      <c r="G124" s="466">
        <v>435</v>
      </c>
      <c r="H124" s="468">
        <v>40.601230000000001</v>
      </c>
      <c r="I124" s="465">
        <v>488.20337999999998</v>
      </c>
      <c r="J124" s="466">
        <v>53.203380000000003</v>
      </c>
      <c r="K124" s="473">
        <v>1.122306620689</v>
      </c>
    </row>
    <row r="125" spans="1:11" ht="14.4" customHeight="1" thickBot="1" x14ac:dyDescent="0.35">
      <c r="A125" s="482" t="s">
        <v>411</v>
      </c>
      <c r="B125" s="460">
        <v>423.99999999997698</v>
      </c>
      <c r="C125" s="460">
        <v>454.37479999999999</v>
      </c>
      <c r="D125" s="461">
        <v>30.374800000023001</v>
      </c>
      <c r="E125" s="462">
        <v>1.0716386792449999</v>
      </c>
      <c r="F125" s="460">
        <v>435</v>
      </c>
      <c r="G125" s="461">
        <v>435</v>
      </c>
      <c r="H125" s="463">
        <v>40.601230000000001</v>
      </c>
      <c r="I125" s="460">
        <v>488.20337999999998</v>
      </c>
      <c r="J125" s="461">
        <v>53.203380000000003</v>
      </c>
      <c r="K125" s="464">
        <v>1.122306620689</v>
      </c>
    </row>
    <row r="126" spans="1:11" ht="14.4" customHeight="1" thickBot="1" x14ac:dyDescent="0.35">
      <c r="A126" s="479" t="s">
        <v>412</v>
      </c>
      <c r="B126" s="460">
        <v>0</v>
      </c>
      <c r="C126" s="460">
        <v>79.477149999999995</v>
      </c>
      <c r="D126" s="461">
        <v>79.477149999999995</v>
      </c>
      <c r="E126" s="470" t="s">
        <v>294</v>
      </c>
      <c r="F126" s="460">
        <v>0</v>
      </c>
      <c r="G126" s="461">
        <v>0</v>
      </c>
      <c r="H126" s="463">
        <v>8.0657499999999995</v>
      </c>
      <c r="I126" s="460">
        <v>123.95618</v>
      </c>
      <c r="J126" s="461">
        <v>123.95618</v>
      </c>
      <c r="K126" s="471" t="s">
        <v>294</v>
      </c>
    </row>
    <row r="127" spans="1:11" ht="14.4" customHeight="1" thickBot="1" x14ac:dyDescent="0.35">
      <c r="A127" s="480" t="s">
        <v>413</v>
      </c>
      <c r="B127" s="460">
        <v>0</v>
      </c>
      <c r="C127" s="460">
        <v>79.477149999999995</v>
      </c>
      <c r="D127" s="461">
        <v>79.477149999999995</v>
      </c>
      <c r="E127" s="470" t="s">
        <v>294</v>
      </c>
      <c r="F127" s="460">
        <v>0</v>
      </c>
      <c r="G127" s="461">
        <v>0</v>
      </c>
      <c r="H127" s="463">
        <v>8.0657499999999995</v>
      </c>
      <c r="I127" s="460">
        <v>123.95618</v>
      </c>
      <c r="J127" s="461">
        <v>123.95618</v>
      </c>
      <c r="K127" s="471" t="s">
        <v>294</v>
      </c>
    </row>
    <row r="128" spans="1:11" ht="14.4" customHeight="1" thickBot="1" x14ac:dyDescent="0.35">
      <c r="A128" s="481" t="s">
        <v>414</v>
      </c>
      <c r="B128" s="465">
        <v>0</v>
      </c>
      <c r="C128" s="465">
        <v>58.62715</v>
      </c>
      <c r="D128" s="466">
        <v>58.62715</v>
      </c>
      <c r="E128" s="467" t="s">
        <v>294</v>
      </c>
      <c r="F128" s="465">
        <v>0</v>
      </c>
      <c r="G128" s="466">
        <v>0</v>
      </c>
      <c r="H128" s="468">
        <v>6.9657499999999999</v>
      </c>
      <c r="I128" s="465">
        <v>84.96105</v>
      </c>
      <c r="J128" s="466">
        <v>84.96105</v>
      </c>
      <c r="K128" s="469" t="s">
        <v>294</v>
      </c>
    </row>
    <row r="129" spans="1:11" ht="14.4" customHeight="1" thickBot="1" x14ac:dyDescent="0.35">
      <c r="A129" s="482" t="s">
        <v>415</v>
      </c>
      <c r="B129" s="460">
        <v>0</v>
      </c>
      <c r="C129" s="460">
        <v>3.0871499999999998</v>
      </c>
      <c r="D129" s="461">
        <v>3.0871499999999998</v>
      </c>
      <c r="E129" s="470" t="s">
        <v>294</v>
      </c>
      <c r="F129" s="460">
        <v>0</v>
      </c>
      <c r="G129" s="461">
        <v>0</v>
      </c>
      <c r="H129" s="463">
        <v>0.16575000000000001</v>
      </c>
      <c r="I129" s="460">
        <v>11.56105</v>
      </c>
      <c r="J129" s="461">
        <v>11.56105</v>
      </c>
      <c r="K129" s="471" t="s">
        <v>294</v>
      </c>
    </row>
    <row r="130" spans="1:11" ht="14.4" customHeight="1" thickBot="1" x14ac:dyDescent="0.35">
      <c r="A130" s="482" t="s">
        <v>416</v>
      </c>
      <c r="B130" s="460">
        <v>0</v>
      </c>
      <c r="C130" s="460">
        <v>17.600000000000001</v>
      </c>
      <c r="D130" s="461">
        <v>17.600000000000001</v>
      </c>
      <c r="E130" s="470" t="s">
        <v>294</v>
      </c>
      <c r="F130" s="460">
        <v>0</v>
      </c>
      <c r="G130" s="461">
        <v>0</v>
      </c>
      <c r="H130" s="463">
        <v>5.9</v>
      </c>
      <c r="I130" s="460">
        <v>49.4</v>
      </c>
      <c r="J130" s="461">
        <v>49.4</v>
      </c>
      <c r="K130" s="471" t="s">
        <v>294</v>
      </c>
    </row>
    <row r="131" spans="1:11" ht="14.4" customHeight="1" thickBot="1" x14ac:dyDescent="0.35">
      <c r="A131" s="482" t="s">
        <v>417</v>
      </c>
      <c r="B131" s="460">
        <v>0</v>
      </c>
      <c r="C131" s="460">
        <v>37.840000000000003</v>
      </c>
      <c r="D131" s="461">
        <v>37.840000000000003</v>
      </c>
      <c r="E131" s="470" t="s">
        <v>294</v>
      </c>
      <c r="F131" s="460">
        <v>0</v>
      </c>
      <c r="G131" s="461">
        <v>0</v>
      </c>
      <c r="H131" s="463">
        <v>0.9</v>
      </c>
      <c r="I131" s="460">
        <v>24</v>
      </c>
      <c r="J131" s="461">
        <v>24</v>
      </c>
      <c r="K131" s="471" t="s">
        <v>294</v>
      </c>
    </row>
    <row r="132" spans="1:11" ht="14.4" customHeight="1" thickBot="1" x14ac:dyDescent="0.35">
      <c r="A132" s="482" t="s">
        <v>418</v>
      </c>
      <c r="B132" s="460">
        <v>0</v>
      </c>
      <c r="C132" s="460">
        <v>9.9999999999E-2</v>
      </c>
      <c r="D132" s="461">
        <v>9.9999999999E-2</v>
      </c>
      <c r="E132" s="470" t="s">
        <v>294</v>
      </c>
      <c r="F132" s="460">
        <v>0</v>
      </c>
      <c r="G132" s="461">
        <v>0</v>
      </c>
      <c r="H132" s="463">
        <v>0</v>
      </c>
      <c r="I132" s="460">
        <v>0</v>
      </c>
      <c r="J132" s="461">
        <v>0</v>
      </c>
      <c r="K132" s="471" t="s">
        <v>294</v>
      </c>
    </row>
    <row r="133" spans="1:11" ht="14.4" customHeight="1" thickBot="1" x14ac:dyDescent="0.35">
      <c r="A133" s="481" t="s">
        <v>419</v>
      </c>
      <c r="B133" s="465">
        <v>0</v>
      </c>
      <c r="C133" s="465">
        <v>0</v>
      </c>
      <c r="D133" s="466">
        <v>0</v>
      </c>
      <c r="E133" s="472">
        <v>1</v>
      </c>
      <c r="F133" s="465">
        <v>0</v>
      </c>
      <c r="G133" s="466">
        <v>0</v>
      </c>
      <c r="H133" s="468">
        <v>0</v>
      </c>
      <c r="I133" s="465">
        <v>-8.7048699999999997</v>
      </c>
      <c r="J133" s="466">
        <v>-8.7048699999999997</v>
      </c>
      <c r="K133" s="469" t="s">
        <v>300</v>
      </c>
    </row>
    <row r="134" spans="1:11" ht="14.4" customHeight="1" thickBot="1" x14ac:dyDescent="0.35">
      <c r="A134" s="482" t="s">
        <v>420</v>
      </c>
      <c r="B134" s="460">
        <v>0</v>
      </c>
      <c r="C134" s="460">
        <v>0</v>
      </c>
      <c r="D134" s="461">
        <v>0</v>
      </c>
      <c r="E134" s="462">
        <v>1</v>
      </c>
      <c r="F134" s="460">
        <v>0</v>
      </c>
      <c r="G134" s="461">
        <v>0</v>
      </c>
      <c r="H134" s="463">
        <v>0</v>
      </c>
      <c r="I134" s="460">
        <v>-8.7048699999999997</v>
      </c>
      <c r="J134" s="461">
        <v>-8.7048699999999997</v>
      </c>
      <c r="K134" s="471" t="s">
        <v>300</v>
      </c>
    </row>
    <row r="135" spans="1:11" ht="14.4" customHeight="1" thickBot="1" x14ac:dyDescent="0.35">
      <c r="A135" s="484" t="s">
        <v>421</v>
      </c>
      <c r="B135" s="460">
        <v>0</v>
      </c>
      <c r="C135" s="460">
        <v>14.5</v>
      </c>
      <c r="D135" s="461">
        <v>14.5</v>
      </c>
      <c r="E135" s="470" t="s">
        <v>294</v>
      </c>
      <c r="F135" s="460">
        <v>0</v>
      </c>
      <c r="G135" s="461">
        <v>0</v>
      </c>
      <c r="H135" s="463">
        <v>0.5</v>
      </c>
      <c r="I135" s="460">
        <v>44.2</v>
      </c>
      <c r="J135" s="461">
        <v>44.2</v>
      </c>
      <c r="K135" s="471" t="s">
        <v>294</v>
      </c>
    </row>
    <row r="136" spans="1:11" ht="14.4" customHeight="1" thickBot="1" x14ac:dyDescent="0.35">
      <c r="A136" s="482" t="s">
        <v>422</v>
      </c>
      <c r="B136" s="460">
        <v>0</v>
      </c>
      <c r="C136" s="460">
        <v>14.5</v>
      </c>
      <c r="D136" s="461">
        <v>14.5</v>
      </c>
      <c r="E136" s="470" t="s">
        <v>294</v>
      </c>
      <c r="F136" s="460">
        <v>0</v>
      </c>
      <c r="G136" s="461">
        <v>0</v>
      </c>
      <c r="H136" s="463">
        <v>0.5</v>
      </c>
      <c r="I136" s="460">
        <v>44.2</v>
      </c>
      <c r="J136" s="461">
        <v>44.2</v>
      </c>
      <c r="K136" s="471" t="s">
        <v>294</v>
      </c>
    </row>
    <row r="137" spans="1:11" ht="14.4" customHeight="1" thickBot="1" x14ac:dyDescent="0.35">
      <c r="A137" s="484" t="s">
        <v>423</v>
      </c>
      <c r="B137" s="460">
        <v>0</v>
      </c>
      <c r="C137" s="460">
        <v>6.35</v>
      </c>
      <c r="D137" s="461">
        <v>6.35</v>
      </c>
      <c r="E137" s="470" t="s">
        <v>294</v>
      </c>
      <c r="F137" s="460">
        <v>0</v>
      </c>
      <c r="G137" s="461">
        <v>0</v>
      </c>
      <c r="H137" s="463">
        <v>0.6</v>
      </c>
      <c r="I137" s="460">
        <v>3.5</v>
      </c>
      <c r="J137" s="461">
        <v>3.5</v>
      </c>
      <c r="K137" s="471" t="s">
        <v>294</v>
      </c>
    </row>
    <row r="138" spans="1:11" ht="14.4" customHeight="1" thickBot="1" x14ac:dyDescent="0.35">
      <c r="A138" s="482" t="s">
        <v>424</v>
      </c>
      <c r="B138" s="460">
        <v>0</v>
      </c>
      <c r="C138" s="460">
        <v>6.35</v>
      </c>
      <c r="D138" s="461">
        <v>6.35</v>
      </c>
      <c r="E138" s="470" t="s">
        <v>294</v>
      </c>
      <c r="F138" s="460">
        <v>0</v>
      </c>
      <c r="G138" s="461">
        <v>0</v>
      </c>
      <c r="H138" s="463">
        <v>0.6</v>
      </c>
      <c r="I138" s="460">
        <v>3.5</v>
      </c>
      <c r="J138" s="461">
        <v>3.5</v>
      </c>
      <c r="K138" s="471" t="s">
        <v>294</v>
      </c>
    </row>
    <row r="139" spans="1:11" ht="14.4" customHeight="1" thickBot="1" x14ac:dyDescent="0.35">
      <c r="A139" s="479" t="s">
        <v>425</v>
      </c>
      <c r="B139" s="460">
        <v>24195.999999998701</v>
      </c>
      <c r="C139" s="460">
        <v>22985.53</v>
      </c>
      <c r="D139" s="461">
        <v>-1210.4699999986699</v>
      </c>
      <c r="E139" s="462">
        <v>0.94997230947199995</v>
      </c>
      <c r="F139" s="460">
        <v>27456.9627314795</v>
      </c>
      <c r="G139" s="461">
        <v>27456.9627314795</v>
      </c>
      <c r="H139" s="463">
        <v>2253.9094</v>
      </c>
      <c r="I139" s="460">
        <v>23841.175630000002</v>
      </c>
      <c r="J139" s="461">
        <v>-3615.78710147949</v>
      </c>
      <c r="K139" s="464">
        <v>0.86831074008999998</v>
      </c>
    </row>
    <row r="140" spans="1:11" ht="14.4" customHeight="1" thickBot="1" x14ac:dyDescent="0.35">
      <c r="A140" s="480" t="s">
        <v>426</v>
      </c>
      <c r="B140" s="460">
        <v>24195.999999998701</v>
      </c>
      <c r="C140" s="460">
        <v>22957.323</v>
      </c>
      <c r="D140" s="461">
        <v>-1238.67699999867</v>
      </c>
      <c r="E140" s="462">
        <v>0.94880653827000005</v>
      </c>
      <c r="F140" s="460">
        <v>27422.9627314795</v>
      </c>
      <c r="G140" s="461">
        <v>27422.9627314795</v>
      </c>
      <c r="H140" s="463">
        <v>2237.288</v>
      </c>
      <c r="I140" s="460">
        <v>23435.210999999999</v>
      </c>
      <c r="J140" s="461">
        <v>-3987.75173147949</v>
      </c>
      <c r="K140" s="464">
        <v>0.85458348280800001</v>
      </c>
    </row>
    <row r="141" spans="1:11" ht="14.4" customHeight="1" thickBot="1" x14ac:dyDescent="0.35">
      <c r="A141" s="481" t="s">
        <v>427</v>
      </c>
      <c r="B141" s="465">
        <v>24195.999999998701</v>
      </c>
      <c r="C141" s="465">
        <v>22957.323</v>
      </c>
      <c r="D141" s="466">
        <v>-1238.67699999867</v>
      </c>
      <c r="E141" s="472">
        <v>0.94880653827000005</v>
      </c>
      <c r="F141" s="465">
        <v>27422.9627314795</v>
      </c>
      <c r="G141" s="466">
        <v>27422.9627314795</v>
      </c>
      <c r="H141" s="468">
        <v>2237.288</v>
      </c>
      <c r="I141" s="465">
        <v>23435.210999999999</v>
      </c>
      <c r="J141" s="466">
        <v>-3987.75173147949</v>
      </c>
      <c r="K141" s="473">
        <v>0.85458348280800001</v>
      </c>
    </row>
    <row r="142" spans="1:11" ht="14.4" customHeight="1" thickBot="1" x14ac:dyDescent="0.35">
      <c r="A142" s="482" t="s">
        <v>428</v>
      </c>
      <c r="B142" s="460">
        <v>192.999999999989</v>
      </c>
      <c r="C142" s="460">
        <v>192.852</v>
      </c>
      <c r="D142" s="461">
        <v>-0.14799999998899999</v>
      </c>
      <c r="E142" s="462">
        <v>0.99923316062099998</v>
      </c>
      <c r="F142" s="460">
        <v>192.99999999999599</v>
      </c>
      <c r="G142" s="461">
        <v>192.99999999999599</v>
      </c>
      <c r="H142" s="463">
        <v>16.071000000000002</v>
      </c>
      <c r="I142" s="460">
        <v>192.852</v>
      </c>
      <c r="J142" s="461">
        <v>-0.147999999996</v>
      </c>
      <c r="K142" s="464">
        <v>0.99923316062099998</v>
      </c>
    </row>
    <row r="143" spans="1:11" ht="14.4" customHeight="1" thickBot="1" x14ac:dyDescent="0.35">
      <c r="A143" s="482" t="s">
        <v>429</v>
      </c>
      <c r="B143" s="460">
        <v>386.99999999997902</v>
      </c>
      <c r="C143" s="460">
        <v>407.601</v>
      </c>
      <c r="D143" s="461">
        <v>20.601000000020999</v>
      </c>
      <c r="E143" s="462">
        <v>1.0532325581390001</v>
      </c>
      <c r="F143" s="460">
        <v>420.983273763282</v>
      </c>
      <c r="G143" s="461">
        <v>420.983273763282</v>
      </c>
      <c r="H143" s="463">
        <v>33.805999999999997</v>
      </c>
      <c r="I143" s="460">
        <v>404.14400000000001</v>
      </c>
      <c r="J143" s="461">
        <v>-16.839273763281</v>
      </c>
      <c r="K143" s="464">
        <v>0.96000013584199995</v>
      </c>
    </row>
    <row r="144" spans="1:11" ht="14.4" customHeight="1" thickBot="1" x14ac:dyDescent="0.35">
      <c r="A144" s="482" t="s">
        <v>430</v>
      </c>
      <c r="B144" s="460">
        <v>5879.9999999996799</v>
      </c>
      <c r="C144" s="460">
        <v>4568.1679999999997</v>
      </c>
      <c r="D144" s="461">
        <v>-1311.83199999967</v>
      </c>
      <c r="E144" s="462">
        <v>0.77689931972699999</v>
      </c>
      <c r="F144" s="460">
        <v>4748.99999999991</v>
      </c>
      <c r="G144" s="461">
        <v>4748.99999999991</v>
      </c>
      <c r="H144" s="463">
        <v>388.58499999999998</v>
      </c>
      <c r="I144" s="460">
        <v>4153.2839999999997</v>
      </c>
      <c r="J144" s="461">
        <v>-595.71599999990997</v>
      </c>
      <c r="K144" s="464">
        <v>0.87455969677800005</v>
      </c>
    </row>
    <row r="145" spans="1:11" ht="14.4" customHeight="1" thickBot="1" x14ac:dyDescent="0.35">
      <c r="A145" s="482" t="s">
        <v>431</v>
      </c>
      <c r="B145" s="460">
        <v>111.999999999994</v>
      </c>
      <c r="C145" s="460">
        <v>127.828</v>
      </c>
      <c r="D145" s="461">
        <v>15.828000000006</v>
      </c>
      <c r="E145" s="462">
        <v>1.1413214285710001</v>
      </c>
      <c r="F145" s="460">
        <v>158.001321900287</v>
      </c>
      <c r="G145" s="461">
        <v>158.001321900287</v>
      </c>
      <c r="H145" s="463">
        <v>13.192</v>
      </c>
      <c r="I145" s="460">
        <v>158.31299999999999</v>
      </c>
      <c r="J145" s="461">
        <v>0.31167809971299998</v>
      </c>
      <c r="K145" s="464">
        <v>1.0019726296960001</v>
      </c>
    </row>
    <row r="146" spans="1:11" ht="14.4" customHeight="1" thickBot="1" x14ac:dyDescent="0.35">
      <c r="A146" s="482" t="s">
        <v>432</v>
      </c>
      <c r="B146" s="460">
        <v>1092.99999999994</v>
      </c>
      <c r="C146" s="460">
        <v>1092.864</v>
      </c>
      <c r="D146" s="461">
        <v>-0.135999999939</v>
      </c>
      <c r="E146" s="462">
        <v>0.99987557181999998</v>
      </c>
      <c r="F146" s="460">
        <v>1092.99999999998</v>
      </c>
      <c r="G146" s="461">
        <v>1092.99999999998</v>
      </c>
      <c r="H146" s="463">
        <v>91.072000000000003</v>
      </c>
      <c r="I146" s="460">
        <v>1092.864</v>
      </c>
      <c r="J146" s="461">
        <v>-0.135999999979</v>
      </c>
      <c r="K146" s="464">
        <v>0.99987557181999998</v>
      </c>
    </row>
    <row r="147" spans="1:11" ht="14.4" customHeight="1" thickBot="1" x14ac:dyDescent="0.35">
      <c r="A147" s="482" t="s">
        <v>433</v>
      </c>
      <c r="B147" s="460">
        <v>1382.99999999992</v>
      </c>
      <c r="C147" s="460">
        <v>1676.8420000000001</v>
      </c>
      <c r="D147" s="461">
        <v>293.84200000007598</v>
      </c>
      <c r="E147" s="462">
        <v>1.2124671005059999</v>
      </c>
      <c r="F147" s="460">
        <v>1774.97813581639</v>
      </c>
      <c r="G147" s="461">
        <v>1774.97813581639</v>
      </c>
      <c r="H147" s="463">
        <v>147.84399999999999</v>
      </c>
      <c r="I147" s="460">
        <v>1773.682</v>
      </c>
      <c r="J147" s="461">
        <v>-1.296135816391</v>
      </c>
      <c r="K147" s="464">
        <v>0.99926977364299996</v>
      </c>
    </row>
    <row r="148" spans="1:11" ht="14.4" customHeight="1" thickBot="1" x14ac:dyDescent="0.35">
      <c r="A148" s="482" t="s">
        <v>434</v>
      </c>
      <c r="B148" s="460">
        <v>15147.9999999992</v>
      </c>
      <c r="C148" s="460">
        <v>14891.168</v>
      </c>
      <c r="D148" s="461">
        <v>-256.83199999916701</v>
      </c>
      <c r="E148" s="462">
        <v>0.98304515447499996</v>
      </c>
      <c r="F148" s="460">
        <v>19033.999999999702</v>
      </c>
      <c r="G148" s="461">
        <v>19033.999999999702</v>
      </c>
      <c r="H148" s="463">
        <v>1546.7180000000001</v>
      </c>
      <c r="I148" s="460">
        <v>15660.072</v>
      </c>
      <c r="J148" s="461">
        <v>-3373.9279999996402</v>
      </c>
      <c r="K148" s="464">
        <v>0.82274204055900002</v>
      </c>
    </row>
    <row r="149" spans="1:11" ht="14.4" customHeight="1" thickBot="1" x14ac:dyDescent="0.35">
      <c r="A149" s="480" t="s">
        <v>435</v>
      </c>
      <c r="B149" s="460">
        <v>0</v>
      </c>
      <c r="C149" s="460">
        <v>28.207000000000001</v>
      </c>
      <c r="D149" s="461">
        <v>28.207000000000001</v>
      </c>
      <c r="E149" s="470" t="s">
        <v>294</v>
      </c>
      <c r="F149" s="460">
        <v>34</v>
      </c>
      <c r="G149" s="461">
        <v>34</v>
      </c>
      <c r="H149" s="463">
        <v>16.621400000000001</v>
      </c>
      <c r="I149" s="460">
        <v>405.96463</v>
      </c>
      <c r="J149" s="461">
        <v>371.96463</v>
      </c>
      <c r="K149" s="464">
        <v>11.94013617647</v>
      </c>
    </row>
    <row r="150" spans="1:11" ht="14.4" customHeight="1" thickBot="1" x14ac:dyDescent="0.35">
      <c r="A150" s="481" t="s">
        <v>436</v>
      </c>
      <c r="B150" s="465">
        <v>0</v>
      </c>
      <c r="C150" s="465">
        <v>0</v>
      </c>
      <c r="D150" s="466">
        <v>0</v>
      </c>
      <c r="E150" s="467" t="s">
        <v>294</v>
      </c>
      <c r="F150" s="465">
        <v>34</v>
      </c>
      <c r="G150" s="466">
        <v>34</v>
      </c>
      <c r="H150" s="468">
        <v>0</v>
      </c>
      <c r="I150" s="465">
        <v>34.033670000000001</v>
      </c>
      <c r="J150" s="466">
        <v>3.3669999999999999E-2</v>
      </c>
      <c r="K150" s="473">
        <v>1.0009902941169999</v>
      </c>
    </row>
    <row r="151" spans="1:11" ht="14.4" customHeight="1" thickBot="1" x14ac:dyDescent="0.35">
      <c r="A151" s="482" t="s">
        <v>437</v>
      </c>
      <c r="B151" s="460">
        <v>0</v>
      </c>
      <c r="C151" s="460">
        <v>0</v>
      </c>
      <c r="D151" s="461">
        <v>0</v>
      </c>
      <c r="E151" s="470" t="s">
        <v>294</v>
      </c>
      <c r="F151" s="460">
        <v>34</v>
      </c>
      <c r="G151" s="461">
        <v>34</v>
      </c>
      <c r="H151" s="463">
        <v>0</v>
      </c>
      <c r="I151" s="460">
        <v>34.033670000000001</v>
      </c>
      <c r="J151" s="461">
        <v>3.3669999999999999E-2</v>
      </c>
      <c r="K151" s="464">
        <v>1.0009902941169999</v>
      </c>
    </row>
    <row r="152" spans="1:11" ht="14.4" customHeight="1" thickBot="1" x14ac:dyDescent="0.35">
      <c r="A152" s="481" t="s">
        <v>438</v>
      </c>
      <c r="B152" s="465">
        <v>0</v>
      </c>
      <c r="C152" s="465">
        <v>4.26</v>
      </c>
      <c r="D152" s="466">
        <v>4.26</v>
      </c>
      <c r="E152" s="467" t="s">
        <v>294</v>
      </c>
      <c r="F152" s="465">
        <v>0</v>
      </c>
      <c r="G152" s="466">
        <v>0</v>
      </c>
      <c r="H152" s="468">
        <v>0</v>
      </c>
      <c r="I152" s="465">
        <v>224.99256</v>
      </c>
      <c r="J152" s="466">
        <v>224.99256</v>
      </c>
      <c r="K152" s="469" t="s">
        <v>294</v>
      </c>
    </row>
    <row r="153" spans="1:11" ht="14.4" customHeight="1" thickBot="1" x14ac:dyDescent="0.35">
      <c r="A153" s="482" t="s">
        <v>439</v>
      </c>
      <c r="B153" s="460">
        <v>0</v>
      </c>
      <c r="C153" s="460">
        <v>0</v>
      </c>
      <c r="D153" s="461">
        <v>0</v>
      </c>
      <c r="E153" s="462">
        <v>1</v>
      </c>
      <c r="F153" s="460">
        <v>0</v>
      </c>
      <c r="G153" s="461">
        <v>0</v>
      </c>
      <c r="H153" s="463">
        <v>0</v>
      </c>
      <c r="I153" s="460">
        <v>224.99256</v>
      </c>
      <c r="J153" s="461">
        <v>224.99256</v>
      </c>
      <c r="K153" s="471" t="s">
        <v>300</v>
      </c>
    </row>
    <row r="154" spans="1:11" ht="14.4" customHeight="1" thickBot="1" x14ac:dyDescent="0.35">
      <c r="A154" s="482" t="s">
        <v>440</v>
      </c>
      <c r="B154" s="460">
        <v>0</v>
      </c>
      <c r="C154" s="460">
        <v>4.26</v>
      </c>
      <c r="D154" s="461">
        <v>4.26</v>
      </c>
      <c r="E154" s="470" t="s">
        <v>294</v>
      </c>
      <c r="F154" s="460">
        <v>0</v>
      </c>
      <c r="G154" s="461">
        <v>0</v>
      </c>
      <c r="H154" s="463">
        <v>0</v>
      </c>
      <c r="I154" s="460">
        <v>-9.3258734068513102E-15</v>
      </c>
      <c r="J154" s="461">
        <v>-9.3258734068513102E-15</v>
      </c>
      <c r="K154" s="471" t="s">
        <v>294</v>
      </c>
    </row>
    <row r="155" spans="1:11" ht="14.4" customHeight="1" thickBot="1" x14ac:dyDescent="0.35">
      <c r="A155" s="481" t="s">
        <v>441</v>
      </c>
      <c r="B155" s="465">
        <v>0</v>
      </c>
      <c r="C155" s="465">
        <v>0.84699999999999998</v>
      </c>
      <c r="D155" s="466">
        <v>0.84699999999999998</v>
      </c>
      <c r="E155" s="467" t="s">
        <v>294</v>
      </c>
      <c r="F155" s="465">
        <v>0</v>
      </c>
      <c r="G155" s="466">
        <v>0</v>
      </c>
      <c r="H155" s="468">
        <v>0</v>
      </c>
      <c r="I155" s="465">
        <v>130.31700000000001</v>
      </c>
      <c r="J155" s="466">
        <v>130.31700000000001</v>
      </c>
      <c r="K155" s="469" t="s">
        <v>294</v>
      </c>
    </row>
    <row r="156" spans="1:11" ht="14.4" customHeight="1" thickBot="1" x14ac:dyDescent="0.35">
      <c r="A156" s="482" t="s">
        <v>442</v>
      </c>
      <c r="B156" s="460">
        <v>0</v>
      </c>
      <c r="C156" s="460">
        <v>0.84699999999999998</v>
      </c>
      <c r="D156" s="461">
        <v>0.84699999999999998</v>
      </c>
      <c r="E156" s="470" t="s">
        <v>294</v>
      </c>
      <c r="F156" s="460">
        <v>0</v>
      </c>
      <c r="G156" s="461">
        <v>0</v>
      </c>
      <c r="H156" s="463">
        <v>0</v>
      </c>
      <c r="I156" s="460">
        <v>0</v>
      </c>
      <c r="J156" s="461">
        <v>0</v>
      </c>
      <c r="K156" s="471" t="s">
        <v>294</v>
      </c>
    </row>
    <row r="157" spans="1:11" ht="14.4" customHeight="1" thickBot="1" x14ac:dyDescent="0.35">
      <c r="A157" s="482" t="s">
        <v>443</v>
      </c>
      <c r="B157" s="460">
        <v>0</v>
      </c>
      <c r="C157" s="460">
        <v>0</v>
      </c>
      <c r="D157" s="461">
        <v>0</v>
      </c>
      <c r="E157" s="462">
        <v>1</v>
      </c>
      <c r="F157" s="460">
        <v>0</v>
      </c>
      <c r="G157" s="461">
        <v>0</v>
      </c>
      <c r="H157" s="463">
        <v>0</v>
      </c>
      <c r="I157" s="460">
        <v>130.31700000000001</v>
      </c>
      <c r="J157" s="461">
        <v>130.31700000000001</v>
      </c>
      <c r="K157" s="471" t="s">
        <v>300</v>
      </c>
    </row>
    <row r="158" spans="1:11" ht="14.4" customHeight="1" thickBot="1" x14ac:dyDescent="0.35">
      <c r="A158" s="481" t="s">
        <v>444</v>
      </c>
      <c r="B158" s="465">
        <v>0</v>
      </c>
      <c r="C158" s="465">
        <v>23.1</v>
      </c>
      <c r="D158" s="466">
        <v>23.1</v>
      </c>
      <c r="E158" s="467" t="s">
        <v>294</v>
      </c>
      <c r="F158" s="465">
        <v>0</v>
      </c>
      <c r="G158" s="466">
        <v>0</v>
      </c>
      <c r="H158" s="468">
        <v>16.621400000000001</v>
      </c>
      <c r="I158" s="465">
        <v>16.621400000000001</v>
      </c>
      <c r="J158" s="466">
        <v>16.621400000000001</v>
      </c>
      <c r="K158" s="469" t="s">
        <v>294</v>
      </c>
    </row>
    <row r="159" spans="1:11" ht="14.4" customHeight="1" thickBot="1" x14ac:dyDescent="0.35">
      <c r="A159" s="482" t="s">
        <v>445</v>
      </c>
      <c r="B159" s="460">
        <v>0</v>
      </c>
      <c r="C159" s="460">
        <v>23.1</v>
      </c>
      <c r="D159" s="461">
        <v>23.1</v>
      </c>
      <c r="E159" s="470" t="s">
        <v>294</v>
      </c>
      <c r="F159" s="460">
        <v>0</v>
      </c>
      <c r="G159" s="461">
        <v>0</v>
      </c>
      <c r="H159" s="463">
        <v>16.621400000000001</v>
      </c>
      <c r="I159" s="460">
        <v>16.621400000000001</v>
      </c>
      <c r="J159" s="461">
        <v>16.621400000000001</v>
      </c>
      <c r="K159" s="471" t="s">
        <v>294</v>
      </c>
    </row>
    <row r="160" spans="1:11" ht="14.4" customHeight="1" thickBot="1" x14ac:dyDescent="0.35">
      <c r="A160" s="478" t="s">
        <v>446</v>
      </c>
      <c r="B160" s="460">
        <v>200215.91582791699</v>
      </c>
      <c r="C160" s="460">
        <v>224833.50691</v>
      </c>
      <c r="D160" s="461">
        <v>24617.591082083101</v>
      </c>
      <c r="E160" s="462">
        <v>1.1229552155239999</v>
      </c>
      <c r="F160" s="460">
        <v>229648.80203029999</v>
      </c>
      <c r="G160" s="461">
        <v>229648.80203029999</v>
      </c>
      <c r="H160" s="463">
        <v>20178.402969999999</v>
      </c>
      <c r="I160" s="460">
        <v>266062.81435</v>
      </c>
      <c r="J160" s="461">
        <v>36414.012319700298</v>
      </c>
      <c r="K160" s="464">
        <v>1.158563911493</v>
      </c>
    </row>
    <row r="161" spans="1:11" ht="14.4" customHeight="1" thickBot="1" x14ac:dyDescent="0.35">
      <c r="A161" s="479" t="s">
        <v>447</v>
      </c>
      <c r="B161" s="460">
        <v>198314.72573186501</v>
      </c>
      <c r="C161" s="460">
        <v>223403.57986999999</v>
      </c>
      <c r="D161" s="461">
        <v>25088.854138135201</v>
      </c>
      <c r="E161" s="462">
        <v>1.1265102934010001</v>
      </c>
      <c r="F161" s="460">
        <v>229593.056823814</v>
      </c>
      <c r="G161" s="461">
        <v>229593.056823814</v>
      </c>
      <c r="H161" s="463">
        <v>20173.04595</v>
      </c>
      <c r="I161" s="460">
        <v>266045.87283000001</v>
      </c>
      <c r="J161" s="461">
        <v>36452.816006185698</v>
      </c>
      <c r="K161" s="464">
        <v>1.1587714215330001</v>
      </c>
    </row>
    <row r="162" spans="1:11" ht="14.4" customHeight="1" thickBot="1" x14ac:dyDescent="0.35">
      <c r="A162" s="480" t="s">
        <v>448</v>
      </c>
      <c r="B162" s="460">
        <v>198314.72573186501</v>
      </c>
      <c r="C162" s="460">
        <v>223403.57986999999</v>
      </c>
      <c r="D162" s="461">
        <v>25088.854138135201</v>
      </c>
      <c r="E162" s="462">
        <v>1.1265102934010001</v>
      </c>
      <c r="F162" s="460">
        <v>229593.056823814</v>
      </c>
      <c r="G162" s="461">
        <v>229593.056823814</v>
      </c>
      <c r="H162" s="463">
        <v>20173.04595</v>
      </c>
      <c r="I162" s="460">
        <v>266045.87283000001</v>
      </c>
      <c r="J162" s="461">
        <v>36452.816006185698</v>
      </c>
      <c r="K162" s="464">
        <v>1.1587714215330001</v>
      </c>
    </row>
    <row r="163" spans="1:11" ht="14.4" customHeight="1" thickBot="1" x14ac:dyDescent="0.35">
      <c r="A163" s="481" t="s">
        <v>449</v>
      </c>
      <c r="B163" s="465">
        <v>283.72815074452802</v>
      </c>
      <c r="C163" s="465">
        <v>372.16313000000002</v>
      </c>
      <c r="D163" s="466">
        <v>88.434979255472001</v>
      </c>
      <c r="E163" s="472">
        <v>1.311689125747</v>
      </c>
      <c r="F163" s="465">
        <v>393.06788329568701</v>
      </c>
      <c r="G163" s="466">
        <v>393.06788329568701</v>
      </c>
      <c r="H163" s="468">
        <v>28.027290000000001</v>
      </c>
      <c r="I163" s="465">
        <v>479.44880999999998</v>
      </c>
      <c r="J163" s="466">
        <v>86.380926704312003</v>
      </c>
      <c r="K163" s="473">
        <v>1.219760836169</v>
      </c>
    </row>
    <row r="164" spans="1:11" ht="14.4" customHeight="1" thickBot="1" x14ac:dyDescent="0.35">
      <c r="A164" s="482" t="s">
        <v>450</v>
      </c>
      <c r="B164" s="460">
        <v>57.577507993894002</v>
      </c>
      <c r="C164" s="460">
        <v>65.089789999999994</v>
      </c>
      <c r="D164" s="461">
        <v>7.5122820061060001</v>
      </c>
      <c r="E164" s="462">
        <v>1.130472510323</v>
      </c>
      <c r="F164" s="460">
        <v>66.837791721241999</v>
      </c>
      <c r="G164" s="461">
        <v>66.837791721241999</v>
      </c>
      <c r="H164" s="463">
        <v>2.8883999999999999</v>
      </c>
      <c r="I164" s="460">
        <v>51.586820000000003</v>
      </c>
      <c r="J164" s="461">
        <v>-15.250971721241999</v>
      </c>
      <c r="K164" s="464">
        <v>0.771821131002</v>
      </c>
    </row>
    <row r="165" spans="1:11" ht="14.4" customHeight="1" thickBot="1" x14ac:dyDescent="0.35">
      <c r="A165" s="482" t="s">
        <v>451</v>
      </c>
      <c r="B165" s="460">
        <v>0.39885517275900001</v>
      </c>
      <c r="C165" s="460">
        <v>3.6487500000000002</v>
      </c>
      <c r="D165" s="461">
        <v>3.2498948272399999</v>
      </c>
      <c r="E165" s="462">
        <v>9.1480573631779993</v>
      </c>
      <c r="F165" s="460">
        <v>3.8776966107750002</v>
      </c>
      <c r="G165" s="461">
        <v>3.8776966107750002</v>
      </c>
      <c r="H165" s="463">
        <v>7.9350000000000004E-2</v>
      </c>
      <c r="I165" s="460">
        <v>70.350030000000004</v>
      </c>
      <c r="J165" s="461">
        <v>66.472333389224005</v>
      </c>
      <c r="K165" s="464">
        <v>18.142221287891999</v>
      </c>
    </row>
    <row r="166" spans="1:11" ht="14.4" customHeight="1" thickBot="1" x14ac:dyDescent="0.35">
      <c r="A166" s="482" t="s">
        <v>452</v>
      </c>
      <c r="B166" s="460">
        <v>80.419539946222002</v>
      </c>
      <c r="C166" s="460">
        <v>139.65886</v>
      </c>
      <c r="D166" s="461">
        <v>59.239320053777</v>
      </c>
      <c r="E166" s="462">
        <v>1.736628437484</v>
      </c>
      <c r="F166" s="460">
        <v>154.67860751613301</v>
      </c>
      <c r="G166" s="461">
        <v>154.67860751613301</v>
      </c>
      <c r="H166" s="463">
        <v>14.04074</v>
      </c>
      <c r="I166" s="460">
        <v>186.53462999999999</v>
      </c>
      <c r="J166" s="461">
        <v>31.856022483867001</v>
      </c>
      <c r="K166" s="464">
        <v>1.205949762513</v>
      </c>
    </row>
    <row r="167" spans="1:11" ht="14.4" customHeight="1" thickBot="1" x14ac:dyDescent="0.35">
      <c r="A167" s="482" t="s">
        <v>453</v>
      </c>
      <c r="B167" s="460">
        <v>145.332247631652</v>
      </c>
      <c r="C167" s="460">
        <v>163.76572999999999</v>
      </c>
      <c r="D167" s="461">
        <v>18.433482368347999</v>
      </c>
      <c r="E167" s="462">
        <v>1.12683683538</v>
      </c>
      <c r="F167" s="460">
        <v>167.67378744753699</v>
      </c>
      <c r="G167" s="461">
        <v>167.67378744753699</v>
      </c>
      <c r="H167" s="463">
        <v>11.018800000000001</v>
      </c>
      <c r="I167" s="460">
        <v>170.97732999999999</v>
      </c>
      <c r="J167" s="461">
        <v>3.303542552463</v>
      </c>
      <c r="K167" s="464">
        <v>1.019702200342</v>
      </c>
    </row>
    <row r="168" spans="1:11" ht="14.4" customHeight="1" thickBot="1" x14ac:dyDescent="0.35">
      <c r="A168" s="481" t="s">
        <v>454</v>
      </c>
      <c r="B168" s="465">
        <v>1902.0039269317001</v>
      </c>
      <c r="C168" s="465">
        <v>1881.41239</v>
      </c>
      <c r="D168" s="466">
        <v>-20.591536931703001</v>
      </c>
      <c r="E168" s="472">
        <v>0.989173767393</v>
      </c>
      <c r="F168" s="465">
        <v>1542</v>
      </c>
      <c r="G168" s="466">
        <v>1542</v>
      </c>
      <c r="H168" s="468">
        <v>145.3785</v>
      </c>
      <c r="I168" s="465">
        <v>2169.91842</v>
      </c>
      <c r="J168" s="466">
        <v>627.91841999999997</v>
      </c>
      <c r="K168" s="473">
        <v>1.4072103891050001</v>
      </c>
    </row>
    <row r="169" spans="1:11" ht="14.4" customHeight="1" thickBot="1" x14ac:dyDescent="0.35">
      <c r="A169" s="482" t="s">
        <v>455</v>
      </c>
      <c r="B169" s="460">
        <v>1470.99957443827</v>
      </c>
      <c r="C169" s="460">
        <v>1541.6890100000001</v>
      </c>
      <c r="D169" s="461">
        <v>70.689435561729994</v>
      </c>
      <c r="E169" s="462">
        <v>1.0480553745829999</v>
      </c>
      <c r="F169" s="460">
        <v>1542</v>
      </c>
      <c r="G169" s="461">
        <v>1542</v>
      </c>
      <c r="H169" s="463">
        <v>94.970359999999999</v>
      </c>
      <c r="I169" s="460">
        <v>1561.1102100000001</v>
      </c>
      <c r="J169" s="461">
        <v>19.110209999999999</v>
      </c>
      <c r="K169" s="464">
        <v>1.0123931322949999</v>
      </c>
    </row>
    <row r="170" spans="1:11" ht="14.4" customHeight="1" thickBot="1" x14ac:dyDescent="0.35">
      <c r="A170" s="482" t="s">
        <v>456</v>
      </c>
      <c r="B170" s="460">
        <v>313.00436575117902</v>
      </c>
      <c r="C170" s="460">
        <v>315.49031000000002</v>
      </c>
      <c r="D170" s="461">
        <v>2.4859442488200001</v>
      </c>
      <c r="E170" s="462">
        <v>1.007942203115</v>
      </c>
      <c r="F170" s="460">
        <v>0</v>
      </c>
      <c r="G170" s="461">
        <v>0</v>
      </c>
      <c r="H170" s="463">
        <v>17.263179999999998</v>
      </c>
      <c r="I170" s="460">
        <v>534.28533000000004</v>
      </c>
      <c r="J170" s="461">
        <v>534.28533000000004</v>
      </c>
      <c r="K170" s="471" t="s">
        <v>294</v>
      </c>
    </row>
    <row r="171" spans="1:11" ht="14.4" customHeight="1" thickBot="1" x14ac:dyDescent="0.35">
      <c r="A171" s="482" t="s">
        <v>457</v>
      </c>
      <c r="B171" s="460">
        <v>51.999984956349003</v>
      </c>
      <c r="C171" s="460">
        <v>24.233070000000001</v>
      </c>
      <c r="D171" s="461">
        <v>-27.766914956349002</v>
      </c>
      <c r="E171" s="462">
        <v>0.46602071174300003</v>
      </c>
      <c r="F171" s="460">
        <v>0</v>
      </c>
      <c r="G171" s="461">
        <v>0</v>
      </c>
      <c r="H171" s="463">
        <v>33.144959999999998</v>
      </c>
      <c r="I171" s="460">
        <v>74.522880000000001</v>
      </c>
      <c r="J171" s="461">
        <v>74.522880000000001</v>
      </c>
      <c r="K171" s="471" t="s">
        <v>294</v>
      </c>
    </row>
    <row r="172" spans="1:11" ht="14.4" customHeight="1" thickBot="1" x14ac:dyDescent="0.35">
      <c r="A172" s="481" t="s">
        <v>458</v>
      </c>
      <c r="B172" s="465">
        <v>2827.99430357967</v>
      </c>
      <c r="C172" s="465">
        <v>1736.6461099999999</v>
      </c>
      <c r="D172" s="466">
        <v>-1091.3481935796699</v>
      </c>
      <c r="E172" s="472">
        <v>0.61409109198</v>
      </c>
      <c r="F172" s="465">
        <v>1655.98894051859</v>
      </c>
      <c r="G172" s="466">
        <v>1655.98894051859</v>
      </c>
      <c r="H172" s="468">
        <v>142.30658</v>
      </c>
      <c r="I172" s="465">
        <v>1793.5797700000001</v>
      </c>
      <c r="J172" s="466">
        <v>137.59082948140599</v>
      </c>
      <c r="K172" s="473">
        <v>1.083086804576</v>
      </c>
    </row>
    <row r="173" spans="1:11" ht="14.4" customHeight="1" thickBot="1" x14ac:dyDescent="0.35">
      <c r="A173" s="482" t="s">
        <v>459</v>
      </c>
      <c r="B173" s="460">
        <v>328.98887067094</v>
      </c>
      <c r="C173" s="460">
        <v>55.170740000000002</v>
      </c>
      <c r="D173" s="461">
        <v>-273.81813067093998</v>
      </c>
      <c r="E173" s="462">
        <v>0.16769789168599999</v>
      </c>
      <c r="F173" s="460">
        <v>54.999632686306001</v>
      </c>
      <c r="G173" s="461">
        <v>54.999632686306001</v>
      </c>
      <c r="H173" s="463">
        <v>0.86939999999999995</v>
      </c>
      <c r="I173" s="460">
        <v>38.780729999999998</v>
      </c>
      <c r="J173" s="461">
        <v>-16.218902686305999</v>
      </c>
      <c r="K173" s="464">
        <v>0.70510889083899997</v>
      </c>
    </row>
    <row r="174" spans="1:11" ht="14.4" customHeight="1" thickBot="1" x14ac:dyDescent="0.35">
      <c r="A174" s="482" t="s">
        <v>460</v>
      </c>
      <c r="B174" s="460">
        <v>2358.9931639374299</v>
      </c>
      <c r="C174" s="460">
        <v>1600.7458899999999</v>
      </c>
      <c r="D174" s="461">
        <v>-758.24727393742603</v>
      </c>
      <c r="E174" s="462">
        <v>0.67857165271599995</v>
      </c>
      <c r="F174" s="460">
        <v>1600.98930783229</v>
      </c>
      <c r="G174" s="461">
        <v>1600.98930783229</v>
      </c>
      <c r="H174" s="463">
        <v>138.38517999999999</v>
      </c>
      <c r="I174" s="460">
        <v>1655.8159800000001</v>
      </c>
      <c r="J174" s="461">
        <v>54.826672167711997</v>
      </c>
      <c r="K174" s="464">
        <v>1.0342454955189999</v>
      </c>
    </row>
    <row r="175" spans="1:11" ht="14.4" customHeight="1" thickBot="1" x14ac:dyDescent="0.35">
      <c r="A175" s="482" t="s">
        <v>461</v>
      </c>
      <c r="B175" s="460">
        <v>62.012267796724998</v>
      </c>
      <c r="C175" s="460">
        <v>80.729479999999995</v>
      </c>
      <c r="D175" s="461">
        <v>18.717212203273998</v>
      </c>
      <c r="E175" s="462">
        <v>1.301830796845</v>
      </c>
      <c r="F175" s="460">
        <v>0</v>
      </c>
      <c r="G175" s="461">
        <v>0</v>
      </c>
      <c r="H175" s="463">
        <v>3.052</v>
      </c>
      <c r="I175" s="460">
        <v>98.983059999999995</v>
      </c>
      <c r="J175" s="461">
        <v>98.983059999999995</v>
      </c>
      <c r="K175" s="471" t="s">
        <v>294</v>
      </c>
    </row>
    <row r="176" spans="1:11" ht="14.4" customHeight="1" thickBot="1" x14ac:dyDescent="0.35">
      <c r="A176" s="481" t="s">
        <v>462</v>
      </c>
      <c r="B176" s="465">
        <v>0</v>
      </c>
      <c r="C176" s="465">
        <v>-4.2239699999999996</v>
      </c>
      <c r="D176" s="466">
        <v>-4.2239699999999996</v>
      </c>
      <c r="E176" s="467" t="s">
        <v>300</v>
      </c>
      <c r="F176" s="465">
        <v>0</v>
      </c>
      <c r="G176" s="466">
        <v>0</v>
      </c>
      <c r="H176" s="468">
        <v>0</v>
      </c>
      <c r="I176" s="465">
        <v>0</v>
      </c>
      <c r="J176" s="466">
        <v>0</v>
      </c>
      <c r="K176" s="469" t="s">
        <v>294</v>
      </c>
    </row>
    <row r="177" spans="1:11" ht="14.4" customHeight="1" thickBot="1" x14ac:dyDescent="0.35">
      <c r="A177" s="482" t="s">
        <v>463</v>
      </c>
      <c r="B177" s="460">
        <v>0</v>
      </c>
      <c r="C177" s="460">
        <v>-4.2239699999999996</v>
      </c>
      <c r="D177" s="461">
        <v>-4.2239699999999996</v>
      </c>
      <c r="E177" s="470" t="s">
        <v>300</v>
      </c>
      <c r="F177" s="460">
        <v>0</v>
      </c>
      <c r="G177" s="461">
        <v>0</v>
      </c>
      <c r="H177" s="463">
        <v>0</v>
      </c>
      <c r="I177" s="460">
        <v>0</v>
      </c>
      <c r="J177" s="461">
        <v>0</v>
      </c>
      <c r="K177" s="471" t="s">
        <v>294</v>
      </c>
    </row>
    <row r="178" spans="1:11" ht="14.4" customHeight="1" thickBot="1" x14ac:dyDescent="0.35">
      <c r="A178" s="481" t="s">
        <v>464</v>
      </c>
      <c r="B178" s="465">
        <v>21.999993040075999</v>
      </c>
      <c r="C178" s="465">
        <v>30.473099999999999</v>
      </c>
      <c r="D178" s="466">
        <v>8.4731069599229993</v>
      </c>
      <c r="E178" s="472">
        <v>1.385141347294</v>
      </c>
      <c r="F178" s="465">
        <v>31</v>
      </c>
      <c r="G178" s="466">
        <v>31</v>
      </c>
      <c r="H178" s="468">
        <v>0</v>
      </c>
      <c r="I178" s="465">
        <v>32.329799999999999</v>
      </c>
      <c r="J178" s="466">
        <v>1.3298000000000001</v>
      </c>
      <c r="K178" s="473">
        <v>1.042896774193</v>
      </c>
    </row>
    <row r="179" spans="1:11" ht="14.4" customHeight="1" thickBot="1" x14ac:dyDescent="0.35">
      <c r="A179" s="482" t="s">
        <v>465</v>
      </c>
      <c r="B179" s="460">
        <v>21.999993040075999</v>
      </c>
      <c r="C179" s="460">
        <v>30.473099999999999</v>
      </c>
      <c r="D179" s="461">
        <v>8.4731069599229993</v>
      </c>
      <c r="E179" s="462">
        <v>1.385141347294</v>
      </c>
      <c r="F179" s="460">
        <v>31</v>
      </c>
      <c r="G179" s="461">
        <v>31</v>
      </c>
      <c r="H179" s="463">
        <v>0</v>
      </c>
      <c r="I179" s="460">
        <v>32.329799999999999</v>
      </c>
      <c r="J179" s="461">
        <v>1.3298000000000001</v>
      </c>
      <c r="K179" s="464">
        <v>1.042896774193</v>
      </c>
    </row>
    <row r="180" spans="1:11" ht="14.4" customHeight="1" thickBot="1" x14ac:dyDescent="0.35">
      <c r="A180" s="481" t="s">
        <v>466</v>
      </c>
      <c r="B180" s="465">
        <v>193278.999357569</v>
      </c>
      <c r="C180" s="465">
        <v>209709.38378</v>
      </c>
      <c r="D180" s="466">
        <v>16430.384422431202</v>
      </c>
      <c r="E180" s="472">
        <v>1.0850086376529999</v>
      </c>
      <c r="F180" s="465">
        <v>225971</v>
      </c>
      <c r="G180" s="466">
        <v>225971</v>
      </c>
      <c r="H180" s="468">
        <v>19857.333579999999</v>
      </c>
      <c r="I180" s="465">
        <v>250176.22881</v>
      </c>
      <c r="J180" s="466">
        <v>24205.228809999899</v>
      </c>
      <c r="K180" s="473">
        <v>1.107116527386</v>
      </c>
    </row>
    <row r="181" spans="1:11" ht="14.4" customHeight="1" thickBot="1" x14ac:dyDescent="0.35">
      <c r="A181" s="482" t="s">
        <v>467</v>
      </c>
      <c r="B181" s="460">
        <v>95034.999713493002</v>
      </c>
      <c r="C181" s="460">
        <v>95887.46759</v>
      </c>
      <c r="D181" s="461">
        <v>852.46787650705699</v>
      </c>
      <c r="E181" s="462">
        <v>1.0089700413430001</v>
      </c>
      <c r="F181" s="460">
        <v>106284</v>
      </c>
      <c r="G181" s="461">
        <v>106284</v>
      </c>
      <c r="H181" s="463">
        <v>8654.9646200000007</v>
      </c>
      <c r="I181" s="460">
        <v>113342.64327</v>
      </c>
      <c r="J181" s="461">
        <v>7058.6432699999395</v>
      </c>
      <c r="K181" s="464">
        <v>1.0664130374280001</v>
      </c>
    </row>
    <row r="182" spans="1:11" ht="14.4" customHeight="1" thickBot="1" x14ac:dyDescent="0.35">
      <c r="A182" s="482" t="s">
        <v>468</v>
      </c>
      <c r="B182" s="460">
        <v>98243.999644075899</v>
      </c>
      <c r="C182" s="460">
        <v>113821.91619</v>
      </c>
      <c r="D182" s="461">
        <v>15577.916545924099</v>
      </c>
      <c r="E182" s="462">
        <v>1.1585635418169999</v>
      </c>
      <c r="F182" s="460">
        <v>119687</v>
      </c>
      <c r="G182" s="461">
        <v>119687</v>
      </c>
      <c r="H182" s="463">
        <v>11202.36896</v>
      </c>
      <c r="I182" s="460">
        <v>136833.58554</v>
      </c>
      <c r="J182" s="461">
        <v>17146.58554</v>
      </c>
      <c r="K182" s="464">
        <v>1.14326188759</v>
      </c>
    </row>
    <row r="183" spans="1:11" ht="14.4" customHeight="1" thickBot="1" x14ac:dyDescent="0.35">
      <c r="A183" s="481" t="s">
        <v>469</v>
      </c>
      <c r="B183" s="465">
        <v>0</v>
      </c>
      <c r="C183" s="465">
        <v>9677.7253299999993</v>
      </c>
      <c r="D183" s="466">
        <v>9677.7253299999993</v>
      </c>
      <c r="E183" s="467" t="s">
        <v>294</v>
      </c>
      <c r="F183" s="465">
        <v>0</v>
      </c>
      <c r="G183" s="466">
        <v>0</v>
      </c>
      <c r="H183" s="468">
        <v>0</v>
      </c>
      <c r="I183" s="465">
        <v>11394.36722</v>
      </c>
      <c r="J183" s="466">
        <v>11394.36722</v>
      </c>
      <c r="K183" s="469" t="s">
        <v>294</v>
      </c>
    </row>
    <row r="184" spans="1:11" ht="14.4" customHeight="1" thickBot="1" x14ac:dyDescent="0.35">
      <c r="A184" s="482" t="s">
        <v>470</v>
      </c>
      <c r="B184" s="460">
        <v>0</v>
      </c>
      <c r="C184" s="460">
        <v>6134.9889300000004</v>
      </c>
      <c r="D184" s="461">
        <v>6134.9889300000004</v>
      </c>
      <c r="E184" s="470" t="s">
        <v>300</v>
      </c>
      <c r="F184" s="460">
        <v>0</v>
      </c>
      <c r="G184" s="461">
        <v>0</v>
      </c>
      <c r="H184" s="463">
        <v>0</v>
      </c>
      <c r="I184" s="460">
        <v>530.11135000000002</v>
      </c>
      <c r="J184" s="461">
        <v>530.11135000000002</v>
      </c>
      <c r="K184" s="471" t="s">
        <v>294</v>
      </c>
    </row>
    <row r="185" spans="1:11" ht="14.4" customHeight="1" thickBot="1" x14ac:dyDescent="0.35">
      <c r="A185" s="482" t="s">
        <v>471</v>
      </c>
      <c r="B185" s="460">
        <v>0</v>
      </c>
      <c r="C185" s="460">
        <v>3542.7363999999998</v>
      </c>
      <c r="D185" s="461">
        <v>3542.7363999999998</v>
      </c>
      <c r="E185" s="470" t="s">
        <v>294</v>
      </c>
      <c r="F185" s="460">
        <v>0</v>
      </c>
      <c r="G185" s="461">
        <v>0</v>
      </c>
      <c r="H185" s="463">
        <v>0</v>
      </c>
      <c r="I185" s="460">
        <v>10864.255870000001</v>
      </c>
      <c r="J185" s="461">
        <v>10864.255870000001</v>
      </c>
      <c r="K185" s="471" t="s">
        <v>294</v>
      </c>
    </row>
    <row r="186" spans="1:11" ht="14.4" customHeight="1" thickBot="1" x14ac:dyDescent="0.35">
      <c r="A186" s="479" t="s">
        <v>472</v>
      </c>
      <c r="B186" s="460">
        <v>1901.19009605214</v>
      </c>
      <c r="C186" s="460">
        <v>1429.92704</v>
      </c>
      <c r="D186" s="461">
        <v>-471.26305605213901</v>
      </c>
      <c r="E186" s="462">
        <v>0.75212207499299999</v>
      </c>
      <c r="F186" s="460">
        <v>55.745206485323997</v>
      </c>
      <c r="G186" s="461">
        <v>55.745206485323997</v>
      </c>
      <c r="H186" s="463">
        <v>5.3570200000000003</v>
      </c>
      <c r="I186" s="460">
        <v>16.59892</v>
      </c>
      <c r="J186" s="461">
        <v>-39.146286485323998</v>
      </c>
      <c r="K186" s="464">
        <v>0.29776407778399999</v>
      </c>
    </row>
    <row r="187" spans="1:11" ht="14.4" customHeight="1" thickBot="1" x14ac:dyDescent="0.35">
      <c r="A187" s="480" t="s">
        <v>473</v>
      </c>
      <c r="B187" s="460">
        <v>1821.42730196547</v>
      </c>
      <c r="C187" s="460">
        <v>1409.5291099999999</v>
      </c>
      <c r="D187" s="461">
        <v>-411.89819196547001</v>
      </c>
      <c r="E187" s="462">
        <v>0.77385965856500005</v>
      </c>
      <c r="F187" s="460">
        <v>0</v>
      </c>
      <c r="G187" s="461">
        <v>0</v>
      </c>
      <c r="H187" s="463">
        <v>0</v>
      </c>
      <c r="I187" s="460">
        <v>0</v>
      </c>
      <c r="J187" s="461">
        <v>0</v>
      </c>
      <c r="K187" s="471" t="s">
        <v>294</v>
      </c>
    </row>
    <row r="188" spans="1:11" ht="14.4" customHeight="1" thickBot="1" x14ac:dyDescent="0.35">
      <c r="A188" s="481" t="s">
        <v>474</v>
      </c>
      <c r="B188" s="465">
        <v>1821.42730196547</v>
      </c>
      <c r="C188" s="465">
        <v>1409.5291099999999</v>
      </c>
      <c r="D188" s="466">
        <v>-411.89819196547001</v>
      </c>
      <c r="E188" s="472">
        <v>0.77385965856500005</v>
      </c>
      <c r="F188" s="465">
        <v>0</v>
      </c>
      <c r="G188" s="466">
        <v>0</v>
      </c>
      <c r="H188" s="468">
        <v>0</v>
      </c>
      <c r="I188" s="465">
        <v>0</v>
      </c>
      <c r="J188" s="466">
        <v>0</v>
      </c>
      <c r="K188" s="469" t="s">
        <v>294</v>
      </c>
    </row>
    <row r="189" spans="1:11" ht="14.4" customHeight="1" thickBot="1" x14ac:dyDescent="0.35">
      <c r="A189" s="482" t="s">
        <v>475</v>
      </c>
      <c r="B189" s="460">
        <v>0</v>
      </c>
      <c r="C189" s="460">
        <v>20.207000000000001</v>
      </c>
      <c r="D189" s="461">
        <v>20.207000000000001</v>
      </c>
      <c r="E189" s="470" t="s">
        <v>294</v>
      </c>
      <c r="F189" s="460">
        <v>0</v>
      </c>
      <c r="G189" s="461">
        <v>0</v>
      </c>
      <c r="H189" s="463">
        <v>0</v>
      </c>
      <c r="I189" s="460">
        <v>0</v>
      </c>
      <c r="J189" s="461">
        <v>0</v>
      </c>
      <c r="K189" s="471" t="s">
        <v>294</v>
      </c>
    </row>
    <row r="190" spans="1:11" ht="14.4" customHeight="1" thickBot="1" x14ac:dyDescent="0.35">
      <c r="A190" s="482" t="s">
        <v>476</v>
      </c>
      <c r="B190" s="460">
        <v>0</v>
      </c>
      <c r="C190" s="460">
        <v>1122.21749</v>
      </c>
      <c r="D190" s="461">
        <v>1122.21749</v>
      </c>
      <c r="E190" s="470" t="s">
        <v>294</v>
      </c>
      <c r="F190" s="460">
        <v>0</v>
      </c>
      <c r="G190" s="461">
        <v>0</v>
      </c>
      <c r="H190" s="463">
        <v>0</v>
      </c>
      <c r="I190" s="460">
        <v>0</v>
      </c>
      <c r="J190" s="461">
        <v>0</v>
      </c>
      <c r="K190" s="471" t="s">
        <v>294</v>
      </c>
    </row>
    <row r="191" spans="1:11" ht="14.4" customHeight="1" thickBot="1" x14ac:dyDescent="0.35">
      <c r="A191" s="482" t="s">
        <v>477</v>
      </c>
      <c r="B191" s="460">
        <v>0</v>
      </c>
      <c r="C191" s="460">
        <v>3.2669999999999999</v>
      </c>
      <c r="D191" s="461">
        <v>3.2669999999999999</v>
      </c>
      <c r="E191" s="470" t="s">
        <v>300</v>
      </c>
      <c r="F191" s="460">
        <v>0</v>
      </c>
      <c r="G191" s="461">
        <v>0</v>
      </c>
      <c r="H191" s="463">
        <v>0</v>
      </c>
      <c r="I191" s="460">
        <v>0</v>
      </c>
      <c r="J191" s="461">
        <v>0</v>
      </c>
      <c r="K191" s="471" t="s">
        <v>294</v>
      </c>
    </row>
    <row r="192" spans="1:11" ht="14.4" customHeight="1" thickBot="1" x14ac:dyDescent="0.35">
      <c r="A192" s="482" t="s">
        <v>478</v>
      </c>
      <c r="B192" s="460">
        <v>0</v>
      </c>
      <c r="C192" s="460">
        <v>117.19276000000001</v>
      </c>
      <c r="D192" s="461">
        <v>117.19276000000001</v>
      </c>
      <c r="E192" s="470" t="s">
        <v>294</v>
      </c>
      <c r="F192" s="460">
        <v>0</v>
      </c>
      <c r="G192" s="461">
        <v>0</v>
      </c>
      <c r="H192" s="463">
        <v>0</v>
      </c>
      <c r="I192" s="460">
        <v>0</v>
      </c>
      <c r="J192" s="461">
        <v>0</v>
      </c>
      <c r="K192" s="471" t="s">
        <v>294</v>
      </c>
    </row>
    <row r="193" spans="1:11" ht="14.4" customHeight="1" thickBot="1" x14ac:dyDescent="0.35">
      <c r="A193" s="482" t="s">
        <v>479</v>
      </c>
      <c r="B193" s="460">
        <v>0</v>
      </c>
      <c r="C193" s="460">
        <v>86.151330000000002</v>
      </c>
      <c r="D193" s="461">
        <v>86.151330000000002</v>
      </c>
      <c r="E193" s="470" t="s">
        <v>294</v>
      </c>
      <c r="F193" s="460">
        <v>0</v>
      </c>
      <c r="G193" s="461">
        <v>0</v>
      </c>
      <c r="H193" s="463">
        <v>0</v>
      </c>
      <c r="I193" s="460">
        <v>0</v>
      </c>
      <c r="J193" s="461">
        <v>0</v>
      </c>
      <c r="K193" s="471" t="s">
        <v>294</v>
      </c>
    </row>
    <row r="194" spans="1:11" ht="14.4" customHeight="1" thickBot="1" x14ac:dyDescent="0.35">
      <c r="A194" s="482" t="s">
        <v>480</v>
      </c>
      <c r="B194" s="460">
        <v>0</v>
      </c>
      <c r="C194" s="460">
        <v>60.49353</v>
      </c>
      <c r="D194" s="461">
        <v>60.49353</v>
      </c>
      <c r="E194" s="470" t="s">
        <v>294</v>
      </c>
      <c r="F194" s="460">
        <v>0</v>
      </c>
      <c r="G194" s="461">
        <v>0</v>
      </c>
      <c r="H194" s="463">
        <v>0</v>
      </c>
      <c r="I194" s="460">
        <v>0</v>
      </c>
      <c r="J194" s="461">
        <v>0</v>
      </c>
      <c r="K194" s="471" t="s">
        <v>294</v>
      </c>
    </row>
    <row r="195" spans="1:11" ht="14.4" customHeight="1" thickBot="1" x14ac:dyDescent="0.35">
      <c r="A195" s="485" t="s">
        <v>481</v>
      </c>
      <c r="B195" s="465">
        <v>79.762794086667995</v>
      </c>
      <c r="C195" s="465">
        <v>20.397929999999999</v>
      </c>
      <c r="D195" s="466">
        <v>-59.364864086668</v>
      </c>
      <c r="E195" s="472">
        <v>0.25573239044000001</v>
      </c>
      <c r="F195" s="465">
        <v>55.745206485323997</v>
      </c>
      <c r="G195" s="466">
        <v>55.745206485323997</v>
      </c>
      <c r="H195" s="468">
        <v>5.3570200000000003</v>
      </c>
      <c r="I195" s="465">
        <v>16.59892</v>
      </c>
      <c r="J195" s="466">
        <v>-39.146286485323998</v>
      </c>
      <c r="K195" s="473">
        <v>0.29776407778399999</v>
      </c>
    </row>
    <row r="196" spans="1:11" ht="14.4" customHeight="1" thickBot="1" x14ac:dyDescent="0.35">
      <c r="A196" s="481" t="s">
        <v>482</v>
      </c>
      <c r="B196" s="465">
        <v>0</v>
      </c>
      <c r="C196" s="465">
        <v>-2.1800000000000001E-3</v>
      </c>
      <c r="D196" s="466">
        <v>-2.1800000000000001E-3</v>
      </c>
      <c r="E196" s="467" t="s">
        <v>294</v>
      </c>
      <c r="F196" s="465">
        <v>0</v>
      </c>
      <c r="G196" s="466">
        <v>0</v>
      </c>
      <c r="H196" s="468">
        <v>0</v>
      </c>
      <c r="I196" s="465">
        <v>-9.7000000000000005E-4</v>
      </c>
      <c r="J196" s="466">
        <v>-9.7000000000000005E-4</v>
      </c>
      <c r="K196" s="469" t="s">
        <v>294</v>
      </c>
    </row>
    <row r="197" spans="1:11" ht="14.4" customHeight="1" thickBot="1" x14ac:dyDescent="0.35">
      <c r="A197" s="482" t="s">
        <v>483</v>
      </c>
      <c r="B197" s="460">
        <v>0</v>
      </c>
      <c r="C197" s="460">
        <v>-2.1800000000000001E-3</v>
      </c>
      <c r="D197" s="461">
        <v>-2.1800000000000001E-3</v>
      </c>
      <c r="E197" s="470" t="s">
        <v>294</v>
      </c>
      <c r="F197" s="460">
        <v>0</v>
      </c>
      <c r="G197" s="461">
        <v>0</v>
      </c>
      <c r="H197" s="463">
        <v>0</v>
      </c>
      <c r="I197" s="460">
        <v>-9.7000000000000005E-4</v>
      </c>
      <c r="J197" s="461">
        <v>-9.7000000000000005E-4</v>
      </c>
      <c r="K197" s="471" t="s">
        <v>294</v>
      </c>
    </row>
    <row r="198" spans="1:11" ht="14.4" customHeight="1" thickBot="1" x14ac:dyDescent="0.35">
      <c r="A198" s="481" t="s">
        <v>484</v>
      </c>
      <c r="B198" s="465">
        <v>79.762794086667995</v>
      </c>
      <c r="C198" s="465">
        <v>19.400110000000002</v>
      </c>
      <c r="D198" s="466">
        <v>-60.362684086667997</v>
      </c>
      <c r="E198" s="472">
        <v>0.24322254783200001</v>
      </c>
      <c r="F198" s="465">
        <v>55.745206485323997</v>
      </c>
      <c r="G198" s="466">
        <v>55.745206485323997</v>
      </c>
      <c r="H198" s="468">
        <v>5.3570200000000003</v>
      </c>
      <c r="I198" s="465">
        <v>16.599889999999998</v>
      </c>
      <c r="J198" s="466">
        <v>-39.145316485324003</v>
      </c>
      <c r="K198" s="473">
        <v>0.29778147838300001</v>
      </c>
    </row>
    <row r="199" spans="1:11" ht="14.4" customHeight="1" thickBot="1" x14ac:dyDescent="0.35">
      <c r="A199" s="482" t="s">
        <v>485</v>
      </c>
      <c r="B199" s="460">
        <v>0</v>
      </c>
      <c r="C199" s="460">
        <v>2.1999999999999999E-2</v>
      </c>
      <c r="D199" s="461">
        <v>2.1999999999999999E-2</v>
      </c>
      <c r="E199" s="470" t="s">
        <v>294</v>
      </c>
      <c r="F199" s="460">
        <v>0</v>
      </c>
      <c r="G199" s="461">
        <v>0</v>
      </c>
      <c r="H199" s="463">
        <v>0</v>
      </c>
      <c r="I199" s="460">
        <v>0</v>
      </c>
      <c r="J199" s="461">
        <v>0</v>
      </c>
      <c r="K199" s="471" t="s">
        <v>294</v>
      </c>
    </row>
    <row r="200" spans="1:11" ht="14.4" customHeight="1" thickBot="1" x14ac:dyDescent="0.35">
      <c r="A200" s="482" t="s">
        <v>486</v>
      </c>
      <c r="B200" s="460">
        <v>4.350313960986</v>
      </c>
      <c r="C200" s="460">
        <v>0</v>
      </c>
      <c r="D200" s="461">
        <v>-4.350313960986</v>
      </c>
      <c r="E200" s="462">
        <v>0</v>
      </c>
      <c r="F200" s="460">
        <v>4.6403348917180001</v>
      </c>
      <c r="G200" s="461">
        <v>4.6403348917180001</v>
      </c>
      <c r="H200" s="463">
        <v>0</v>
      </c>
      <c r="I200" s="460">
        <v>0</v>
      </c>
      <c r="J200" s="461">
        <v>-4.6403348917180001</v>
      </c>
      <c r="K200" s="464">
        <v>0</v>
      </c>
    </row>
    <row r="201" spans="1:11" ht="14.4" customHeight="1" thickBot="1" x14ac:dyDescent="0.35">
      <c r="A201" s="482" t="s">
        <v>487</v>
      </c>
      <c r="B201" s="460">
        <v>5.6313744816000003E-2</v>
      </c>
      <c r="C201" s="460">
        <v>5.1999999999999998E-2</v>
      </c>
      <c r="D201" s="461">
        <v>-4.3137448159999998E-3</v>
      </c>
      <c r="E201" s="462">
        <v>0.92339801178600001</v>
      </c>
      <c r="F201" s="460">
        <v>9.2165898617000003E-2</v>
      </c>
      <c r="G201" s="461">
        <v>9.2165898617000003E-2</v>
      </c>
      <c r="H201" s="463">
        <v>0</v>
      </c>
      <c r="I201" s="460">
        <v>0</v>
      </c>
      <c r="J201" s="461">
        <v>-9.2165898617000003E-2</v>
      </c>
      <c r="K201" s="464">
        <v>0</v>
      </c>
    </row>
    <row r="202" spans="1:11" ht="14.4" customHeight="1" thickBot="1" x14ac:dyDescent="0.35">
      <c r="A202" s="482" t="s">
        <v>488</v>
      </c>
      <c r="B202" s="460">
        <v>51.012705694986998</v>
      </c>
      <c r="C202" s="460">
        <v>17.97522</v>
      </c>
      <c r="D202" s="461">
        <v>-33.037485694986998</v>
      </c>
      <c r="E202" s="462">
        <v>0.352367508351</v>
      </c>
      <c r="F202" s="460">
        <v>51.012705694986998</v>
      </c>
      <c r="G202" s="461">
        <v>51.012705694986998</v>
      </c>
      <c r="H202" s="463">
        <v>4.1322299999999998</v>
      </c>
      <c r="I202" s="460">
        <v>12.14883</v>
      </c>
      <c r="J202" s="461">
        <v>-38.863875694987001</v>
      </c>
      <c r="K202" s="464">
        <v>0.23815302157500001</v>
      </c>
    </row>
    <row r="203" spans="1:11" ht="14.4" customHeight="1" thickBot="1" x14ac:dyDescent="0.35">
      <c r="A203" s="482" t="s">
        <v>489</v>
      </c>
      <c r="B203" s="460">
        <v>24.343460685878</v>
      </c>
      <c r="C203" s="460">
        <v>1.3508899999999999</v>
      </c>
      <c r="D203" s="461">
        <v>-22.992570685878</v>
      </c>
      <c r="E203" s="462">
        <v>5.5492931650999999E-2</v>
      </c>
      <c r="F203" s="460">
        <v>0</v>
      </c>
      <c r="G203" s="461">
        <v>0</v>
      </c>
      <c r="H203" s="463">
        <v>1.22479</v>
      </c>
      <c r="I203" s="460">
        <v>4.45106</v>
      </c>
      <c r="J203" s="461">
        <v>4.45106</v>
      </c>
      <c r="K203" s="471" t="s">
        <v>294</v>
      </c>
    </row>
    <row r="204" spans="1:11" ht="14.4" customHeight="1" thickBot="1" x14ac:dyDescent="0.35">
      <c r="A204" s="481" t="s">
        <v>490</v>
      </c>
      <c r="B204" s="465">
        <v>0</v>
      </c>
      <c r="C204" s="465">
        <v>1</v>
      </c>
      <c r="D204" s="466">
        <v>1</v>
      </c>
      <c r="E204" s="467" t="s">
        <v>294</v>
      </c>
      <c r="F204" s="465">
        <v>0</v>
      </c>
      <c r="G204" s="466">
        <v>0</v>
      </c>
      <c r="H204" s="468">
        <v>0</v>
      </c>
      <c r="I204" s="465">
        <v>0</v>
      </c>
      <c r="J204" s="466">
        <v>0</v>
      </c>
      <c r="K204" s="469" t="s">
        <v>294</v>
      </c>
    </row>
    <row r="205" spans="1:11" ht="14.4" customHeight="1" thickBot="1" x14ac:dyDescent="0.35">
      <c r="A205" s="482" t="s">
        <v>491</v>
      </c>
      <c r="B205" s="460">
        <v>0</v>
      </c>
      <c r="C205" s="460">
        <v>1</v>
      </c>
      <c r="D205" s="461">
        <v>1</v>
      </c>
      <c r="E205" s="470" t="s">
        <v>294</v>
      </c>
      <c r="F205" s="460">
        <v>0</v>
      </c>
      <c r="G205" s="461">
        <v>0</v>
      </c>
      <c r="H205" s="463">
        <v>0</v>
      </c>
      <c r="I205" s="460">
        <v>0</v>
      </c>
      <c r="J205" s="461">
        <v>0</v>
      </c>
      <c r="K205" s="471" t="s">
        <v>294</v>
      </c>
    </row>
    <row r="206" spans="1:11" ht="14.4" customHeight="1" thickBot="1" x14ac:dyDescent="0.35">
      <c r="A206" s="479" t="s">
        <v>492</v>
      </c>
      <c r="B206" s="460">
        <v>0</v>
      </c>
      <c r="C206" s="460">
        <v>0</v>
      </c>
      <c r="D206" s="461">
        <v>0</v>
      </c>
      <c r="E206" s="462">
        <v>1</v>
      </c>
      <c r="F206" s="460">
        <v>0</v>
      </c>
      <c r="G206" s="461">
        <v>0</v>
      </c>
      <c r="H206" s="463">
        <v>0</v>
      </c>
      <c r="I206" s="460">
        <v>0.34260000000000002</v>
      </c>
      <c r="J206" s="461">
        <v>0.34260000000000002</v>
      </c>
      <c r="K206" s="471" t="s">
        <v>300</v>
      </c>
    </row>
    <row r="207" spans="1:11" ht="14.4" customHeight="1" thickBot="1" x14ac:dyDescent="0.35">
      <c r="A207" s="485" t="s">
        <v>493</v>
      </c>
      <c r="B207" s="465">
        <v>0</v>
      </c>
      <c r="C207" s="465">
        <v>0</v>
      </c>
      <c r="D207" s="466">
        <v>0</v>
      </c>
      <c r="E207" s="472">
        <v>1</v>
      </c>
      <c r="F207" s="465">
        <v>0</v>
      </c>
      <c r="G207" s="466">
        <v>0</v>
      </c>
      <c r="H207" s="468">
        <v>0</v>
      </c>
      <c r="I207" s="465">
        <v>0.34260000000000002</v>
      </c>
      <c r="J207" s="466">
        <v>0.34260000000000002</v>
      </c>
      <c r="K207" s="469" t="s">
        <v>300</v>
      </c>
    </row>
    <row r="208" spans="1:11" ht="14.4" customHeight="1" thickBot="1" x14ac:dyDescent="0.35">
      <c r="A208" s="481" t="s">
        <v>494</v>
      </c>
      <c r="B208" s="465">
        <v>0</v>
      </c>
      <c r="C208" s="465">
        <v>0</v>
      </c>
      <c r="D208" s="466">
        <v>0</v>
      </c>
      <c r="E208" s="472">
        <v>1</v>
      </c>
      <c r="F208" s="465">
        <v>0</v>
      </c>
      <c r="G208" s="466">
        <v>0</v>
      </c>
      <c r="H208" s="468">
        <v>0</v>
      </c>
      <c r="I208" s="465">
        <v>0.34260000000000002</v>
      </c>
      <c r="J208" s="466">
        <v>0.34260000000000002</v>
      </c>
      <c r="K208" s="469" t="s">
        <v>300</v>
      </c>
    </row>
    <row r="209" spans="1:11" ht="14.4" customHeight="1" thickBot="1" x14ac:dyDescent="0.35">
      <c r="A209" s="482" t="s">
        <v>495</v>
      </c>
      <c r="B209" s="460">
        <v>0</v>
      </c>
      <c r="C209" s="460">
        <v>0</v>
      </c>
      <c r="D209" s="461">
        <v>0</v>
      </c>
      <c r="E209" s="462">
        <v>1</v>
      </c>
      <c r="F209" s="460">
        <v>0</v>
      </c>
      <c r="G209" s="461">
        <v>0</v>
      </c>
      <c r="H209" s="463">
        <v>0</v>
      </c>
      <c r="I209" s="460">
        <v>0.34260000000000002</v>
      </c>
      <c r="J209" s="461">
        <v>0.34260000000000002</v>
      </c>
      <c r="K209" s="471" t="s">
        <v>300</v>
      </c>
    </row>
    <row r="210" spans="1:11" ht="14.4" customHeight="1" thickBot="1" x14ac:dyDescent="0.35">
      <c r="A210" s="478" t="s">
        <v>496</v>
      </c>
      <c r="B210" s="460">
        <v>11714.2164084824</v>
      </c>
      <c r="C210" s="460">
        <v>8260.8383699999995</v>
      </c>
      <c r="D210" s="461">
        <v>-3453.3780384823999</v>
      </c>
      <c r="E210" s="462">
        <v>0.70519769158500001</v>
      </c>
      <c r="F210" s="460">
        <v>9093.0096399206104</v>
      </c>
      <c r="G210" s="461">
        <v>9093.0096399206104</v>
      </c>
      <c r="H210" s="463">
        <v>1088.15426</v>
      </c>
      <c r="I210" s="460">
        <v>9719.2974599999998</v>
      </c>
      <c r="J210" s="461">
        <v>626.28782007938901</v>
      </c>
      <c r="K210" s="464">
        <v>1.0688757457510001</v>
      </c>
    </row>
    <row r="211" spans="1:11" ht="14.4" customHeight="1" thickBot="1" x14ac:dyDescent="0.35">
      <c r="A211" s="483" t="s">
        <v>497</v>
      </c>
      <c r="B211" s="465">
        <v>11714.2164084824</v>
      </c>
      <c r="C211" s="465">
        <v>8260.8383699999995</v>
      </c>
      <c r="D211" s="466">
        <v>-3453.3780384823999</v>
      </c>
      <c r="E211" s="472">
        <v>0.70519769158500001</v>
      </c>
      <c r="F211" s="465">
        <v>9093.0096399206104</v>
      </c>
      <c r="G211" s="466">
        <v>9093.0096399206104</v>
      </c>
      <c r="H211" s="468">
        <v>1088.15426</v>
      </c>
      <c r="I211" s="465">
        <v>9719.2974599999998</v>
      </c>
      <c r="J211" s="466">
        <v>626.28782007938901</v>
      </c>
      <c r="K211" s="473">
        <v>1.0688757457510001</v>
      </c>
    </row>
    <row r="212" spans="1:11" ht="14.4" customHeight="1" thickBot="1" x14ac:dyDescent="0.35">
      <c r="A212" s="485" t="s">
        <v>54</v>
      </c>
      <c r="B212" s="465">
        <v>11714.2164084824</v>
      </c>
      <c r="C212" s="465">
        <v>8260.8383699999995</v>
      </c>
      <c r="D212" s="466">
        <v>-3453.3780384823999</v>
      </c>
      <c r="E212" s="472">
        <v>0.70519769158500001</v>
      </c>
      <c r="F212" s="465">
        <v>9093.0096399206104</v>
      </c>
      <c r="G212" s="466">
        <v>9093.0096399206104</v>
      </c>
      <c r="H212" s="468">
        <v>1088.15426</v>
      </c>
      <c r="I212" s="465">
        <v>9719.2974599999998</v>
      </c>
      <c r="J212" s="466">
        <v>626.28782007938901</v>
      </c>
      <c r="K212" s="473">
        <v>1.0688757457510001</v>
      </c>
    </row>
    <row r="213" spans="1:11" ht="14.4" customHeight="1" thickBot="1" x14ac:dyDescent="0.35">
      <c r="A213" s="481" t="s">
        <v>498</v>
      </c>
      <c r="B213" s="465">
        <v>68.999999999999005</v>
      </c>
      <c r="C213" s="465">
        <v>43.7742</v>
      </c>
      <c r="D213" s="466">
        <v>-25.225799999999001</v>
      </c>
      <c r="E213" s="472">
        <v>0.63440869565199998</v>
      </c>
      <c r="F213" s="465">
        <v>52</v>
      </c>
      <c r="G213" s="466">
        <v>52</v>
      </c>
      <c r="H213" s="468">
        <v>3.64785</v>
      </c>
      <c r="I213" s="465">
        <v>43.7742</v>
      </c>
      <c r="J213" s="466">
        <v>-8.2257999999999996</v>
      </c>
      <c r="K213" s="473">
        <v>0.84181153846099999</v>
      </c>
    </row>
    <row r="214" spans="1:11" ht="14.4" customHeight="1" thickBot="1" x14ac:dyDescent="0.35">
      <c r="A214" s="482" t="s">
        <v>499</v>
      </c>
      <c r="B214" s="460">
        <v>68.999999999999005</v>
      </c>
      <c r="C214" s="460">
        <v>43.7742</v>
      </c>
      <c r="D214" s="461">
        <v>-25.225799999999001</v>
      </c>
      <c r="E214" s="462">
        <v>0.63440869565199998</v>
      </c>
      <c r="F214" s="460">
        <v>52</v>
      </c>
      <c r="G214" s="461">
        <v>52</v>
      </c>
      <c r="H214" s="463">
        <v>3.64785</v>
      </c>
      <c r="I214" s="460">
        <v>43.7742</v>
      </c>
      <c r="J214" s="461">
        <v>-8.2257999999999996</v>
      </c>
      <c r="K214" s="464">
        <v>0.84181153846099999</v>
      </c>
    </row>
    <row r="215" spans="1:11" ht="14.4" customHeight="1" thickBot="1" x14ac:dyDescent="0.35">
      <c r="A215" s="481" t="s">
        <v>500</v>
      </c>
      <c r="B215" s="465">
        <v>90.324638608841994</v>
      </c>
      <c r="C215" s="465">
        <v>61.295000000000002</v>
      </c>
      <c r="D215" s="466">
        <v>-29.029638608841999</v>
      </c>
      <c r="E215" s="472">
        <v>0.67860775248000005</v>
      </c>
      <c r="F215" s="465">
        <v>68.009639920612003</v>
      </c>
      <c r="G215" s="466">
        <v>68.009639920612003</v>
      </c>
      <c r="H215" s="468">
        <v>14.861000000000001</v>
      </c>
      <c r="I215" s="465">
        <v>109.5106</v>
      </c>
      <c r="J215" s="466">
        <v>41.500960079386999</v>
      </c>
      <c r="K215" s="473">
        <v>1.6102217292700001</v>
      </c>
    </row>
    <row r="216" spans="1:11" ht="14.4" customHeight="1" thickBot="1" x14ac:dyDescent="0.35">
      <c r="A216" s="482" t="s">
        <v>501</v>
      </c>
      <c r="B216" s="460">
        <v>90.324638608841994</v>
      </c>
      <c r="C216" s="460">
        <v>61.295000000000002</v>
      </c>
      <c r="D216" s="461">
        <v>-29.029638608841999</v>
      </c>
      <c r="E216" s="462">
        <v>0.67860775248000005</v>
      </c>
      <c r="F216" s="460">
        <v>68.009639920612003</v>
      </c>
      <c r="G216" s="461">
        <v>68.009639920612003</v>
      </c>
      <c r="H216" s="463">
        <v>14.861000000000001</v>
      </c>
      <c r="I216" s="460">
        <v>109.5106</v>
      </c>
      <c r="J216" s="461">
        <v>41.500960079386999</v>
      </c>
      <c r="K216" s="464">
        <v>1.6102217292700001</v>
      </c>
    </row>
    <row r="217" spans="1:11" ht="14.4" customHeight="1" thickBot="1" x14ac:dyDescent="0.35">
      <c r="A217" s="481" t="s">
        <v>502</v>
      </c>
      <c r="B217" s="465">
        <v>355.89176987370598</v>
      </c>
      <c r="C217" s="465">
        <v>281.42559999999997</v>
      </c>
      <c r="D217" s="466">
        <v>-74.466169873705994</v>
      </c>
      <c r="E217" s="472">
        <v>0.790761753495</v>
      </c>
      <c r="F217" s="465">
        <v>306</v>
      </c>
      <c r="G217" s="466">
        <v>306</v>
      </c>
      <c r="H217" s="468">
        <v>21.77966</v>
      </c>
      <c r="I217" s="465">
        <v>258.52850000000001</v>
      </c>
      <c r="J217" s="466">
        <v>-47.471499999999999</v>
      </c>
      <c r="K217" s="473">
        <v>0.84486437908400003</v>
      </c>
    </row>
    <row r="218" spans="1:11" ht="14.4" customHeight="1" thickBot="1" x14ac:dyDescent="0.35">
      <c r="A218" s="482" t="s">
        <v>503</v>
      </c>
      <c r="B218" s="460">
        <v>355.89176987370598</v>
      </c>
      <c r="C218" s="460">
        <v>281.42559999999997</v>
      </c>
      <c r="D218" s="461">
        <v>-74.466169873705994</v>
      </c>
      <c r="E218" s="462">
        <v>0.790761753495</v>
      </c>
      <c r="F218" s="460">
        <v>306</v>
      </c>
      <c r="G218" s="461">
        <v>306</v>
      </c>
      <c r="H218" s="463">
        <v>21.77966</v>
      </c>
      <c r="I218" s="460">
        <v>258.52850000000001</v>
      </c>
      <c r="J218" s="461">
        <v>-47.471499999999999</v>
      </c>
      <c r="K218" s="464">
        <v>0.84486437908400003</v>
      </c>
    </row>
    <row r="219" spans="1:11" ht="14.4" customHeight="1" thickBot="1" x14ac:dyDescent="0.35">
      <c r="A219" s="481" t="s">
        <v>504</v>
      </c>
      <c r="B219" s="465">
        <v>0</v>
      </c>
      <c r="C219" s="465">
        <v>11.268000000000001</v>
      </c>
      <c r="D219" s="466">
        <v>11.268000000000001</v>
      </c>
      <c r="E219" s="467" t="s">
        <v>294</v>
      </c>
      <c r="F219" s="465">
        <v>0</v>
      </c>
      <c r="G219" s="466">
        <v>0</v>
      </c>
      <c r="H219" s="468">
        <v>1.25</v>
      </c>
      <c r="I219" s="465">
        <v>11.29</v>
      </c>
      <c r="J219" s="466">
        <v>11.29</v>
      </c>
      <c r="K219" s="469" t="s">
        <v>300</v>
      </c>
    </row>
    <row r="220" spans="1:11" ht="14.4" customHeight="1" thickBot="1" x14ac:dyDescent="0.35">
      <c r="A220" s="482" t="s">
        <v>505</v>
      </c>
      <c r="B220" s="460">
        <v>0</v>
      </c>
      <c r="C220" s="460">
        <v>11.268000000000001</v>
      </c>
      <c r="D220" s="461">
        <v>11.268000000000001</v>
      </c>
      <c r="E220" s="470" t="s">
        <v>294</v>
      </c>
      <c r="F220" s="460">
        <v>0</v>
      </c>
      <c r="G220" s="461">
        <v>0</v>
      </c>
      <c r="H220" s="463">
        <v>1.25</v>
      </c>
      <c r="I220" s="460">
        <v>11.29</v>
      </c>
      <c r="J220" s="461">
        <v>11.29</v>
      </c>
      <c r="K220" s="471" t="s">
        <v>300</v>
      </c>
    </row>
    <row r="221" spans="1:11" ht="14.4" customHeight="1" thickBot="1" x14ac:dyDescent="0.35">
      <c r="A221" s="481" t="s">
        <v>506</v>
      </c>
      <c r="B221" s="465">
        <v>1570.99999999998</v>
      </c>
      <c r="C221" s="465">
        <v>1393.6394399999999</v>
      </c>
      <c r="D221" s="466">
        <v>-177.36055999998001</v>
      </c>
      <c r="E221" s="472">
        <v>0.88710339910799996</v>
      </c>
      <c r="F221" s="465">
        <v>2016</v>
      </c>
      <c r="G221" s="466">
        <v>2016</v>
      </c>
      <c r="H221" s="468">
        <v>215.86109999999999</v>
      </c>
      <c r="I221" s="465">
        <v>1790.5219</v>
      </c>
      <c r="J221" s="466">
        <v>-225.47810000000101</v>
      </c>
      <c r="K221" s="473">
        <v>0.88815570436500002</v>
      </c>
    </row>
    <row r="222" spans="1:11" ht="14.4" customHeight="1" thickBot="1" x14ac:dyDescent="0.35">
      <c r="A222" s="482" t="s">
        <v>507</v>
      </c>
      <c r="B222" s="460">
        <v>1569.99999999998</v>
      </c>
      <c r="C222" s="460">
        <v>1392.1502399999999</v>
      </c>
      <c r="D222" s="461">
        <v>-177.84975999997999</v>
      </c>
      <c r="E222" s="462">
        <v>0.88671989808899998</v>
      </c>
      <c r="F222" s="460">
        <v>1934</v>
      </c>
      <c r="G222" s="461">
        <v>1934</v>
      </c>
      <c r="H222" s="463">
        <v>204.95971</v>
      </c>
      <c r="I222" s="460">
        <v>1696.68217</v>
      </c>
      <c r="J222" s="461">
        <v>-237.31782999999999</v>
      </c>
      <c r="K222" s="464">
        <v>0.877291711478</v>
      </c>
    </row>
    <row r="223" spans="1:11" ht="14.4" customHeight="1" thickBot="1" x14ac:dyDescent="0.35">
      <c r="A223" s="482" t="s">
        <v>508</v>
      </c>
      <c r="B223" s="460">
        <v>0.99999999999900002</v>
      </c>
      <c r="C223" s="460">
        <v>1.4892000000000001</v>
      </c>
      <c r="D223" s="461">
        <v>0.48920000000000002</v>
      </c>
      <c r="E223" s="462">
        <v>1.4892000000000001</v>
      </c>
      <c r="F223" s="460">
        <v>82</v>
      </c>
      <c r="G223" s="461">
        <v>82</v>
      </c>
      <c r="H223" s="463">
        <v>10.901389999999999</v>
      </c>
      <c r="I223" s="460">
        <v>93.839730000000003</v>
      </c>
      <c r="J223" s="461">
        <v>11.839729999999999</v>
      </c>
      <c r="K223" s="464">
        <v>1.1443869512189999</v>
      </c>
    </row>
    <row r="224" spans="1:11" ht="14.4" customHeight="1" thickBot="1" x14ac:dyDescent="0.35">
      <c r="A224" s="481" t="s">
        <v>509</v>
      </c>
      <c r="B224" s="465">
        <v>9627.9999999998709</v>
      </c>
      <c r="C224" s="465">
        <v>6469.43613</v>
      </c>
      <c r="D224" s="466">
        <v>-3158.5638699998699</v>
      </c>
      <c r="E224" s="472">
        <v>0.67193977253799997</v>
      </c>
      <c r="F224" s="465">
        <v>6651</v>
      </c>
      <c r="G224" s="466">
        <v>6651</v>
      </c>
      <c r="H224" s="468">
        <v>830.75464999999997</v>
      </c>
      <c r="I224" s="465">
        <v>7505.6722600000003</v>
      </c>
      <c r="J224" s="466">
        <v>854.67226000000005</v>
      </c>
      <c r="K224" s="473">
        <v>1.1285028206279999</v>
      </c>
    </row>
    <row r="225" spans="1:11" ht="14.4" customHeight="1" thickBot="1" x14ac:dyDescent="0.35">
      <c r="A225" s="482" t="s">
        <v>510</v>
      </c>
      <c r="B225" s="460">
        <v>9627.9999999998709</v>
      </c>
      <c r="C225" s="460">
        <v>6469.43613</v>
      </c>
      <c r="D225" s="461">
        <v>-3158.5638699998699</v>
      </c>
      <c r="E225" s="462">
        <v>0.67193977253799997</v>
      </c>
      <c r="F225" s="460">
        <v>6651</v>
      </c>
      <c r="G225" s="461">
        <v>6651</v>
      </c>
      <c r="H225" s="463">
        <v>830.75464999999997</v>
      </c>
      <c r="I225" s="460">
        <v>7505.6722600000003</v>
      </c>
      <c r="J225" s="461">
        <v>854.67226000000005</v>
      </c>
      <c r="K225" s="464">
        <v>1.1285028206279999</v>
      </c>
    </row>
    <row r="226" spans="1:11" ht="14.4" customHeight="1" thickBot="1" x14ac:dyDescent="0.35">
      <c r="A226" s="486" t="s">
        <v>511</v>
      </c>
      <c r="B226" s="465">
        <v>0</v>
      </c>
      <c r="C226" s="465">
        <v>6755.6728800000001</v>
      </c>
      <c r="D226" s="466">
        <v>6755.6728800000001</v>
      </c>
      <c r="E226" s="467" t="s">
        <v>294</v>
      </c>
      <c r="F226" s="465">
        <v>0</v>
      </c>
      <c r="G226" s="466">
        <v>0</v>
      </c>
      <c r="H226" s="468">
        <v>498.27519999999998</v>
      </c>
      <c r="I226" s="465">
        <v>6935.15816</v>
      </c>
      <c r="J226" s="466">
        <v>6935.15816</v>
      </c>
      <c r="K226" s="469" t="s">
        <v>300</v>
      </c>
    </row>
    <row r="227" spans="1:11" ht="14.4" customHeight="1" thickBot="1" x14ac:dyDescent="0.35">
      <c r="A227" s="483" t="s">
        <v>512</v>
      </c>
      <c r="B227" s="465">
        <v>0</v>
      </c>
      <c r="C227" s="465">
        <v>6755.6728800000001</v>
      </c>
      <c r="D227" s="466">
        <v>6755.6728800000001</v>
      </c>
      <c r="E227" s="467" t="s">
        <v>294</v>
      </c>
      <c r="F227" s="465">
        <v>0</v>
      </c>
      <c r="G227" s="466">
        <v>0</v>
      </c>
      <c r="H227" s="468">
        <v>498.27519999999998</v>
      </c>
      <c r="I227" s="465">
        <v>6935.15816</v>
      </c>
      <c r="J227" s="466">
        <v>6935.15816</v>
      </c>
      <c r="K227" s="469" t="s">
        <v>300</v>
      </c>
    </row>
    <row r="228" spans="1:11" ht="14.4" customHeight="1" thickBot="1" x14ac:dyDescent="0.35">
      <c r="A228" s="485" t="s">
        <v>513</v>
      </c>
      <c r="B228" s="465">
        <v>0</v>
      </c>
      <c r="C228" s="465">
        <v>6755.6728800000001</v>
      </c>
      <c r="D228" s="466">
        <v>6755.6728800000001</v>
      </c>
      <c r="E228" s="467" t="s">
        <v>294</v>
      </c>
      <c r="F228" s="465">
        <v>0</v>
      </c>
      <c r="G228" s="466">
        <v>0</v>
      </c>
      <c r="H228" s="468">
        <v>498.27519999999998</v>
      </c>
      <c r="I228" s="465">
        <v>6935.15816</v>
      </c>
      <c r="J228" s="466">
        <v>6935.15816</v>
      </c>
      <c r="K228" s="469" t="s">
        <v>300</v>
      </c>
    </row>
    <row r="229" spans="1:11" ht="14.4" customHeight="1" thickBot="1" x14ac:dyDescent="0.35">
      <c r="A229" s="481" t="s">
        <v>514</v>
      </c>
      <c r="B229" s="465">
        <v>0</v>
      </c>
      <c r="C229" s="465">
        <v>6755.6728800000001</v>
      </c>
      <c r="D229" s="466">
        <v>6755.6728800000001</v>
      </c>
      <c r="E229" s="467" t="s">
        <v>294</v>
      </c>
      <c r="F229" s="465">
        <v>0</v>
      </c>
      <c r="G229" s="466">
        <v>0</v>
      </c>
      <c r="H229" s="468">
        <v>498.27519999999998</v>
      </c>
      <c r="I229" s="465">
        <v>6935.15816</v>
      </c>
      <c r="J229" s="466">
        <v>6935.15816</v>
      </c>
      <c r="K229" s="469" t="s">
        <v>300</v>
      </c>
    </row>
    <row r="230" spans="1:11" ht="14.4" customHeight="1" thickBot="1" x14ac:dyDescent="0.35">
      <c r="A230" s="482" t="s">
        <v>515</v>
      </c>
      <c r="B230" s="460">
        <v>0</v>
      </c>
      <c r="C230" s="460">
        <v>3463.4644699999999</v>
      </c>
      <c r="D230" s="461">
        <v>3463.4644699999999</v>
      </c>
      <c r="E230" s="470" t="s">
        <v>294</v>
      </c>
      <c r="F230" s="460">
        <v>0</v>
      </c>
      <c r="G230" s="461">
        <v>0</v>
      </c>
      <c r="H230" s="463">
        <v>327.5292</v>
      </c>
      <c r="I230" s="460">
        <v>3771.6462999999999</v>
      </c>
      <c r="J230" s="461">
        <v>3771.6462999999999</v>
      </c>
      <c r="K230" s="471" t="s">
        <v>300</v>
      </c>
    </row>
    <row r="231" spans="1:11" ht="14.4" customHeight="1" thickBot="1" x14ac:dyDescent="0.35">
      <c r="A231" s="482" t="s">
        <v>516</v>
      </c>
      <c r="B231" s="460">
        <v>0</v>
      </c>
      <c r="C231" s="460">
        <v>125</v>
      </c>
      <c r="D231" s="461">
        <v>125</v>
      </c>
      <c r="E231" s="470" t="s">
        <v>300</v>
      </c>
      <c r="F231" s="460">
        <v>0</v>
      </c>
      <c r="G231" s="461">
        <v>0</v>
      </c>
      <c r="H231" s="463">
        <v>0</v>
      </c>
      <c r="I231" s="460">
        <v>240.00700000000001</v>
      </c>
      <c r="J231" s="461">
        <v>240.00700000000001</v>
      </c>
      <c r="K231" s="471" t="s">
        <v>300</v>
      </c>
    </row>
    <row r="232" spans="1:11" ht="14.4" customHeight="1" thickBot="1" x14ac:dyDescent="0.35">
      <c r="A232" s="482" t="s">
        <v>517</v>
      </c>
      <c r="B232" s="460">
        <v>0</v>
      </c>
      <c r="C232" s="460">
        <v>3167.2084100000002</v>
      </c>
      <c r="D232" s="461">
        <v>3167.2084100000002</v>
      </c>
      <c r="E232" s="470" t="s">
        <v>294</v>
      </c>
      <c r="F232" s="460">
        <v>0</v>
      </c>
      <c r="G232" s="461">
        <v>0</v>
      </c>
      <c r="H232" s="463">
        <v>170.74600000000001</v>
      </c>
      <c r="I232" s="460">
        <v>2923.50486</v>
      </c>
      <c r="J232" s="461">
        <v>2923.50486</v>
      </c>
      <c r="K232" s="471" t="s">
        <v>300</v>
      </c>
    </row>
    <row r="233" spans="1:11" ht="14.4" customHeight="1" thickBot="1" x14ac:dyDescent="0.35">
      <c r="A233" s="487"/>
      <c r="B233" s="460">
        <v>43672.387247188199</v>
      </c>
      <c r="C233" s="460">
        <v>73922.848599999896</v>
      </c>
      <c r="D233" s="461">
        <v>30250.461352811701</v>
      </c>
      <c r="E233" s="462">
        <v>1.6926679135160001</v>
      </c>
      <c r="F233" s="460">
        <v>60229.425598816502</v>
      </c>
      <c r="G233" s="461">
        <v>60229.425598816502</v>
      </c>
      <c r="H233" s="463">
        <v>5191.89491</v>
      </c>
      <c r="I233" s="460">
        <v>102706.69209</v>
      </c>
      <c r="J233" s="461">
        <v>42477.2664911834</v>
      </c>
      <c r="K233" s="464">
        <v>1.70525770533</v>
      </c>
    </row>
    <row r="234" spans="1:11" ht="14.4" customHeight="1" thickBot="1" x14ac:dyDescent="0.35">
      <c r="A234" s="488" t="s">
        <v>66</v>
      </c>
      <c r="B234" s="474">
        <v>43672.387247188301</v>
      </c>
      <c r="C234" s="474">
        <v>73922.848599999896</v>
      </c>
      <c r="D234" s="475">
        <v>30250.461352811599</v>
      </c>
      <c r="E234" s="476" t="s">
        <v>294</v>
      </c>
      <c r="F234" s="474">
        <v>60229.425598816502</v>
      </c>
      <c r="G234" s="475">
        <v>60229.425598816502</v>
      </c>
      <c r="H234" s="474">
        <v>5191.89491</v>
      </c>
      <c r="I234" s="474">
        <v>102706.69209</v>
      </c>
      <c r="J234" s="475">
        <v>42477.2664911834</v>
      </c>
      <c r="K234" s="477">
        <v>1.70525770533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151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293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7">
        <v>2014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278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518</v>
      </c>
      <c r="B5" s="490" t="s">
        <v>519</v>
      </c>
      <c r="C5" s="491" t="s">
        <v>520</v>
      </c>
      <c r="D5" s="491" t="s">
        <v>520</v>
      </c>
      <c r="E5" s="491"/>
      <c r="F5" s="491" t="s">
        <v>520</v>
      </c>
      <c r="G5" s="491" t="s">
        <v>520</v>
      </c>
      <c r="H5" s="491" t="s">
        <v>520</v>
      </c>
      <c r="I5" s="492" t="s">
        <v>520</v>
      </c>
      <c r="J5" s="493" t="s">
        <v>70</v>
      </c>
    </row>
    <row r="6" spans="1:10" ht="14.4" customHeight="1" x14ac:dyDescent="0.3">
      <c r="A6" s="489" t="s">
        <v>518</v>
      </c>
      <c r="B6" s="490" t="s">
        <v>303</v>
      </c>
      <c r="C6" s="491">
        <v>291.84793999999999</v>
      </c>
      <c r="D6" s="491">
        <v>285.72475999999898</v>
      </c>
      <c r="E6" s="491"/>
      <c r="F6" s="491">
        <v>282.91119000000003</v>
      </c>
      <c r="G6" s="491">
        <v>284.94118300308401</v>
      </c>
      <c r="H6" s="491">
        <v>-2.0299930030839732</v>
      </c>
      <c r="I6" s="492">
        <v>0.99287574726233241</v>
      </c>
      <c r="J6" s="493" t="s">
        <v>1</v>
      </c>
    </row>
    <row r="7" spans="1:10" ht="14.4" customHeight="1" x14ac:dyDescent="0.3">
      <c r="A7" s="489" t="s">
        <v>518</v>
      </c>
      <c r="B7" s="490" t="s">
        <v>304</v>
      </c>
      <c r="C7" s="491">
        <v>11961.25001</v>
      </c>
      <c r="D7" s="491">
        <v>11088.315110000005</v>
      </c>
      <c r="E7" s="491"/>
      <c r="F7" s="491">
        <v>12284.387960000005</v>
      </c>
      <c r="G7" s="491">
        <v>12431.51391495915</v>
      </c>
      <c r="H7" s="491">
        <v>-147.12595495914502</v>
      </c>
      <c r="I7" s="492">
        <v>0.98816508142406501</v>
      </c>
      <c r="J7" s="493" t="s">
        <v>1</v>
      </c>
    </row>
    <row r="8" spans="1:10" ht="14.4" customHeight="1" x14ac:dyDescent="0.3">
      <c r="A8" s="489" t="s">
        <v>518</v>
      </c>
      <c r="B8" s="490" t="s">
        <v>521</v>
      </c>
      <c r="C8" s="491">
        <v>21.988039999999998</v>
      </c>
      <c r="D8" s="491" t="s">
        <v>520</v>
      </c>
      <c r="E8" s="491"/>
      <c r="F8" s="491" t="s">
        <v>520</v>
      </c>
      <c r="G8" s="491" t="s">
        <v>520</v>
      </c>
      <c r="H8" s="491" t="s">
        <v>520</v>
      </c>
      <c r="I8" s="492" t="s">
        <v>520</v>
      </c>
      <c r="J8" s="493" t="s">
        <v>1</v>
      </c>
    </row>
    <row r="9" spans="1:10" ht="14.4" customHeight="1" x14ac:dyDescent="0.3">
      <c r="A9" s="489" t="s">
        <v>518</v>
      </c>
      <c r="B9" s="490" t="s">
        <v>305</v>
      </c>
      <c r="C9" s="491">
        <v>0.11535999999999999</v>
      </c>
      <c r="D9" s="491">
        <v>7.8060000000000004E-2</v>
      </c>
      <c r="E9" s="491"/>
      <c r="F9" s="491">
        <v>0.31612000000000001</v>
      </c>
      <c r="G9" s="491">
        <v>1.079009088938</v>
      </c>
      <c r="H9" s="491">
        <v>-0.762889088938</v>
      </c>
      <c r="I9" s="492">
        <v>0.2929725089814923</v>
      </c>
      <c r="J9" s="493" t="s">
        <v>1</v>
      </c>
    </row>
    <row r="10" spans="1:10" ht="14.4" customHeight="1" x14ac:dyDescent="0.3">
      <c r="A10" s="489" t="s">
        <v>518</v>
      </c>
      <c r="B10" s="490" t="s">
        <v>306</v>
      </c>
      <c r="C10" s="491">
        <v>29.8673</v>
      </c>
      <c r="D10" s="491">
        <v>488.40674000000007</v>
      </c>
      <c r="E10" s="491"/>
      <c r="F10" s="491">
        <v>31.197279999999999</v>
      </c>
      <c r="G10" s="491">
        <v>467.26907519667594</v>
      </c>
      <c r="H10" s="491">
        <v>-436.07179519667596</v>
      </c>
      <c r="I10" s="492">
        <v>6.6765128821908243E-2</v>
      </c>
      <c r="J10" s="493" t="s">
        <v>1</v>
      </c>
    </row>
    <row r="11" spans="1:10" ht="14.4" customHeight="1" x14ac:dyDescent="0.3">
      <c r="A11" s="489" t="s">
        <v>518</v>
      </c>
      <c r="B11" s="490" t="s">
        <v>522</v>
      </c>
      <c r="C11" s="491">
        <v>12305.068649999999</v>
      </c>
      <c r="D11" s="491">
        <v>11862.524670000004</v>
      </c>
      <c r="E11" s="491"/>
      <c r="F11" s="491">
        <v>12598.812550000006</v>
      </c>
      <c r="G11" s="491">
        <v>13184.80318224785</v>
      </c>
      <c r="H11" s="491">
        <v>-585.99063224784368</v>
      </c>
      <c r="I11" s="492">
        <v>0.95555560260187822</v>
      </c>
      <c r="J11" s="493" t="s">
        <v>523</v>
      </c>
    </row>
    <row r="13" spans="1:10" ht="14.4" customHeight="1" x14ac:dyDescent="0.3">
      <c r="A13" s="489" t="s">
        <v>518</v>
      </c>
      <c r="B13" s="490" t="s">
        <v>519</v>
      </c>
      <c r="C13" s="491" t="s">
        <v>520</v>
      </c>
      <c r="D13" s="491" t="s">
        <v>520</v>
      </c>
      <c r="E13" s="491"/>
      <c r="F13" s="491" t="s">
        <v>520</v>
      </c>
      <c r="G13" s="491" t="s">
        <v>520</v>
      </c>
      <c r="H13" s="491" t="s">
        <v>520</v>
      </c>
      <c r="I13" s="492" t="s">
        <v>520</v>
      </c>
      <c r="J13" s="493" t="s">
        <v>70</v>
      </c>
    </row>
    <row r="14" spans="1:10" ht="14.4" customHeight="1" x14ac:dyDescent="0.3">
      <c r="A14" s="489" t="s">
        <v>524</v>
      </c>
      <c r="B14" s="490" t="s">
        <v>525</v>
      </c>
      <c r="C14" s="491" t="s">
        <v>520</v>
      </c>
      <c r="D14" s="491" t="s">
        <v>520</v>
      </c>
      <c r="E14" s="491"/>
      <c r="F14" s="491" t="s">
        <v>520</v>
      </c>
      <c r="G14" s="491" t="s">
        <v>520</v>
      </c>
      <c r="H14" s="491" t="s">
        <v>520</v>
      </c>
      <c r="I14" s="492" t="s">
        <v>520</v>
      </c>
      <c r="J14" s="493" t="s">
        <v>0</v>
      </c>
    </row>
    <row r="15" spans="1:10" ht="14.4" customHeight="1" x14ac:dyDescent="0.3">
      <c r="A15" s="489" t="s">
        <v>524</v>
      </c>
      <c r="B15" s="490" t="s">
        <v>303</v>
      </c>
      <c r="C15" s="491">
        <v>120.40950999999998</v>
      </c>
      <c r="D15" s="491">
        <v>127.17107999999899</v>
      </c>
      <c r="E15" s="491"/>
      <c r="F15" s="491">
        <v>122.72002000000001</v>
      </c>
      <c r="G15" s="491">
        <v>127.267410905039</v>
      </c>
      <c r="H15" s="491">
        <v>-4.5473909050389949</v>
      </c>
      <c r="I15" s="492">
        <v>0.96426900749609779</v>
      </c>
      <c r="J15" s="493" t="s">
        <v>1</v>
      </c>
    </row>
    <row r="16" spans="1:10" ht="14.4" customHeight="1" x14ac:dyDescent="0.3">
      <c r="A16" s="489" t="s">
        <v>524</v>
      </c>
      <c r="B16" s="490" t="s">
        <v>304</v>
      </c>
      <c r="C16" s="491">
        <v>9644.0748599999988</v>
      </c>
      <c r="D16" s="491">
        <v>9583.9898200000043</v>
      </c>
      <c r="E16" s="491"/>
      <c r="F16" s="491">
        <v>10811.163000000004</v>
      </c>
      <c r="G16" s="491">
        <v>10873.041159177101</v>
      </c>
      <c r="H16" s="491">
        <v>-61.878159177096677</v>
      </c>
      <c r="I16" s="492">
        <v>0.99430902925214537</v>
      </c>
      <c r="J16" s="493" t="s">
        <v>1</v>
      </c>
    </row>
    <row r="17" spans="1:10" ht="14.4" customHeight="1" x14ac:dyDescent="0.3">
      <c r="A17" s="489" t="s">
        <v>524</v>
      </c>
      <c r="B17" s="490" t="s">
        <v>305</v>
      </c>
      <c r="C17" s="491">
        <v>7.2099999999999997E-2</v>
      </c>
      <c r="D17" s="491" t="s">
        <v>520</v>
      </c>
      <c r="E17" s="491"/>
      <c r="F17" s="491">
        <v>0.1154</v>
      </c>
      <c r="G17" s="491">
        <v>0</v>
      </c>
      <c r="H17" s="491">
        <v>0.1154</v>
      </c>
      <c r="I17" s="492" t="s">
        <v>520</v>
      </c>
      <c r="J17" s="493" t="s">
        <v>1</v>
      </c>
    </row>
    <row r="18" spans="1:10" ht="14.4" customHeight="1" x14ac:dyDescent="0.3">
      <c r="A18" s="489" t="s">
        <v>524</v>
      </c>
      <c r="B18" s="490" t="s">
        <v>306</v>
      </c>
      <c r="C18" s="491">
        <v>29.8673</v>
      </c>
      <c r="D18" s="491">
        <v>487.87192000000005</v>
      </c>
      <c r="E18" s="491"/>
      <c r="F18" s="491">
        <v>31.197279999999999</v>
      </c>
      <c r="G18" s="491">
        <v>466.75740157235896</v>
      </c>
      <c r="H18" s="491">
        <v>-435.56012157235898</v>
      </c>
      <c r="I18" s="492">
        <v>6.6838318781675815E-2</v>
      </c>
      <c r="J18" s="493" t="s">
        <v>1</v>
      </c>
    </row>
    <row r="19" spans="1:10" ht="14.4" customHeight="1" x14ac:dyDescent="0.3">
      <c r="A19" s="489" t="s">
        <v>524</v>
      </c>
      <c r="B19" s="490" t="s">
        <v>526</v>
      </c>
      <c r="C19" s="491">
        <v>9794.4237699999976</v>
      </c>
      <c r="D19" s="491">
        <v>10199.032820000002</v>
      </c>
      <c r="E19" s="491"/>
      <c r="F19" s="491">
        <v>10965.195700000006</v>
      </c>
      <c r="G19" s="491">
        <v>11467.065971654498</v>
      </c>
      <c r="H19" s="491">
        <v>-501.87027165449217</v>
      </c>
      <c r="I19" s="492">
        <v>0.95623376782735292</v>
      </c>
      <c r="J19" s="493" t="s">
        <v>527</v>
      </c>
    </row>
    <row r="20" spans="1:10" ht="14.4" customHeight="1" x14ac:dyDescent="0.3">
      <c r="A20" s="489" t="s">
        <v>520</v>
      </c>
      <c r="B20" s="490" t="s">
        <v>520</v>
      </c>
      <c r="C20" s="491" t="s">
        <v>520</v>
      </c>
      <c r="D20" s="491" t="s">
        <v>520</v>
      </c>
      <c r="E20" s="491"/>
      <c r="F20" s="491" t="s">
        <v>520</v>
      </c>
      <c r="G20" s="491" t="s">
        <v>520</v>
      </c>
      <c r="H20" s="491" t="s">
        <v>520</v>
      </c>
      <c r="I20" s="492" t="s">
        <v>520</v>
      </c>
      <c r="J20" s="493" t="s">
        <v>528</v>
      </c>
    </row>
    <row r="21" spans="1:10" ht="14.4" customHeight="1" x14ac:dyDescent="0.3">
      <c r="A21" s="489" t="s">
        <v>529</v>
      </c>
      <c r="B21" s="490" t="s">
        <v>530</v>
      </c>
      <c r="C21" s="491" t="s">
        <v>520</v>
      </c>
      <c r="D21" s="491" t="s">
        <v>520</v>
      </c>
      <c r="E21" s="491"/>
      <c r="F21" s="491" t="s">
        <v>520</v>
      </c>
      <c r="G21" s="491" t="s">
        <v>520</v>
      </c>
      <c r="H21" s="491" t="s">
        <v>520</v>
      </c>
      <c r="I21" s="492" t="s">
        <v>520</v>
      </c>
      <c r="J21" s="493" t="s">
        <v>0</v>
      </c>
    </row>
    <row r="22" spans="1:10" ht="14.4" customHeight="1" x14ac:dyDescent="0.3">
      <c r="A22" s="489" t="s">
        <v>529</v>
      </c>
      <c r="B22" s="490" t="s">
        <v>303</v>
      </c>
      <c r="C22" s="491">
        <v>171.43843000000001</v>
      </c>
      <c r="D22" s="491">
        <v>158.55367999999999</v>
      </c>
      <c r="E22" s="491"/>
      <c r="F22" s="491">
        <v>160.19117</v>
      </c>
      <c r="G22" s="491">
        <v>157.67377209804499</v>
      </c>
      <c r="H22" s="491">
        <v>2.5173979019550075</v>
      </c>
      <c r="I22" s="492">
        <v>1.0159658633674955</v>
      </c>
      <c r="J22" s="493" t="s">
        <v>1</v>
      </c>
    </row>
    <row r="23" spans="1:10" ht="14.4" customHeight="1" x14ac:dyDescent="0.3">
      <c r="A23" s="489" t="s">
        <v>529</v>
      </c>
      <c r="B23" s="490" t="s">
        <v>304</v>
      </c>
      <c r="C23" s="491">
        <v>2317.17515</v>
      </c>
      <c r="D23" s="491">
        <v>1504.3252900000009</v>
      </c>
      <c r="E23" s="491"/>
      <c r="F23" s="491">
        <v>1473.2249600000009</v>
      </c>
      <c r="G23" s="491">
        <v>1558.4727557820499</v>
      </c>
      <c r="H23" s="491">
        <v>-85.247795782049025</v>
      </c>
      <c r="I23" s="492">
        <v>0.94530042603197695</v>
      </c>
      <c r="J23" s="493" t="s">
        <v>1</v>
      </c>
    </row>
    <row r="24" spans="1:10" ht="14.4" customHeight="1" x14ac:dyDescent="0.3">
      <c r="A24" s="489" t="s">
        <v>529</v>
      </c>
      <c r="B24" s="490" t="s">
        <v>521</v>
      </c>
      <c r="C24" s="491">
        <v>21.988039999999998</v>
      </c>
      <c r="D24" s="491" t="s">
        <v>520</v>
      </c>
      <c r="E24" s="491"/>
      <c r="F24" s="491" t="s">
        <v>520</v>
      </c>
      <c r="G24" s="491" t="s">
        <v>520</v>
      </c>
      <c r="H24" s="491" t="s">
        <v>520</v>
      </c>
      <c r="I24" s="492" t="s">
        <v>520</v>
      </c>
      <c r="J24" s="493" t="s">
        <v>1</v>
      </c>
    </row>
    <row r="25" spans="1:10" ht="14.4" customHeight="1" x14ac:dyDescent="0.3">
      <c r="A25" s="489" t="s">
        <v>529</v>
      </c>
      <c r="B25" s="490" t="s">
        <v>305</v>
      </c>
      <c r="C25" s="491">
        <v>4.326E-2</v>
      </c>
      <c r="D25" s="491">
        <v>7.8060000000000004E-2</v>
      </c>
      <c r="E25" s="491"/>
      <c r="F25" s="491">
        <v>0.20072000000000001</v>
      </c>
      <c r="G25" s="491">
        <v>1.079009088938</v>
      </c>
      <c r="H25" s="491">
        <v>-0.87828908893799995</v>
      </c>
      <c r="I25" s="492">
        <v>0.186022529427955</v>
      </c>
      <c r="J25" s="493" t="s">
        <v>1</v>
      </c>
    </row>
    <row r="26" spans="1:10" ht="14.4" customHeight="1" x14ac:dyDescent="0.3">
      <c r="A26" s="489" t="s">
        <v>529</v>
      </c>
      <c r="B26" s="490" t="s">
        <v>306</v>
      </c>
      <c r="C26" s="491" t="s">
        <v>520</v>
      </c>
      <c r="D26" s="491">
        <v>0.53481999999999996</v>
      </c>
      <c r="E26" s="491"/>
      <c r="F26" s="491">
        <v>0</v>
      </c>
      <c r="G26" s="491">
        <v>0.51167362431700003</v>
      </c>
      <c r="H26" s="491">
        <v>-0.51167362431700003</v>
      </c>
      <c r="I26" s="492">
        <v>0</v>
      </c>
      <c r="J26" s="493" t="s">
        <v>1</v>
      </c>
    </row>
    <row r="27" spans="1:10" ht="14.4" customHeight="1" x14ac:dyDescent="0.3">
      <c r="A27" s="489" t="s">
        <v>529</v>
      </c>
      <c r="B27" s="490" t="s">
        <v>531</v>
      </c>
      <c r="C27" s="491">
        <v>2510.6448800000003</v>
      </c>
      <c r="D27" s="491">
        <v>1663.491850000001</v>
      </c>
      <c r="E27" s="491"/>
      <c r="F27" s="491">
        <v>1633.616850000001</v>
      </c>
      <c r="G27" s="491">
        <v>1717.7372105933498</v>
      </c>
      <c r="H27" s="491">
        <v>-84.120360593348778</v>
      </c>
      <c r="I27" s="492">
        <v>0.95102838776817822</v>
      </c>
      <c r="J27" s="493" t="s">
        <v>527</v>
      </c>
    </row>
    <row r="28" spans="1:10" ht="14.4" customHeight="1" x14ac:dyDescent="0.3">
      <c r="A28" s="489" t="s">
        <v>520</v>
      </c>
      <c r="B28" s="490" t="s">
        <v>520</v>
      </c>
      <c r="C28" s="491" t="s">
        <v>520</v>
      </c>
      <c r="D28" s="491" t="s">
        <v>520</v>
      </c>
      <c r="E28" s="491"/>
      <c r="F28" s="491" t="s">
        <v>520</v>
      </c>
      <c r="G28" s="491" t="s">
        <v>520</v>
      </c>
      <c r="H28" s="491" t="s">
        <v>520</v>
      </c>
      <c r="I28" s="492" t="s">
        <v>520</v>
      </c>
      <c r="J28" s="493" t="s">
        <v>528</v>
      </c>
    </row>
    <row r="29" spans="1:10" ht="14.4" customHeight="1" x14ac:dyDescent="0.3">
      <c r="A29" s="489" t="s">
        <v>532</v>
      </c>
      <c r="B29" s="490" t="s">
        <v>533</v>
      </c>
      <c r="C29" s="491" t="s">
        <v>520</v>
      </c>
      <c r="D29" s="491" t="s">
        <v>520</v>
      </c>
      <c r="E29" s="491"/>
      <c r="F29" s="491" t="s">
        <v>520</v>
      </c>
      <c r="G29" s="491" t="s">
        <v>520</v>
      </c>
      <c r="H29" s="491" t="s">
        <v>520</v>
      </c>
      <c r="I29" s="492" t="s">
        <v>520</v>
      </c>
      <c r="J29" s="493" t="s">
        <v>0</v>
      </c>
    </row>
    <row r="30" spans="1:10" ht="14.4" customHeight="1" x14ac:dyDescent="0.3">
      <c r="A30" s="489" t="s">
        <v>532</v>
      </c>
      <c r="B30" s="490" t="s">
        <v>304</v>
      </c>
      <c r="C30" s="491">
        <v>0</v>
      </c>
      <c r="D30" s="491" t="s">
        <v>520</v>
      </c>
      <c r="E30" s="491"/>
      <c r="F30" s="491" t="s">
        <v>520</v>
      </c>
      <c r="G30" s="491" t="s">
        <v>520</v>
      </c>
      <c r="H30" s="491" t="s">
        <v>520</v>
      </c>
      <c r="I30" s="492" t="s">
        <v>520</v>
      </c>
      <c r="J30" s="493" t="s">
        <v>1</v>
      </c>
    </row>
    <row r="31" spans="1:10" ht="14.4" customHeight="1" x14ac:dyDescent="0.3">
      <c r="A31" s="489" t="s">
        <v>532</v>
      </c>
      <c r="B31" s="490" t="s">
        <v>534</v>
      </c>
      <c r="C31" s="491">
        <v>0</v>
      </c>
      <c r="D31" s="491" t="s">
        <v>520</v>
      </c>
      <c r="E31" s="491"/>
      <c r="F31" s="491" t="s">
        <v>520</v>
      </c>
      <c r="G31" s="491" t="s">
        <v>520</v>
      </c>
      <c r="H31" s="491" t="s">
        <v>520</v>
      </c>
      <c r="I31" s="492" t="s">
        <v>520</v>
      </c>
      <c r="J31" s="493" t="s">
        <v>527</v>
      </c>
    </row>
    <row r="32" spans="1:10" ht="14.4" customHeight="1" x14ac:dyDescent="0.3">
      <c r="A32" s="489" t="s">
        <v>520</v>
      </c>
      <c r="B32" s="490" t="s">
        <v>520</v>
      </c>
      <c r="C32" s="491" t="s">
        <v>520</v>
      </c>
      <c r="D32" s="491" t="s">
        <v>520</v>
      </c>
      <c r="E32" s="491"/>
      <c r="F32" s="491" t="s">
        <v>520</v>
      </c>
      <c r="G32" s="491" t="s">
        <v>520</v>
      </c>
      <c r="H32" s="491" t="s">
        <v>520</v>
      </c>
      <c r="I32" s="492" t="s">
        <v>520</v>
      </c>
      <c r="J32" s="493" t="s">
        <v>528</v>
      </c>
    </row>
    <row r="33" spans="1:10" ht="14.4" customHeight="1" x14ac:dyDescent="0.3">
      <c r="A33" s="489" t="s">
        <v>518</v>
      </c>
      <c r="B33" s="490" t="s">
        <v>522</v>
      </c>
      <c r="C33" s="491">
        <v>12305.068649999999</v>
      </c>
      <c r="D33" s="491">
        <v>11862.524670000003</v>
      </c>
      <c r="E33" s="491"/>
      <c r="F33" s="491">
        <v>12598.812550000008</v>
      </c>
      <c r="G33" s="491">
        <v>13184.803182247848</v>
      </c>
      <c r="H33" s="491">
        <v>-585.99063224784004</v>
      </c>
      <c r="I33" s="492">
        <v>0.95555560260187855</v>
      </c>
      <c r="J33" s="493" t="s">
        <v>523</v>
      </c>
    </row>
  </sheetData>
  <mergeCells count="3">
    <mergeCell ref="F3:I3"/>
    <mergeCell ref="C4:D4"/>
    <mergeCell ref="A1:I1"/>
  </mergeCells>
  <conditionalFormatting sqref="F12 F34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3">
    <cfRule type="expression" dxfId="48" priority="5">
      <formula>$H13&gt;0</formula>
    </cfRule>
  </conditionalFormatting>
  <conditionalFormatting sqref="A13:A33">
    <cfRule type="expression" dxfId="47" priority="2">
      <formula>AND($J13&lt;&gt;"mezeraKL",$J13&lt;&gt;"")</formula>
    </cfRule>
  </conditionalFormatting>
  <conditionalFormatting sqref="I13:I33">
    <cfRule type="expression" dxfId="46" priority="6">
      <formula>$I13&gt;1</formula>
    </cfRule>
  </conditionalFormatting>
  <conditionalFormatting sqref="B13:B33">
    <cfRule type="expression" dxfId="45" priority="1">
      <formula>OR($J13="NS",$J13="SumaNS",$J13="Účet")</formula>
    </cfRule>
  </conditionalFormatting>
  <conditionalFormatting sqref="A13:D33 F13:I33">
    <cfRule type="expression" dxfId="44" priority="8">
      <formula>AND($J13&lt;&gt;"",$J13&lt;&gt;"mezeraKL")</formula>
    </cfRule>
  </conditionalFormatting>
  <conditionalFormatting sqref="B13:D33 F13:I33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2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5" style="243" customWidth="1"/>
    <col min="8" max="8" width="12.44140625" style="243" hidden="1" customWidth="1" outlineLevel="1"/>
    <col min="9" max="9" width="8.5546875" style="243" hidden="1" customWidth="1" outlineLevel="1"/>
    <col min="10" max="10" width="25.77734375" style="243" customWidth="1" collapsed="1"/>
    <col min="11" max="11" width="8.77734375" style="243" customWidth="1"/>
    <col min="12" max="13" width="7.77734375" style="241" customWidth="1"/>
    <col min="14" max="14" width="11.109375" style="241" customWidth="1"/>
    <col min="15" max="16384" width="8.88671875" style="161"/>
  </cols>
  <sheetData>
    <row r="1" spans="1:14" ht="18.600000000000001" customHeight="1" thickBot="1" x14ac:dyDescent="0.4">
      <c r="A1" s="399" t="s">
        <v>178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3" t="s">
        <v>293</v>
      </c>
      <c r="B2" s="62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6"/>
      <c r="N2" s="246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141</v>
      </c>
      <c r="K3" s="398"/>
      <c r="L3" s="127">
        <f>IF(M3&lt;&gt;0,N3/M3,0)</f>
        <v>1749.0310011586239</v>
      </c>
      <c r="M3" s="127">
        <f>SUBTOTAL(9,M5:M1048576)</f>
        <v>7200.77</v>
      </c>
      <c r="N3" s="128">
        <f>SUBTOTAL(9,N5:N1048576)</f>
        <v>12594369.962212985</v>
      </c>
    </row>
    <row r="4" spans="1:14" s="242" customFormat="1" ht="14.4" customHeight="1" thickBot="1" x14ac:dyDescent="0.35">
      <c r="A4" s="494" t="s">
        <v>4</v>
      </c>
      <c r="B4" s="495" t="s">
        <v>5</v>
      </c>
      <c r="C4" s="495" t="s">
        <v>0</v>
      </c>
      <c r="D4" s="495" t="s">
        <v>6</v>
      </c>
      <c r="E4" s="495" t="s">
        <v>7</v>
      </c>
      <c r="F4" s="495" t="s">
        <v>1</v>
      </c>
      <c r="G4" s="495" t="s">
        <v>8</v>
      </c>
      <c r="H4" s="495" t="s">
        <v>9</v>
      </c>
      <c r="I4" s="495" t="s">
        <v>10</v>
      </c>
      <c r="J4" s="496" t="s">
        <v>11</v>
      </c>
      <c r="K4" s="496" t="s">
        <v>12</v>
      </c>
      <c r="L4" s="497" t="s">
        <v>156</v>
      </c>
      <c r="M4" s="497" t="s">
        <v>13</v>
      </c>
      <c r="N4" s="498" t="s">
        <v>173</v>
      </c>
    </row>
    <row r="5" spans="1:14" ht="14.4" customHeight="1" x14ac:dyDescent="0.3">
      <c r="A5" s="499" t="s">
        <v>518</v>
      </c>
      <c r="B5" s="500" t="s">
        <v>519</v>
      </c>
      <c r="C5" s="501" t="s">
        <v>524</v>
      </c>
      <c r="D5" s="502" t="s">
        <v>835</v>
      </c>
      <c r="E5" s="501" t="s">
        <v>535</v>
      </c>
      <c r="F5" s="502" t="s">
        <v>837</v>
      </c>
      <c r="G5" s="501" t="s">
        <v>536</v>
      </c>
      <c r="H5" s="501" t="s">
        <v>537</v>
      </c>
      <c r="I5" s="501" t="s">
        <v>537</v>
      </c>
      <c r="J5" s="501" t="s">
        <v>538</v>
      </c>
      <c r="K5" s="501" t="s">
        <v>539</v>
      </c>
      <c r="L5" s="503">
        <v>187.83325105187848</v>
      </c>
      <c r="M5" s="503">
        <v>18</v>
      </c>
      <c r="N5" s="504">
        <v>3380.9985189338126</v>
      </c>
    </row>
    <row r="6" spans="1:14" ht="14.4" customHeight="1" x14ac:dyDescent="0.3">
      <c r="A6" s="505" t="s">
        <v>518</v>
      </c>
      <c r="B6" s="506" t="s">
        <v>519</v>
      </c>
      <c r="C6" s="507" t="s">
        <v>524</v>
      </c>
      <c r="D6" s="508" t="s">
        <v>835</v>
      </c>
      <c r="E6" s="507" t="s">
        <v>535</v>
      </c>
      <c r="F6" s="508" t="s">
        <v>837</v>
      </c>
      <c r="G6" s="507" t="s">
        <v>536</v>
      </c>
      <c r="H6" s="507" t="s">
        <v>540</v>
      </c>
      <c r="I6" s="507" t="s">
        <v>540</v>
      </c>
      <c r="J6" s="507" t="s">
        <v>541</v>
      </c>
      <c r="K6" s="507" t="s">
        <v>542</v>
      </c>
      <c r="L6" s="509">
        <v>181.59</v>
      </c>
      <c r="M6" s="509">
        <v>1</v>
      </c>
      <c r="N6" s="510">
        <v>181.59</v>
      </c>
    </row>
    <row r="7" spans="1:14" ht="14.4" customHeight="1" x14ac:dyDescent="0.3">
      <c r="A7" s="505" t="s">
        <v>518</v>
      </c>
      <c r="B7" s="506" t="s">
        <v>519</v>
      </c>
      <c r="C7" s="507" t="s">
        <v>524</v>
      </c>
      <c r="D7" s="508" t="s">
        <v>835</v>
      </c>
      <c r="E7" s="507" t="s">
        <v>535</v>
      </c>
      <c r="F7" s="508" t="s">
        <v>837</v>
      </c>
      <c r="G7" s="507" t="s">
        <v>536</v>
      </c>
      <c r="H7" s="507" t="s">
        <v>543</v>
      </c>
      <c r="I7" s="507" t="s">
        <v>543</v>
      </c>
      <c r="J7" s="507" t="s">
        <v>544</v>
      </c>
      <c r="K7" s="507" t="s">
        <v>542</v>
      </c>
      <c r="L7" s="509">
        <v>149.5</v>
      </c>
      <c r="M7" s="509">
        <v>0.1</v>
      </c>
      <c r="N7" s="510">
        <v>14.950000000000001</v>
      </c>
    </row>
    <row r="8" spans="1:14" ht="14.4" customHeight="1" x14ac:dyDescent="0.3">
      <c r="A8" s="505" t="s">
        <v>518</v>
      </c>
      <c r="B8" s="506" t="s">
        <v>519</v>
      </c>
      <c r="C8" s="507" t="s">
        <v>524</v>
      </c>
      <c r="D8" s="508" t="s">
        <v>835</v>
      </c>
      <c r="E8" s="507" t="s">
        <v>535</v>
      </c>
      <c r="F8" s="508" t="s">
        <v>837</v>
      </c>
      <c r="G8" s="507" t="s">
        <v>536</v>
      </c>
      <c r="H8" s="507" t="s">
        <v>545</v>
      </c>
      <c r="I8" s="507" t="s">
        <v>545</v>
      </c>
      <c r="J8" s="507" t="s">
        <v>538</v>
      </c>
      <c r="K8" s="507" t="s">
        <v>546</v>
      </c>
      <c r="L8" s="509">
        <v>97.179912170933292</v>
      </c>
      <c r="M8" s="509">
        <v>61</v>
      </c>
      <c r="N8" s="510">
        <v>5927.9746424269306</v>
      </c>
    </row>
    <row r="9" spans="1:14" ht="14.4" customHeight="1" x14ac:dyDescent="0.3">
      <c r="A9" s="505" t="s">
        <v>518</v>
      </c>
      <c r="B9" s="506" t="s">
        <v>519</v>
      </c>
      <c r="C9" s="507" t="s">
        <v>524</v>
      </c>
      <c r="D9" s="508" t="s">
        <v>835</v>
      </c>
      <c r="E9" s="507" t="s">
        <v>535</v>
      </c>
      <c r="F9" s="508" t="s">
        <v>837</v>
      </c>
      <c r="G9" s="507" t="s">
        <v>536</v>
      </c>
      <c r="H9" s="507" t="s">
        <v>547</v>
      </c>
      <c r="I9" s="507" t="s">
        <v>547</v>
      </c>
      <c r="J9" s="507" t="s">
        <v>538</v>
      </c>
      <c r="K9" s="507" t="s">
        <v>548</v>
      </c>
      <c r="L9" s="509">
        <v>97.749960148583099</v>
      </c>
      <c r="M9" s="509">
        <v>81</v>
      </c>
      <c r="N9" s="510">
        <v>7917.7467720352306</v>
      </c>
    </row>
    <row r="10" spans="1:14" ht="14.4" customHeight="1" x14ac:dyDescent="0.3">
      <c r="A10" s="505" t="s">
        <v>518</v>
      </c>
      <c r="B10" s="506" t="s">
        <v>519</v>
      </c>
      <c r="C10" s="507" t="s">
        <v>524</v>
      </c>
      <c r="D10" s="508" t="s">
        <v>835</v>
      </c>
      <c r="E10" s="507" t="s">
        <v>535</v>
      </c>
      <c r="F10" s="508" t="s">
        <v>837</v>
      </c>
      <c r="G10" s="507" t="s">
        <v>536</v>
      </c>
      <c r="H10" s="507" t="s">
        <v>549</v>
      </c>
      <c r="I10" s="507" t="s">
        <v>550</v>
      </c>
      <c r="J10" s="507" t="s">
        <v>551</v>
      </c>
      <c r="K10" s="507" t="s">
        <v>552</v>
      </c>
      <c r="L10" s="509">
        <v>87.798913072610802</v>
      </c>
      <c r="M10" s="509">
        <v>18</v>
      </c>
      <c r="N10" s="510">
        <v>1580.3804353069945</v>
      </c>
    </row>
    <row r="11" spans="1:14" ht="14.4" customHeight="1" x14ac:dyDescent="0.3">
      <c r="A11" s="505" t="s">
        <v>518</v>
      </c>
      <c r="B11" s="506" t="s">
        <v>519</v>
      </c>
      <c r="C11" s="507" t="s">
        <v>524</v>
      </c>
      <c r="D11" s="508" t="s">
        <v>835</v>
      </c>
      <c r="E11" s="507" t="s">
        <v>535</v>
      </c>
      <c r="F11" s="508" t="s">
        <v>837</v>
      </c>
      <c r="G11" s="507" t="s">
        <v>536</v>
      </c>
      <c r="H11" s="507" t="s">
        <v>553</v>
      </c>
      <c r="I11" s="507" t="s">
        <v>554</v>
      </c>
      <c r="J11" s="507" t="s">
        <v>555</v>
      </c>
      <c r="K11" s="507" t="s">
        <v>556</v>
      </c>
      <c r="L11" s="509">
        <v>170.30371671893903</v>
      </c>
      <c r="M11" s="509">
        <v>27</v>
      </c>
      <c r="N11" s="510">
        <v>4598.2003514113539</v>
      </c>
    </row>
    <row r="12" spans="1:14" ht="14.4" customHeight="1" x14ac:dyDescent="0.3">
      <c r="A12" s="505" t="s">
        <v>518</v>
      </c>
      <c r="B12" s="506" t="s">
        <v>519</v>
      </c>
      <c r="C12" s="507" t="s">
        <v>524</v>
      </c>
      <c r="D12" s="508" t="s">
        <v>835</v>
      </c>
      <c r="E12" s="507" t="s">
        <v>535</v>
      </c>
      <c r="F12" s="508" t="s">
        <v>837</v>
      </c>
      <c r="G12" s="507" t="s">
        <v>536</v>
      </c>
      <c r="H12" s="507" t="s">
        <v>557</v>
      </c>
      <c r="I12" s="507" t="s">
        <v>558</v>
      </c>
      <c r="J12" s="507" t="s">
        <v>559</v>
      </c>
      <c r="K12" s="507" t="s">
        <v>560</v>
      </c>
      <c r="L12" s="509">
        <v>58.969999999999985</v>
      </c>
      <c r="M12" s="509">
        <v>1</v>
      </c>
      <c r="N12" s="510">
        <v>58.969999999999985</v>
      </c>
    </row>
    <row r="13" spans="1:14" ht="14.4" customHeight="1" x14ac:dyDescent="0.3">
      <c r="A13" s="505" t="s">
        <v>518</v>
      </c>
      <c r="B13" s="506" t="s">
        <v>519</v>
      </c>
      <c r="C13" s="507" t="s">
        <v>524</v>
      </c>
      <c r="D13" s="508" t="s">
        <v>835</v>
      </c>
      <c r="E13" s="507" t="s">
        <v>535</v>
      </c>
      <c r="F13" s="508" t="s">
        <v>837</v>
      </c>
      <c r="G13" s="507" t="s">
        <v>536</v>
      </c>
      <c r="H13" s="507" t="s">
        <v>561</v>
      </c>
      <c r="I13" s="507" t="s">
        <v>562</v>
      </c>
      <c r="J13" s="507" t="s">
        <v>559</v>
      </c>
      <c r="K13" s="507" t="s">
        <v>563</v>
      </c>
      <c r="L13" s="509">
        <v>65.03</v>
      </c>
      <c r="M13" s="509">
        <v>2</v>
      </c>
      <c r="N13" s="510">
        <v>130.06</v>
      </c>
    </row>
    <row r="14" spans="1:14" ht="14.4" customHeight="1" x14ac:dyDescent="0.3">
      <c r="A14" s="505" t="s">
        <v>518</v>
      </c>
      <c r="B14" s="506" t="s">
        <v>519</v>
      </c>
      <c r="C14" s="507" t="s">
        <v>524</v>
      </c>
      <c r="D14" s="508" t="s">
        <v>835</v>
      </c>
      <c r="E14" s="507" t="s">
        <v>535</v>
      </c>
      <c r="F14" s="508" t="s">
        <v>837</v>
      </c>
      <c r="G14" s="507" t="s">
        <v>536</v>
      </c>
      <c r="H14" s="507" t="s">
        <v>564</v>
      </c>
      <c r="I14" s="507" t="s">
        <v>565</v>
      </c>
      <c r="J14" s="507" t="s">
        <v>566</v>
      </c>
      <c r="K14" s="507" t="s">
        <v>567</v>
      </c>
      <c r="L14" s="509">
        <v>29.230199472748996</v>
      </c>
      <c r="M14" s="509">
        <v>10</v>
      </c>
      <c r="N14" s="510">
        <v>292.30199472748996</v>
      </c>
    </row>
    <row r="15" spans="1:14" ht="14.4" customHeight="1" x14ac:dyDescent="0.3">
      <c r="A15" s="505" t="s">
        <v>518</v>
      </c>
      <c r="B15" s="506" t="s">
        <v>519</v>
      </c>
      <c r="C15" s="507" t="s">
        <v>524</v>
      </c>
      <c r="D15" s="508" t="s">
        <v>835</v>
      </c>
      <c r="E15" s="507" t="s">
        <v>535</v>
      </c>
      <c r="F15" s="508" t="s">
        <v>837</v>
      </c>
      <c r="G15" s="507" t="s">
        <v>536</v>
      </c>
      <c r="H15" s="507" t="s">
        <v>568</v>
      </c>
      <c r="I15" s="507" t="s">
        <v>569</v>
      </c>
      <c r="J15" s="507" t="s">
        <v>570</v>
      </c>
      <c r="K15" s="507" t="s">
        <v>571</v>
      </c>
      <c r="L15" s="509">
        <v>161.81879310344831</v>
      </c>
      <c r="M15" s="509">
        <v>29</v>
      </c>
      <c r="N15" s="510">
        <v>4692.7450000000008</v>
      </c>
    </row>
    <row r="16" spans="1:14" ht="14.4" customHeight="1" x14ac:dyDescent="0.3">
      <c r="A16" s="505" t="s">
        <v>518</v>
      </c>
      <c r="B16" s="506" t="s">
        <v>519</v>
      </c>
      <c r="C16" s="507" t="s">
        <v>524</v>
      </c>
      <c r="D16" s="508" t="s">
        <v>835</v>
      </c>
      <c r="E16" s="507" t="s">
        <v>535</v>
      </c>
      <c r="F16" s="508" t="s">
        <v>837</v>
      </c>
      <c r="G16" s="507" t="s">
        <v>536</v>
      </c>
      <c r="H16" s="507" t="s">
        <v>572</v>
      </c>
      <c r="I16" s="507" t="s">
        <v>573</v>
      </c>
      <c r="J16" s="507" t="s">
        <v>574</v>
      </c>
      <c r="K16" s="507" t="s">
        <v>575</v>
      </c>
      <c r="L16" s="509">
        <v>87.739902884588147</v>
      </c>
      <c r="M16" s="509">
        <v>6</v>
      </c>
      <c r="N16" s="510">
        <v>526.43941730752886</v>
      </c>
    </row>
    <row r="17" spans="1:14" ht="14.4" customHeight="1" x14ac:dyDescent="0.3">
      <c r="A17" s="505" t="s">
        <v>518</v>
      </c>
      <c r="B17" s="506" t="s">
        <v>519</v>
      </c>
      <c r="C17" s="507" t="s">
        <v>524</v>
      </c>
      <c r="D17" s="508" t="s">
        <v>835</v>
      </c>
      <c r="E17" s="507" t="s">
        <v>535</v>
      </c>
      <c r="F17" s="508" t="s">
        <v>837</v>
      </c>
      <c r="G17" s="507" t="s">
        <v>536</v>
      </c>
      <c r="H17" s="507" t="s">
        <v>576</v>
      </c>
      <c r="I17" s="507" t="s">
        <v>577</v>
      </c>
      <c r="J17" s="507" t="s">
        <v>578</v>
      </c>
      <c r="K17" s="507" t="s">
        <v>579</v>
      </c>
      <c r="L17" s="509">
        <v>376.02966093846032</v>
      </c>
      <c r="M17" s="509">
        <v>5</v>
      </c>
      <c r="N17" s="510">
        <v>1880.1483046923017</v>
      </c>
    </row>
    <row r="18" spans="1:14" ht="14.4" customHeight="1" x14ac:dyDescent="0.3">
      <c r="A18" s="505" t="s">
        <v>518</v>
      </c>
      <c r="B18" s="506" t="s">
        <v>519</v>
      </c>
      <c r="C18" s="507" t="s">
        <v>524</v>
      </c>
      <c r="D18" s="508" t="s">
        <v>835</v>
      </c>
      <c r="E18" s="507" t="s">
        <v>535</v>
      </c>
      <c r="F18" s="508" t="s">
        <v>837</v>
      </c>
      <c r="G18" s="507" t="s">
        <v>536</v>
      </c>
      <c r="H18" s="507" t="s">
        <v>580</v>
      </c>
      <c r="I18" s="507" t="s">
        <v>203</v>
      </c>
      <c r="J18" s="507" t="s">
        <v>581</v>
      </c>
      <c r="K18" s="507"/>
      <c r="L18" s="509">
        <v>97.320289505098472</v>
      </c>
      <c r="M18" s="509">
        <v>4</v>
      </c>
      <c r="N18" s="510">
        <v>389.28115802039389</v>
      </c>
    </row>
    <row r="19" spans="1:14" ht="14.4" customHeight="1" x14ac:dyDescent="0.3">
      <c r="A19" s="505" t="s">
        <v>518</v>
      </c>
      <c r="B19" s="506" t="s">
        <v>519</v>
      </c>
      <c r="C19" s="507" t="s">
        <v>524</v>
      </c>
      <c r="D19" s="508" t="s">
        <v>835</v>
      </c>
      <c r="E19" s="507" t="s">
        <v>535</v>
      </c>
      <c r="F19" s="508" t="s">
        <v>837</v>
      </c>
      <c r="G19" s="507" t="s">
        <v>536</v>
      </c>
      <c r="H19" s="507" t="s">
        <v>582</v>
      </c>
      <c r="I19" s="507" t="s">
        <v>203</v>
      </c>
      <c r="J19" s="507" t="s">
        <v>583</v>
      </c>
      <c r="K19" s="507"/>
      <c r="L19" s="509">
        <v>97.320140439619905</v>
      </c>
      <c r="M19" s="509">
        <v>2</v>
      </c>
      <c r="N19" s="510">
        <v>194.64028087923981</v>
      </c>
    </row>
    <row r="20" spans="1:14" ht="14.4" customHeight="1" x14ac:dyDescent="0.3">
      <c r="A20" s="505" t="s">
        <v>518</v>
      </c>
      <c r="B20" s="506" t="s">
        <v>519</v>
      </c>
      <c r="C20" s="507" t="s">
        <v>524</v>
      </c>
      <c r="D20" s="508" t="s">
        <v>835</v>
      </c>
      <c r="E20" s="507" t="s">
        <v>535</v>
      </c>
      <c r="F20" s="508" t="s">
        <v>837</v>
      </c>
      <c r="G20" s="507" t="s">
        <v>536</v>
      </c>
      <c r="H20" s="507" t="s">
        <v>584</v>
      </c>
      <c r="I20" s="507" t="s">
        <v>585</v>
      </c>
      <c r="J20" s="507" t="s">
        <v>586</v>
      </c>
      <c r="K20" s="507" t="s">
        <v>587</v>
      </c>
      <c r="L20" s="509">
        <v>37.606666666666669</v>
      </c>
      <c r="M20" s="509">
        <v>3</v>
      </c>
      <c r="N20" s="510">
        <v>112.82000000000001</v>
      </c>
    </row>
    <row r="21" spans="1:14" ht="14.4" customHeight="1" x14ac:dyDescent="0.3">
      <c r="A21" s="505" t="s">
        <v>518</v>
      </c>
      <c r="B21" s="506" t="s">
        <v>519</v>
      </c>
      <c r="C21" s="507" t="s">
        <v>524</v>
      </c>
      <c r="D21" s="508" t="s">
        <v>835</v>
      </c>
      <c r="E21" s="507" t="s">
        <v>535</v>
      </c>
      <c r="F21" s="508" t="s">
        <v>837</v>
      </c>
      <c r="G21" s="507" t="s">
        <v>536</v>
      </c>
      <c r="H21" s="507" t="s">
        <v>588</v>
      </c>
      <c r="I21" s="507" t="s">
        <v>589</v>
      </c>
      <c r="J21" s="507" t="s">
        <v>590</v>
      </c>
      <c r="K21" s="507" t="s">
        <v>591</v>
      </c>
      <c r="L21" s="509">
        <v>19.056000000000001</v>
      </c>
      <c r="M21" s="509">
        <v>5</v>
      </c>
      <c r="N21" s="510">
        <v>95.28</v>
      </c>
    </row>
    <row r="22" spans="1:14" ht="14.4" customHeight="1" x14ac:dyDescent="0.3">
      <c r="A22" s="505" t="s">
        <v>518</v>
      </c>
      <c r="B22" s="506" t="s">
        <v>519</v>
      </c>
      <c r="C22" s="507" t="s">
        <v>524</v>
      </c>
      <c r="D22" s="508" t="s">
        <v>835</v>
      </c>
      <c r="E22" s="507" t="s">
        <v>535</v>
      </c>
      <c r="F22" s="508" t="s">
        <v>837</v>
      </c>
      <c r="G22" s="507" t="s">
        <v>536</v>
      </c>
      <c r="H22" s="507" t="s">
        <v>592</v>
      </c>
      <c r="I22" s="507" t="s">
        <v>593</v>
      </c>
      <c r="J22" s="507" t="s">
        <v>590</v>
      </c>
      <c r="K22" s="507" t="s">
        <v>594</v>
      </c>
      <c r="L22" s="509">
        <v>28.185714285714283</v>
      </c>
      <c r="M22" s="509">
        <v>7</v>
      </c>
      <c r="N22" s="510">
        <v>197.29999999999998</v>
      </c>
    </row>
    <row r="23" spans="1:14" ht="14.4" customHeight="1" x14ac:dyDescent="0.3">
      <c r="A23" s="505" t="s">
        <v>518</v>
      </c>
      <c r="B23" s="506" t="s">
        <v>519</v>
      </c>
      <c r="C23" s="507" t="s">
        <v>524</v>
      </c>
      <c r="D23" s="508" t="s">
        <v>835</v>
      </c>
      <c r="E23" s="507" t="s">
        <v>535</v>
      </c>
      <c r="F23" s="508" t="s">
        <v>837</v>
      </c>
      <c r="G23" s="507" t="s">
        <v>536</v>
      </c>
      <c r="H23" s="507" t="s">
        <v>595</v>
      </c>
      <c r="I23" s="507" t="s">
        <v>596</v>
      </c>
      <c r="J23" s="507" t="s">
        <v>597</v>
      </c>
      <c r="K23" s="507" t="s">
        <v>598</v>
      </c>
      <c r="L23" s="509">
        <v>214.11195462778673</v>
      </c>
      <c r="M23" s="509">
        <v>7</v>
      </c>
      <c r="N23" s="510">
        <v>1498.7836823945072</v>
      </c>
    </row>
    <row r="24" spans="1:14" ht="14.4" customHeight="1" x14ac:dyDescent="0.3">
      <c r="A24" s="505" t="s">
        <v>518</v>
      </c>
      <c r="B24" s="506" t="s">
        <v>519</v>
      </c>
      <c r="C24" s="507" t="s">
        <v>524</v>
      </c>
      <c r="D24" s="508" t="s">
        <v>835</v>
      </c>
      <c r="E24" s="507" t="s">
        <v>535</v>
      </c>
      <c r="F24" s="508" t="s">
        <v>837</v>
      </c>
      <c r="G24" s="507" t="s">
        <v>536</v>
      </c>
      <c r="H24" s="507" t="s">
        <v>599</v>
      </c>
      <c r="I24" s="507" t="s">
        <v>599</v>
      </c>
      <c r="J24" s="507" t="s">
        <v>538</v>
      </c>
      <c r="K24" s="507" t="s">
        <v>600</v>
      </c>
      <c r="L24" s="509">
        <v>201.25</v>
      </c>
      <c r="M24" s="509">
        <v>10</v>
      </c>
      <c r="N24" s="510">
        <v>2012.5</v>
      </c>
    </row>
    <row r="25" spans="1:14" ht="14.4" customHeight="1" x14ac:dyDescent="0.3">
      <c r="A25" s="505" t="s">
        <v>518</v>
      </c>
      <c r="B25" s="506" t="s">
        <v>519</v>
      </c>
      <c r="C25" s="507" t="s">
        <v>524</v>
      </c>
      <c r="D25" s="508" t="s">
        <v>835</v>
      </c>
      <c r="E25" s="507" t="s">
        <v>535</v>
      </c>
      <c r="F25" s="508" t="s">
        <v>837</v>
      </c>
      <c r="G25" s="507" t="s">
        <v>536</v>
      </c>
      <c r="H25" s="507" t="s">
        <v>601</v>
      </c>
      <c r="I25" s="507" t="s">
        <v>602</v>
      </c>
      <c r="J25" s="507" t="s">
        <v>555</v>
      </c>
      <c r="K25" s="507" t="s">
        <v>603</v>
      </c>
      <c r="L25" s="509">
        <v>50.865353350038546</v>
      </c>
      <c r="M25" s="509">
        <v>63</v>
      </c>
      <c r="N25" s="510">
        <v>3204.5172610524282</v>
      </c>
    </row>
    <row r="26" spans="1:14" ht="14.4" customHeight="1" x14ac:dyDescent="0.3">
      <c r="A26" s="505" t="s">
        <v>518</v>
      </c>
      <c r="B26" s="506" t="s">
        <v>519</v>
      </c>
      <c r="C26" s="507" t="s">
        <v>524</v>
      </c>
      <c r="D26" s="508" t="s">
        <v>835</v>
      </c>
      <c r="E26" s="507" t="s">
        <v>535</v>
      </c>
      <c r="F26" s="508" t="s">
        <v>837</v>
      </c>
      <c r="G26" s="507" t="s">
        <v>536</v>
      </c>
      <c r="H26" s="507" t="s">
        <v>604</v>
      </c>
      <c r="I26" s="507" t="s">
        <v>605</v>
      </c>
      <c r="J26" s="507" t="s">
        <v>606</v>
      </c>
      <c r="K26" s="507" t="s">
        <v>607</v>
      </c>
      <c r="L26" s="509">
        <v>147.91999999999993</v>
      </c>
      <c r="M26" s="509">
        <v>1</v>
      </c>
      <c r="N26" s="510">
        <v>147.91999999999993</v>
      </c>
    </row>
    <row r="27" spans="1:14" ht="14.4" customHeight="1" x14ac:dyDescent="0.3">
      <c r="A27" s="505" t="s">
        <v>518</v>
      </c>
      <c r="B27" s="506" t="s">
        <v>519</v>
      </c>
      <c r="C27" s="507" t="s">
        <v>524</v>
      </c>
      <c r="D27" s="508" t="s">
        <v>835</v>
      </c>
      <c r="E27" s="507" t="s">
        <v>535</v>
      </c>
      <c r="F27" s="508" t="s">
        <v>837</v>
      </c>
      <c r="G27" s="507" t="s">
        <v>536</v>
      </c>
      <c r="H27" s="507" t="s">
        <v>608</v>
      </c>
      <c r="I27" s="507" t="s">
        <v>609</v>
      </c>
      <c r="J27" s="507" t="s">
        <v>610</v>
      </c>
      <c r="K27" s="507" t="s">
        <v>611</v>
      </c>
      <c r="L27" s="509">
        <v>177.79904955949439</v>
      </c>
      <c r="M27" s="509">
        <v>1</v>
      </c>
      <c r="N27" s="510">
        <v>177.79904955949439</v>
      </c>
    </row>
    <row r="28" spans="1:14" ht="14.4" customHeight="1" x14ac:dyDescent="0.3">
      <c r="A28" s="505" t="s">
        <v>518</v>
      </c>
      <c r="B28" s="506" t="s">
        <v>519</v>
      </c>
      <c r="C28" s="507" t="s">
        <v>524</v>
      </c>
      <c r="D28" s="508" t="s">
        <v>835</v>
      </c>
      <c r="E28" s="507" t="s">
        <v>535</v>
      </c>
      <c r="F28" s="508" t="s">
        <v>837</v>
      </c>
      <c r="G28" s="507" t="s">
        <v>536</v>
      </c>
      <c r="H28" s="507" t="s">
        <v>612</v>
      </c>
      <c r="I28" s="507" t="s">
        <v>613</v>
      </c>
      <c r="J28" s="507" t="s">
        <v>614</v>
      </c>
      <c r="K28" s="507" t="s">
        <v>615</v>
      </c>
      <c r="L28" s="509">
        <v>70.67</v>
      </c>
      <c r="M28" s="509">
        <v>1</v>
      </c>
      <c r="N28" s="510">
        <v>70.67</v>
      </c>
    </row>
    <row r="29" spans="1:14" ht="14.4" customHeight="1" x14ac:dyDescent="0.3">
      <c r="A29" s="505" t="s">
        <v>518</v>
      </c>
      <c r="B29" s="506" t="s">
        <v>519</v>
      </c>
      <c r="C29" s="507" t="s">
        <v>524</v>
      </c>
      <c r="D29" s="508" t="s">
        <v>835</v>
      </c>
      <c r="E29" s="507" t="s">
        <v>535</v>
      </c>
      <c r="F29" s="508" t="s">
        <v>837</v>
      </c>
      <c r="G29" s="507" t="s">
        <v>536</v>
      </c>
      <c r="H29" s="507" t="s">
        <v>616</v>
      </c>
      <c r="I29" s="507" t="s">
        <v>616</v>
      </c>
      <c r="J29" s="507" t="s">
        <v>617</v>
      </c>
      <c r="K29" s="507" t="s">
        <v>542</v>
      </c>
      <c r="L29" s="509">
        <v>301.64999999999998</v>
      </c>
      <c r="M29" s="509">
        <v>1</v>
      </c>
      <c r="N29" s="510">
        <v>301.64999999999998</v>
      </c>
    </row>
    <row r="30" spans="1:14" ht="14.4" customHeight="1" x14ac:dyDescent="0.3">
      <c r="A30" s="505" t="s">
        <v>518</v>
      </c>
      <c r="B30" s="506" t="s">
        <v>519</v>
      </c>
      <c r="C30" s="507" t="s">
        <v>524</v>
      </c>
      <c r="D30" s="508" t="s">
        <v>835</v>
      </c>
      <c r="E30" s="507" t="s">
        <v>535</v>
      </c>
      <c r="F30" s="508" t="s">
        <v>837</v>
      </c>
      <c r="G30" s="507" t="s">
        <v>536</v>
      </c>
      <c r="H30" s="507" t="s">
        <v>618</v>
      </c>
      <c r="I30" s="507" t="s">
        <v>619</v>
      </c>
      <c r="J30" s="507" t="s">
        <v>620</v>
      </c>
      <c r="K30" s="507" t="s">
        <v>621</v>
      </c>
      <c r="L30" s="509">
        <v>52.432038888683799</v>
      </c>
      <c r="M30" s="509">
        <v>9</v>
      </c>
      <c r="N30" s="510">
        <v>471.88834999815418</v>
      </c>
    </row>
    <row r="31" spans="1:14" ht="14.4" customHeight="1" x14ac:dyDescent="0.3">
      <c r="A31" s="505" t="s">
        <v>518</v>
      </c>
      <c r="B31" s="506" t="s">
        <v>519</v>
      </c>
      <c r="C31" s="507" t="s">
        <v>524</v>
      </c>
      <c r="D31" s="508" t="s">
        <v>835</v>
      </c>
      <c r="E31" s="507" t="s">
        <v>535</v>
      </c>
      <c r="F31" s="508" t="s">
        <v>837</v>
      </c>
      <c r="G31" s="507" t="s">
        <v>536</v>
      </c>
      <c r="H31" s="507" t="s">
        <v>622</v>
      </c>
      <c r="I31" s="507" t="s">
        <v>623</v>
      </c>
      <c r="J31" s="507" t="s">
        <v>624</v>
      </c>
      <c r="K31" s="507" t="s">
        <v>625</v>
      </c>
      <c r="L31" s="509">
        <v>428.33000000000004</v>
      </c>
      <c r="M31" s="509">
        <v>1</v>
      </c>
      <c r="N31" s="510">
        <v>428.33000000000004</v>
      </c>
    </row>
    <row r="32" spans="1:14" ht="14.4" customHeight="1" x14ac:dyDescent="0.3">
      <c r="A32" s="505" t="s">
        <v>518</v>
      </c>
      <c r="B32" s="506" t="s">
        <v>519</v>
      </c>
      <c r="C32" s="507" t="s">
        <v>524</v>
      </c>
      <c r="D32" s="508" t="s">
        <v>835</v>
      </c>
      <c r="E32" s="507" t="s">
        <v>535</v>
      </c>
      <c r="F32" s="508" t="s">
        <v>837</v>
      </c>
      <c r="G32" s="507" t="s">
        <v>536</v>
      </c>
      <c r="H32" s="507" t="s">
        <v>626</v>
      </c>
      <c r="I32" s="507" t="s">
        <v>203</v>
      </c>
      <c r="J32" s="507" t="s">
        <v>627</v>
      </c>
      <c r="K32" s="507"/>
      <c r="L32" s="509">
        <v>46.849997588073322</v>
      </c>
      <c r="M32" s="509">
        <v>4</v>
      </c>
      <c r="N32" s="510">
        <v>187.39999035229329</v>
      </c>
    </row>
    <row r="33" spans="1:14" ht="14.4" customHeight="1" x14ac:dyDescent="0.3">
      <c r="A33" s="505" t="s">
        <v>518</v>
      </c>
      <c r="B33" s="506" t="s">
        <v>519</v>
      </c>
      <c r="C33" s="507" t="s">
        <v>524</v>
      </c>
      <c r="D33" s="508" t="s">
        <v>835</v>
      </c>
      <c r="E33" s="507" t="s">
        <v>535</v>
      </c>
      <c r="F33" s="508" t="s">
        <v>837</v>
      </c>
      <c r="G33" s="507" t="s">
        <v>536</v>
      </c>
      <c r="H33" s="507" t="s">
        <v>628</v>
      </c>
      <c r="I33" s="507" t="s">
        <v>629</v>
      </c>
      <c r="J33" s="507" t="s">
        <v>630</v>
      </c>
      <c r="K33" s="507" t="s">
        <v>631</v>
      </c>
      <c r="L33" s="509">
        <v>246.33</v>
      </c>
      <c r="M33" s="509">
        <v>1</v>
      </c>
      <c r="N33" s="510">
        <v>246.33</v>
      </c>
    </row>
    <row r="34" spans="1:14" ht="14.4" customHeight="1" x14ac:dyDescent="0.3">
      <c r="A34" s="505" t="s">
        <v>518</v>
      </c>
      <c r="B34" s="506" t="s">
        <v>519</v>
      </c>
      <c r="C34" s="507" t="s">
        <v>524</v>
      </c>
      <c r="D34" s="508" t="s">
        <v>835</v>
      </c>
      <c r="E34" s="507" t="s">
        <v>535</v>
      </c>
      <c r="F34" s="508" t="s">
        <v>837</v>
      </c>
      <c r="G34" s="507" t="s">
        <v>536</v>
      </c>
      <c r="H34" s="507" t="s">
        <v>632</v>
      </c>
      <c r="I34" s="507" t="s">
        <v>203</v>
      </c>
      <c r="J34" s="507" t="s">
        <v>633</v>
      </c>
      <c r="K34" s="507"/>
      <c r="L34" s="509">
        <v>69.668723727539415</v>
      </c>
      <c r="M34" s="509">
        <v>56</v>
      </c>
      <c r="N34" s="510">
        <v>3901.4485287422076</v>
      </c>
    </row>
    <row r="35" spans="1:14" ht="14.4" customHeight="1" x14ac:dyDescent="0.3">
      <c r="A35" s="505" t="s">
        <v>518</v>
      </c>
      <c r="B35" s="506" t="s">
        <v>519</v>
      </c>
      <c r="C35" s="507" t="s">
        <v>524</v>
      </c>
      <c r="D35" s="508" t="s">
        <v>835</v>
      </c>
      <c r="E35" s="507" t="s">
        <v>535</v>
      </c>
      <c r="F35" s="508" t="s">
        <v>837</v>
      </c>
      <c r="G35" s="507" t="s">
        <v>536</v>
      </c>
      <c r="H35" s="507" t="s">
        <v>634</v>
      </c>
      <c r="I35" s="507" t="s">
        <v>634</v>
      </c>
      <c r="J35" s="507" t="s">
        <v>635</v>
      </c>
      <c r="K35" s="507" t="s">
        <v>636</v>
      </c>
      <c r="L35" s="509">
        <v>142.59998187557795</v>
      </c>
      <c r="M35" s="509">
        <v>5</v>
      </c>
      <c r="N35" s="510">
        <v>712.99990937788982</v>
      </c>
    </row>
    <row r="36" spans="1:14" ht="14.4" customHeight="1" x14ac:dyDescent="0.3">
      <c r="A36" s="505" t="s">
        <v>518</v>
      </c>
      <c r="B36" s="506" t="s">
        <v>519</v>
      </c>
      <c r="C36" s="507" t="s">
        <v>524</v>
      </c>
      <c r="D36" s="508" t="s">
        <v>835</v>
      </c>
      <c r="E36" s="507" t="s">
        <v>535</v>
      </c>
      <c r="F36" s="508" t="s">
        <v>837</v>
      </c>
      <c r="G36" s="507" t="s">
        <v>536</v>
      </c>
      <c r="H36" s="507" t="s">
        <v>637</v>
      </c>
      <c r="I36" s="507" t="s">
        <v>638</v>
      </c>
      <c r="J36" s="507" t="s">
        <v>639</v>
      </c>
      <c r="K36" s="507" t="s">
        <v>640</v>
      </c>
      <c r="L36" s="509">
        <v>86.480000000000018</v>
      </c>
      <c r="M36" s="509">
        <v>4</v>
      </c>
      <c r="N36" s="510">
        <v>345.92000000000007</v>
      </c>
    </row>
    <row r="37" spans="1:14" ht="14.4" customHeight="1" x14ac:dyDescent="0.3">
      <c r="A37" s="505" t="s">
        <v>518</v>
      </c>
      <c r="B37" s="506" t="s">
        <v>519</v>
      </c>
      <c r="C37" s="507" t="s">
        <v>524</v>
      </c>
      <c r="D37" s="508" t="s">
        <v>835</v>
      </c>
      <c r="E37" s="507" t="s">
        <v>535</v>
      </c>
      <c r="F37" s="508" t="s">
        <v>837</v>
      </c>
      <c r="G37" s="507" t="s">
        <v>536</v>
      </c>
      <c r="H37" s="507" t="s">
        <v>641</v>
      </c>
      <c r="I37" s="507" t="s">
        <v>642</v>
      </c>
      <c r="J37" s="507" t="s">
        <v>643</v>
      </c>
      <c r="K37" s="507" t="s">
        <v>644</v>
      </c>
      <c r="L37" s="509">
        <v>67.3901907720672</v>
      </c>
      <c r="M37" s="509">
        <v>2</v>
      </c>
      <c r="N37" s="510">
        <v>134.7803815441344</v>
      </c>
    </row>
    <row r="38" spans="1:14" ht="14.4" customHeight="1" x14ac:dyDescent="0.3">
      <c r="A38" s="505" t="s">
        <v>518</v>
      </c>
      <c r="B38" s="506" t="s">
        <v>519</v>
      </c>
      <c r="C38" s="507" t="s">
        <v>524</v>
      </c>
      <c r="D38" s="508" t="s">
        <v>835</v>
      </c>
      <c r="E38" s="507" t="s">
        <v>535</v>
      </c>
      <c r="F38" s="508" t="s">
        <v>837</v>
      </c>
      <c r="G38" s="507" t="s">
        <v>536</v>
      </c>
      <c r="H38" s="507" t="s">
        <v>645</v>
      </c>
      <c r="I38" s="507" t="s">
        <v>646</v>
      </c>
      <c r="J38" s="507" t="s">
        <v>647</v>
      </c>
      <c r="K38" s="507" t="s">
        <v>648</v>
      </c>
      <c r="L38" s="509">
        <v>92.892392830924351</v>
      </c>
      <c r="M38" s="509">
        <v>177</v>
      </c>
      <c r="N38" s="510">
        <v>16441.95353107361</v>
      </c>
    </row>
    <row r="39" spans="1:14" ht="14.4" customHeight="1" x14ac:dyDescent="0.3">
      <c r="A39" s="505" t="s">
        <v>518</v>
      </c>
      <c r="B39" s="506" t="s">
        <v>519</v>
      </c>
      <c r="C39" s="507" t="s">
        <v>524</v>
      </c>
      <c r="D39" s="508" t="s">
        <v>835</v>
      </c>
      <c r="E39" s="507" t="s">
        <v>535</v>
      </c>
      <c r="F39" s="508" t="s">
        <v>837</v>
      </c>
      <c r="G39" s="507" t="s">
        <v>536</v>
      </c>
      <c r="H39" s="507" t="s">
        <v>649</v>
      </c>
      <c r="I39" s="507" t="s">
        <v>203</v>
      </c>
      <c r="J39" s="507" t="s">
        <v>650</v>
      </c>
      <c r="K39" s="507"/>
      <c r="L39" s="509">
        <v>300.5104</v>
      </c>
      <c r="M39" s="509">
        <v>2</v>
      </c>
      <c r="N39" s="510">
        <v>601.02080000000001</v>
      </c>
    </row>
    <row r="40" spans="1:14" ht="14.4" customHeight="1" x14ac:dyDescent="0.3">
      <c r="A40" s="505" t="s">
        <v>518</v>
      </c>
      <c r="B40" s="506" t="s">
        <v>519</v>
      </c>
      <c r="C40" s="507" t="s">
        <v>524</v>
      </c>
      <c r="D40" s="508" t="s">
        <v>835</v>
      </c>
      <c r="E40" s="507" t="s">
        <v>535</v>
      </c>
      <c r="F40" s="508" t="s">
        <v>837</v>
      </c>
      <c r="G40" s="507" t="s">
        <v>536</v>
      </c>
      <c r="H40" s="507" t="s">
        <v>651</v>
      </c>
      <c r="I40" s="507" t="s">
        <v>203</v>
      </c>
      <c r="J40" s="507" t="s">
        <v>652</v>
      </c>
      <c r="K40" s="507"/>
      <c r="L40" s="509">
        <v>263.40019999999998</v>
      </c>
      <c r="M40" s="509">
        <v>1</v>
      </c>
      <c r="N40" s="510">
        <v>263.40019999999998</v>
      </c>
    </row>
    <row r="41" spans="1:14" ht="14.4" customHeight="1" x14ac:dyDescent="0.3">
      <c r="A41" s="505" t="s">
        <v>518</v>
      </c>
      <c r="B41" s="506" t="s">
        <v>519</v>
      </c>
      <c r="C41" s="507" t="s">
        <v>524</v>
      </c>
      <c r="D41" s="508" t="s">
        <v>835</v>
      </c>
      <c r="E41" s="507" t="s">
        <v>535</v>
      </c>
      <c r="F41" s="508" t="s">
        <v>837</v>
      </c>
      <c r="G41" s="507" t="s">
        <v>536</v>
      </c>
      <c r="H41" s="507" t="s">
        <v>653</v>
      </c>
      <c r="I41" s="507" t="s">
        <v>654</v>
      </c>
      <c r="J41" s="507" t="s">
        <v>655</v>
      </c>
      <c r="K41" s="507"/>
      <c r="L41" s="509">
        <v>603.51</v>
      </c>
      <c r="M41" s="509">
        <v>5</v>
      </c>
      <c r="N41" s="510">
        <v>3017.55</v>
      </c>
    </row>
    <row r="42" spans="1:14" ht="14.4" customHeight="1" x14ac:dyDescent="0.3">
      <c r="A42" s="505" t="s">
        <v>518</v>
      </c>
      <c r="B42" s="506" t="s">
        <v>519</v>
      </c>
      <c r="C42" s="507" t="s">
        <v>524</v>
      </c>
      <c r="D42" s="508" t="s">
        <v>835</v>
      </c>
      <c r="E42" s="507" t="s">
        <v>535</v>
      </c>
      <c r="F42" s="508" t="s">
        <v>837</v>
      </c>
      <c r="G42" s="507" t="s">
        <v>536</v>
      </c>
      <c r="H42" s="507" t="s">
        <v>656</v>
      </c>
      <c r="I42" s="507" t="s">
        <v>657</v>
      </c>
      <c r="J42" s="507" t="s">
        <v>630</v>
      </c>
      <c r="K42" s="507" t="s">
        <v>658</v>
      </c>
      <c r="L42" s="509">
        <v>210.45</v>
      </c>
      <c r="M42" s="509">
        <v>1</v>
      </c>
      <c r="N42" s="510">
        <v>210.45</v>
      </c>
    </row>
    <row r="43" spans="1:14" ht="14.4" customHeight="1" x14ac:dyDescent="0.3">
      <c r="A43" s="505" t="s">
        <v>518</v>
      </c>
      <c r="B43" s="506" t="s">
        <v>519</v>
      </c>
      <c r="C43" s="507" t="s">
        <v>524</v>
      </c>
      <c r="D43" s="508" t="s">
        <v>835</v>
      </c>
      <c r="E43" s="507" t="s">
        <v>535</v>
      </c>
      <c r="F43" s="508" t="s">
        <v>837</v>
      </c>
      <c r="G43" s="507" t="s">
        <v>536</v>
      </c>
      <c r="H43" s="507" t="s">
        <v>659</v>
      </c>
      <c r="I43" s="507" t="s">
        <v>660</v>
      </c>
      <c r="J43" s="507" t="s">
        <v>661</v>
      </c>
      <c r="K43" s="507" t="s">
        <v>662</v>
      </c>
      <c r="L43" s="509">
        <v>291.8699428602082</v>
      </c>
      <c r="M43" s="509">
        <v>22</v>
      </c>
      <c r="N43" s="510">
        <v>6421.1387429245806</v>
      </c>
    </row>
    <row r="44" spans="1:14" ht="14.4" customHeight="1" x14ac:dyDescent="0.3">
      <c r="A44" s="505" t="s">
        <v>518</v>
      </c>
      <c r="B44" s="506" t="s">
        <v>519</v>
      </c>
      <c r="C44" s="507" t="s">
        <v>524</v>
      </c>
      <c r="D44" s="508" t="s">
        <v>835</v>
      </c>
      <c r="E44" s="507" t="s">
        <v>535</v>
      </c>
      <c r="F44" s="508" t="s">
        <v>837</v>
      </c>
      <c r="G44" s="507" t="s">
        <v>536</v>
      </c>
      <c r="H44" s="507" t="s">
        <v>663</v>
      </c>
      <c r="I44" s="507" t="s">
        <v>664</v>
      </c>
      <c r="J44" s="507" t="s">
        <v>665</v>
      </c>
      <c r="K44" s="507" t="s">
        <v>666</v>
      </c>
      <c r="L44" s="509">
        <v>73.841214970332516</v>
      </c>
      <c r="M44" s="509">
        <v>1</v>
      </c>
      <c r="N44" s="510">
        <v>73.841214970332516</v>
      </c>
    </row>
    <row r="45" spans="1:14" ht="14.4" customHeight="1" x14ac:dyDescent="0.3">
      <c r="A45" s="505" t="s">
        <v>518</v>
      </c>
      <c r="B45" s="506" t="s">
        <v>519</v>
      </c>
      <c r="C45" s="507" t="s">
        <v>524</v>
      </c>
      <c r="D45" s="508" t="s">
        <v>835</v>
      </c>
      <c r="E45" s="507" t="s">
        <v>535</v>
      </c>
      <c r="F45" s="508" t="s">
        <v>837</v>
      </c>
      <c r="G45" s="507" t="s">
        <v>536</v>
      </c>
      <c r="H45" s="507" t="s">
        <v>667</v>
      </c>
      <c r="I45" s="507" t="s">
        <v>668</v>
      </c>
      <c r="J45" s="507" t="s">
        <v>665</v>
      </c>
      <c r="K45" s="507" t="s">
        <v>669</v>
      </c>
      <c r="L45" s="509">
        <v>65.918072567238667</v>
      </c>
      <c r="M45" s="509">
        <v>6</v>
      </c>
      <c r="N45" s="510">
        <v>395.50843540343203</v>
      </c>
    </row>
    <row r="46" spans="1:14" ht="14.4" customHeight="1" x14ac:dyDescent="0.3">
      <c r="A46" s="505" t="s">
        <v>518</v>
      </c>
      <c r="B46" s="506" t="s">
        <v>519</v>
      </c>
      <c r="C46" s="507" t="s">
        <v>524</v>
      </c>
      <c r="D46" s="508" t="s">
        <v>835</v>
      </c>
      <c r="E46" s="507" t="s">
        <v>535</v>
      </c>
      <c r="F46" s="508" t="s">
        <v>837</v>
      </c>
      <c r="G46" s="507" t="s">
        <v>536</v>
      </c>
      <c r="H46" s="507" t="s">
        <v>670</v>
      </c>
      <c r="I46" s="507" t="s">
        <v>203</v>
      </c>
      <c r="J46" s="507" t="s">
        <v>671</v>
      </c>
      <c r="K46" s="507"/>
      <c r="L46" s="509">
        <v>260.2899942522431</v>
      </c>
      <c r="M46" s="509">
        <v>2</v>
      </c>
      <c r="N46" s="510">
        <v>520.57998850448621</v>
      </c>
    </row>
    <row r="47" spans="1:14" ht="14.4" customHeight="1" x14ac:dyDescent="0.3">
      <c r="A47" s="505" t="s">
        <v>518</v>
      </c>
      <c r="B47" s="506" t="s">
        <v>519</v>
      </c>
      <c r="C47" s="507" t="s">
        <v>524</v>
      </c>
      <c r="D47" s="508" t="s">
        <v>835</v>
      </c>
      <c r="E47" s="507" t="s">
        <v>535</v>
      </c>
      <c r="F47" s="508" t="s">
        <v>837</v>
      </c>
      <c r="G47" s="507" t="s">
        <v>536</v>
      </c>
      <c r="H47" s="507" t="s">
        <v>672</v>
      </c>
      <c r="I47" s="507" t="s">
        <v>203</v>
      </c>
      <c r="J47" s="507" t="s">
        <v>673</v>
      </c>
      <c r="K47" s="507"/>
      <c r="L47" s="509">
        <v>227.00421163288365</v>
      </c>
      <c r="M47" s="509">
        <v>12</v>
      </c>
      <c r="N47" s="510">
        <v>2724.0505395946038</v>
      </c>
    </row>
    <row r="48" spans="1:14" ht="14.4" customHeight="1" x14ac:dyDescent="0.3">
      <c r="A48" s="505" t="s">
        <v>518</v>
      </c>
      <c r="B48" s="506" t="s">
        <v>519</v>
      </c>
      <c r="C48" s="507" t="s">
        <v>524</v>
      </c>
      <c r="D48" s="508" t="s">
        <v>835</v>
      </c>
      <c r="E48" s="507" t="s">
        <v>535</v>
      </c>
      <c r="F48" s="508" t="s">
        <v>837</v>
      </c>
      <c r="G48" s="507" t="s">
        <v>536</v>
      </c>
      <c r="H48" s="507" t="s">
        <v>674</v>
      </c>
      <c r="I48" s="507" t="s">
        <v>675</v>
      </c>
      <c r="J48" s="507" t="s">
        <v>676</v>
      </c>
      <c r="K48" s="507" t="s">
        <v>677</v>
      </c>
      <c r="L48" s="509">
        <v>724.5</v>
      </c>
      <c r="M48" s="509">
        <v>8</v>
      </c>
      <c r="N48" s="510">
        <v>5796</v>
      </c>
    </row>
    <row r="49" spans="1:14" ht="14.4" customHeight="1" x14ac:dyDescent="0.3">
      <c r="A49" s="505" t="s">
        <v>518</v>
      </c>
      <c r="B49" s="506" t="s">
        <v>519</v>
      </c>
      <c r="C49" s="507" t="s">
        <v>524</v>
      </c>
      <c r="D49" s="508" t="s">
        <v>835</v>
      </c>
      <c r="E49" s="507" t="s">
        <v>535</v>
      </c>
      <c r="F49" s="508" t="s">
        <v>837</v>
      </c>
      <c r="G49" s="507" t="s">
        <v>536</v>
      </c>
      <c r="H49" s="507" t="s">
        <v>678</v>
      </c>
      <c r="I49" s="507" t="s">
        <v>679</v>
      </c>
      <c r="J49" s="507" t="s">
        <v>680</v>
      </c>
      <c r="K49" s="507" t="s">
        <v>625</v>
      </c>
      <c r="L49" s="509">
        <v>387.6</v>
      </c>
      <c r="M49" s="509">
        <v>1</v>
      </c>
      <c r="N49" s="510">
        <v>387.6</v>
      </c>
    </row>
    <row r="50" spans="1:14" ht="14.4" customHeight="1" x14ac:dyDescent="0.3">
      <c r="A50" s="505" t="s">
        <v>518</v>
      </c>
      <c r="B50" s="506" t="s">
        <v>519</v>
      </c>
      <c r="C50" s="507" t="s">
        <v>524</v>
      </c>
      <c r="D50" s="508" t="s">
        <v>835</v>
      </c>
      <c r="E50" s="507" t="s">
        <v>535</v>
      </c>
      <c r="F50" s="508" t="s">
        <v>837</v>
      </c>
      <c r="G50" s="507" t="s">
        <v>536</v>
      </c>
      <c r="H50" s="507" t="s">
        <v>681</v>
      </c>
      <c r="I50" s="507" t="s">
        <v>203</v>
      </c>
      <c r="J50" s="507" t="s">
        <v>682</v>
      </c>
      <c r="K50" s="507"/>
      <c r="L50" s="509">
        <v>4.95</v>
      </c>
      <c r="M50" s="509">
        <v>50</v>
      </c>
      <c r="N50" s="510">
        <v>247.5</v>
      </c>
    </row>
    <row r="51" spans="1:14" ht="14.4" customHeight="1" x14ac:dyDescent="0.3">
      <c r="A51" s="505" t="s">
        <v>518</v>
      </c>
      <c r="B51" s="506" t="s">
        <v>519</v>
      </c>
      <c r="C51" s="507" t="s">
        <v>524</v>
      </c>
      <c r="D51" s="508" t="s">
        <v>835</v>
      </c>
      <c r="E51" s="507" t="s">
        <v>535</v>
      </c>
      <c r="F51" s="508" t="s">
        <v>837</v>
      </c>
      <c r="G51" s="507" t="s">
        <v>536</v>
      </c>
      <c r="H51" s="507" t="s">
        <v>683</v>
      </c>
      <c r="I51" s="507" t="s">
        <v>203</v>
      </c>
      <c r="J51" s="507" t="s">
        <v>684</v>
      </c>
      <c r="K51" s="507" t="s">
        <v>685</v>
      </c>
      <c r="L51" s="509">
        <v>99.785952254257765</v>
      </c>
      <c r="M51" s="509">
        <v>13</v>
      </c>
      <c r="N51" s="510">
        <v>1297.217379305351</v>
      </c>
    </row>
    <row r="52" spans="1:14" ht="14.4" customHeight="1" x14ac:dyDescent="0.3">
      <c r="A52" s="505" t="s">
        <v>518</v>
      </c>
      <c r="B52" s="506" t="s">
        <v>519</v>
      </c>
      <c r="C52" s="507" t="s">
        <v>524</v>
      </c>
      <c r="D52" s="508" t="s">
        <v>835</v>
      </c>
      <c r="E52" s="507" t="s">
        <v>535</v>
      </c>
      <c r="F52" s="508" t="s">
        <v>837</v>
      </c>
      <c r="G52" s="507" t="s">
        <v>536</v>
      </c>
      <c r="H52" s="507" t="s">
        <v>686</v>
      </c>
      <c r="I52" s="507" t="s">
        <v>203</v>
      </c>
      <c r="J52" s="507" t="s">
        <v>687</v>
      </c>
      <c r="K52" s="507"/>
      <c r="L52" s="509">
        <v>65.788141687352564</v>
      </c>
      <c r="M52" s="509">
        <v>520</v>
      </c>
      <c r="N52" s="510">
        <v>34209.833677423332</v>
      </c>
    </row>
    <row r="53" spans="1:14" ht="14.4" customHeight="1" x14ac:dyDescent="0.3">
      <c r="A53" s="505" t="s">
        <v>518</v>
      </c>
      <c r="B53" s="506" t="s">
        <v>519</v>
      </c>
      <c r="C53" s="507" t="s">
        <v>524</v>
      </c>
      <c r="D53" s="508" t="s">
        <v>835</v>
      </c>
      <c r="E53" s="507" t="s">
        <v>535</v>
      </c>
      <c r="F53" s="508" t="s">
        <v>837</v>
      </c>
      <c r="G53" s="507" t="s">
        <v>536</v>
      </c>
      <c r="H53" s="507" t="s">
        <v>688</v>
      </c>
      <c r="I53" s="507" t="s">
        <v>203</v>
      </c>
      <c r="J53" s="507" t="s">
        <v>689</v>
      </c>
      <c r="K53" s="507" t="s">
        <v>690</v>
      </c>
      <c r="L53" s="509">
        <v>74.697886749635131</v>
      </c>
      <c r="M53" s="509">
        <v>10</v>
      </c>
      <c r="N53" s="510">
        <v>746.97886749635131</v>
      </c>
    </row>
    <row r="54" spans="1:14" ht="14.4" customHeight="1" x14ac:dyDescent="0.3">
      <c r="A54" s="505" t="s">
        <v>518</v>
      </c>
      <c r="B54" s="506" t="s">
        <v>519</v>
      </c>
      <c r="C54" s="507" t="s">
        <v>524</v>
      </c>
      <c r="D54" s="508" t="s">
        <v>835</v>
      </c>
      <c r="E54" s="507" t="s">
        <v>535</v>
      </c>
      <c r="F54" s="508" t="s">
        <v>837</v>
      </c>
      <c r="G54" s="507" t="s">
        <v>536</v>
      </c>
      <c r="H54" s="507" t="s">
        <v>691</v>
      </c>
      <c r="I54" s="507" t="s">
        <v>203</v>
      </c>
      <c r="J54" s="507" t="s">
        <v>692</v>
      </c>
      <c r="K54" s="507"/>
      <c r="L54" s="509">
        <v>185.1920512123354</v>
      </c>
      <c r="M54" s="509">
        <v>1</v>
      </c>
      <c r="N54" s="510">
        <v>185.1920512123354</v>
      </c>
    </row>
    <row r="55" spans="1:14" ht="14.4" customHeight="1" x14ac:dyDescent="0.3">
      <c r="A55" s="505" t="s">
        <v>518</v>
      </c>
      <c r="B55" s="506" t="s">
        <v>519</v>
      </c>
      <c r="C55" s="507" t="s">
        <v>524</v>
      </c>
      <c r="D55" s="508" t="s">
        <v>835</v>
      </c>
      <c r="E55" s="507" t="s">
        <v>535</v>
      </c>
      <c r="F55" s="508" t="s">
        <v>837</v>
      </c>
      <c r="G55" s="507" t="s">
        <v>536</v>
      </c>
      <c r="H55" s="507" t="s">
        <v>693</v>
      </c>
      <c r="I55" s="507" t="s">
        <v>693</v>
      </c>
      <c r="J55" s="507" t="s">
        <v>559</v>
      </c>
      <c r="K55" s="507" t="s">
        <v>694</v>
      </c>
      <c r="L55" s="509">
        <v>60.12265467059585</v>
      </c>
      <c r="M55" s="509">
        <v>11</v>
      </c>
      <c r="N55" s="510">
        <v>661.34920137655433</v>
      </c>
    </row>
    <row r="56" spans="1:14" ht="14.4" customHeight="1" x14ac:dyDescent="0.3">
      <c r="A56" s="505" t="s">
        <v>518</v>
      </c>
      <c r="B56" s="506" t="s">
        <v>519</v>
      </c>
      <c r="C56" s="507" t="s">
        <v>524</v>
      </c>
      <c r="D56" s="508" t="s">
        <v>835</v>
      </c>
      <c r="E56" s="507" t="s">
        <v>535</v>
      </c>
      <c r="F56" s="508" t="s">
        <v>837</v>
      </c>
      <c r="G56" s="507" t="s">
        <v>536</v>
      </c>
      <c r="H56" s="507" t="s">
        <v>695</v>
      </c>
      <c r="I56" s="507" t="s">
        <v>203</v>
      </c>
      <c r="J56" s="507" t="s">
        <v>696</v>
      </c>
      <c r="K56" s="507" t="s">
        <v>697</v>
      </c>
      <c r="L56" s="509">
        <v>82.763797336214338</v>
      </c>
      <c r="M56" s="509">
        <v>4</v>
      </c>
      <c r="N56" s="510">
        <v>331.05518934485735</v>
      </c>
    </row>
    <row r="57" spans="1:14" ht="14.4" customHeight="1" x14ac:dyDescent="0.3">
      <c r="A57" s="505" t="s">
        <v>518</v>
      </c>
      <c r="B57" s="506" t="s">
        <v>519</v>
      </c>
      <c r="C57" s="507" t="s">
        <v>524</v>
      </c>
      <c r="D57" s="508" t="s">
        <v>835</v>
      </c>
      <c r="E57" s="507" t="s">
        <v>535</v>
      </c>
      <c r="F57" s="508" t="s">
        <v>837</v>
      </c>
      <c r="G57" s="507" t="s">
        <v>698</v>
      </c>
      <c r="H57" s="507" t="s">
        <v>699</v>
      </c>
      <c r="I57" s="507" t="s">
        <v>700</v>
      </c>
      <c r="J57" s="507" t="s">
        <v>701</v>
      </c>
      <c r="K57" s="507" t="s">
        <v>702</v>
      </c>
      <c r="L57" s="509">
        <v>36.332185969936319</v>
      </c>
      <c r="M57" s="509">
        <v>32</v>
      </c>
      <c r="N57" s="510">
        <v>1162.6299510379622</v>
      </c>
    </row>
    <row r="58" spans="1:14" ht="14.4" customHeight="1" x14ac:dyDescent="0.3">
      <c r="A58" s="505" t="s">
        <v>518</v>
      </c>
      <c r="B58" s="506" t="s">
        <v>519</v>
      </c>
      <c r="C58" s="507" t="s">
        <v>524</v>
      </c>
      <c r="D58" s="508" t="s">
        <v>835</v>
      </c>
      <c r="E58" s="507" t="s">
        <v>535</v>
      </c>
      <c r="F58" s="508" t="s">
        <v>837</v>
      </c>
      <c r="G58" s="507" t="s">
        <v>698</v>
      </c>
      <c r="H58" s="507" t="s">
        <v>703</v>
      </c>
      <c r="I58" s="507" t="s">
        <v>704</v>
      </c>
      <c r="J58" s="507" t="s">
        <v>705</v>
      </c>
      <c r="K58" s="507" t="s">
        <v>706</v>
      </c>
      <c r="L58" s="509">
        <v>112.264458459043</v>
      </c>
      <c r="M58" s="509">
        <v>9</v>
      </c>
      <c r="N58" s="510">
        <v>1010.380126131387</v>
      </c>
    </row>
    <row r="59" spans="1:14" ht="14.4" customHeight="1" x14ac:dyDescent="0.3">
      <c r="A59" s="505" t="s">
        <v>518</v>
      </c>
      <c r="B59" s="506" t="s">
        <v>519</v>
      </c>
      <c r="C59" s="507" t="s">
        <v>524</v>
      </c>
      <c r="D59" s="508" t="s">
        <v>835</v>
      </c>
      <c r="E59" s="507" t="s">
        <v>707</v>
      </c>
      <c r="F59" s="508" t="s">
        <v>838</v>
      </c>
      <c r="G59" s="507" t="s">
        <v>536</v>
      </c>
      <c r="H59" s="507" t="s">
        <v>708</v>
      </c>
      <c r="I59" s="507" t="s">
        <v>709</v>
      </c>
      <c r="J59" s="507" t="s">
        <v>710</v>
      </c>
      <c r="K59" s="507" t="s">
        <v>711</v>
      </c>
      <c r="L59" s="509">
        <v>758.13982172660894</v>
      </c>
      <c r="M59" s="509">
        <v>159</v>
      </c>
      <c r="N59" s="510">
        <v>120544.23165453081</v>
      </c>
    </row>
    <row r="60" spans="1:14" ht="14.4" customHeight="1" x14ac:dyDescent="0.3">
      <c r="A60" s="505" t="s">
        <v>518</v>
      </c>
      <c r="B60" s="506" t="s">
        <v>519</v>
      </c>
      <c r="C60" s="507" t="s">
        <v>524</v>
      </c>
      <c r="D60" s="508" t="s">
        <v>835</v>
      </c>
      <c r="E60" s="507" t="s">
        <v>707</v>
      </c>
      <c r="F60" s="508" t="s">
        <v>838</v>
      </c>
      <c r="G60" s="507" t="s">
        <v>536</v>
      </c>
      <c r="H60" s="507" t="s">
        <v>712</v>
      </c>
      <c r="I60" s="507" t="s">
        <v>713</v>
      </c>
      <c r="J60" s="507" t="s">
        <v>714</v>
      </c>
      <c r="K60" s="507" t="s">
        <v>715</v>
      </c>
      <c r="L60" s="509">
        <v>1737.868517987225</v>
      </c>
      <c r="M60" s="509">
        <v>318</v>
      </c>
      <c r="N60" s="510">
        <v>552642.18871993758</v>
      </c>
    </row>
    <row r="61" spans="1:14" ht="14.4" customHeight="1" x14ac:dyDescent="0.3">
      <c r="A61" s="505" t="s">
        <v>518</v>
      </c>
      <c r="B61" s="506" t="s">
        <v>519</v>
      </c>
      <c r="C61" s="507" t="s">
        <v>524</v>
      </c>
      <c r="D61" s="508" t="s">
        <v>835</v>
      </c>
      <c r="E61" s="507" t="s">
        <v>707</v>
      </c>
      <c r="F61" s="508" t="s">
        <v>838</v>
      </c>
      <c r="G61" s="507" t="s">
        <v>536</v>
      </c>
      <c r="H61" s="507" t="s">
        <v>716</v>
      </c>
      <c r="I61" s="507" t="s">
        <v>717</v>
      </c>
      <c r="J61" s="507" t="s">
        <v>718</v>
      </c>
      <c r="K61" s="507" t="s">
        <v>719</v>
      </c>
      <c r="L61" s="509">
        <v>2671.4599485104991</v>
      </c>
      <c r="M61" s="509">
        <v>517</v>
      </c>
      <c r="N61" s="510">
        <v>1381144.793379928</v>
      </c>
    </row>
    <row r="62" spans="1:14" ht="14.4" customHeight="1" x14ac:dyDescent="0.3">
      <c r="A62" s="505" t="s">
        <v>518</v>
      </c>
      <c r="B62" s="506" t="s">
        <v>519</v>
      </c>
      <c r="C62" s="507" t="s">
        <v>524</v>
      </c>
      <c r="D62" s="508" t="s">
        <v>835</v>
      </c>
      <c r="E62" s="507" t="s">
        <v>707</v>
      </c>
      <c r="F62" s="508" t="s">
        <v>838</v>
      </c>
      <c r="G62" s="507" t="s">
        <v>536</v>
      </c>
      <c r="H62" s="507" t="s">
        <v>720</v>
      </c>
      <c r="I62" s="507" t="s">
        <v>721</v>
      </c>
      <c r="J62" s="507" t="s">
        <v>718</v>
      </c>
      <c r="K62" s="507" t="s">
        <v>722</v>
      </c>
      <c r="L62" s="509">
        <v>6678.6381416518061</v>
      </c>
      <c r="M62" s="509">
        <v>98</v>
      </c>
      <c r="N62" s="510">
        <v>654506.53788187704</v>
      </c>
    </row>
    <row r="63" spans="1:14" ht="14.4" customHeight="1" x14ac:dyDescent="0.3">
      <c r="A63" s="505" t="s">
        <v>518</v>
      </c>
      <c r="B63" s="506" t="s">
        <v>519</v>
      </c>
      <c r="C63" s="507" t="s">
        <v>524</v>
      </c>
      <c r="D63" s="508" t="s">
        <v>835</v>
      </c>
      <c r="E63" s="507" t="s">
        <v>707</v>
      </c>
      <c r="F63" s="508" t="s">
        <v>838</v>
      </c>
      <c r="G63" s="507" t="s">
        <v>536</v>
      </c>
      <c r="H63" s="507" t="s">
        <v>723</v>
      </c>
      <c r="I63" s="507" t="s">
        <v>724</v>
      </c>
      <c r="J63" s="507" t="s">
        <v>725</v>
      </c>
      <c r="K63" s="507" t="s">
        <v>726</v>
      </c>
      <c r="L63" s="509">
        <v>989.03451079844751</v>
      </c>
      <c r="M63" s="509">
        <v>980</v>
      </c>
      <c r="N63" s="510">
        <v>969253.82058247854</v>
      </c>
    </row>
    <row r="64" spans="1:14" ht="14.4" customHeight="1" x14ac:dyDescent="0.3">
      <c r="A64" s="505" t="s">
        <v>518</v>
      </c>
      <c r="B64" s="506" t="s">
        <v>519</v>
      </c>
      <c r="C64" s="507" t="s">
        <v>524</v>
      </c>
      <c r="D64" s="508" t="s">
        <v>835</v>
      </c>
      <c r="E64" s="507" t="s">
        <v>707</v>
      </c>
      <c r="F64" s="508" t="s">
        <v>838</v>
      </c>
      <c r="G64" s="507" t="s">
        <v>536</v>
      </c>
      <c r="H64" s="507" t="s">
        <v>727</v>
      </c>
      <c r="I64" s="507" t="s">
        <v>728</v>
      </c>
      <c r="J64" s="507" t="s">
        <v>729</v>
      </c>
      <c r="K64" s="507" t="s">
        <v>730</v>
      </c>
      <c r="L64" s="509">
        <v>972.89859010591135</v>
      </c>
      <c r="M64" s="509">
        <v>1529</v>
      </c>
      <c r="N64" s="510">
        <v>1487561.9442719384</v>
      </c>
    </row>
    <row r="65" spans="1:14" ht="14.4" customHeight="1" x14ac:dyDescent="0.3">
      <c r="A65" s="505" t="s">
        <v>518</v>
      </c>
      <c r="B65" s="506" t="s">
        <v>519</v>
      </c>
      <c r="C65" s="507" t="s">
        <v>524</v>
      </c>
      <c r="D65" s="508" t="s">
        <v>835</v>
      </c>
      <c r="E65" s="507" t="s">
        <v>707</v>
      </c>
      <c r="F65" s="508" t="s">
        <v>838</v>
      </c>
      <c r="G65" s="507" t="s">
        <v>536</v>
      </c>
      <c r="H65" s="507" t="s">
        <v>731</v>
      </c>
      <c r="I65" s="507" t="s">
        <v>732</v>
      </c>
      <c r="J65" s="507" t="s">
        <v>733</v>
      </c>
      <c r="K65" s="507" t="s">
        <v>734</v>
      </c>
      <c r="L65" s="509">
        <v>417.57973684210532</v>
      </c>
      <c r="M65" s="509">
        <v>76</v>
      </c>
      <c r="N65" s="510">
        <v>31736.060000000005</v>
      </c>
    </row>
    <row r="66" spans="1:14" ht="14.4" customHeight="1" x14ac:dyDescent="0.3">
      <c r="A66" s="505" t="s">
        <v>518</v>
      </c>
      <c r="B66" s="506" t="s">
        <v>519</v>
      </c>
      <c r="C66" s="507" t="s">
        <v>524</v>
      </c>
      <c r="D66" s="508" t="s">
        <v>835</v>
      </c>
      <c r="E66" s="507" t="s">
        <v>707</v>
      </c>
      <c r="F66" s="508" t="s">
        <v>838</v>
      </c>
      <c r="G66" s="507" t="s">
        <v>698</v>
      </c>
      <c r="H66" s="507" t="s">
        <v>735</v>
      </c>
      <c r="I66" s="507" t="s">
        <v>736</v>
      </c>
      <c r="J66" s="507" t="s">
        <v>737</v>
      </c>
      <c r="K66" s="507" t="s">
        <v>738</v>
      </c>
      <c r="L66" s="509">
        <v>5460.7975373298686</v>
      </c>
      <c r="M66" s="509">
        <v>23</v>
      </c>
      <c r="N66" s="510">
        <v>125598.34335858698</v>
      </c>
    </row>
    <row r="67" spans="1:14" ht="14.4" customHeight="1" x14ac:dyDescent="0.3">
      <c r="A67" s="505" t="s">
        <v>518</v>
      </c>
      <c r="B67" s="506" t="s">
        <v>519</v>
      </c>
      <c r="C67" s="507" t="s">
        <v>524</v>
      </c>
      <c r="D67" s="508" t="s">
        <v>835</v>
      </c>
      <c r="E67" s="507" t="s">
        <v>707</v>
      </c>
      <c r="F67" s="508" t="s">
        <v>838</v>
      </c>
      <c r="G67" s="507" t="s">
        <v>698</v>
      </c>
      <c r="H67" s="507" t="s">
        <v>739</v>
      </c>
      <c r="I67" s="507" t="s">
        <v>740</v>
      </c>
      <c r="J67" s="507" t="s">
        <v>737</v>
      </c>
      <c r="K67" s="507" t="s">
        <v>741</v>
      </c>
      <c r="L67" s="509">
        <v>10921.595873308874</v>
      </c>
      <c r="M67" s="509">
        <v>305</v>
      </c>
      <c r="N67" s="510">
        <v>3331086.7413592064</v>
      </c>
    </row>
    <row r="68" spans="1:14" ht="14.4" customHeight="1" x14ac:dyDescent="0.3">
      <c r="A68" s="505" t="s">
        <v>518</v>
      </c>
      <c r="B68" s="506" t="s">
        <v>519</v>
      </c>
      <c r="C68" s="507" t="s">
        <v>524</v>
      </c>
      <c r="D68" s="508" t="s">
        <v>835</v>
      </c>
      <c r="E68" s="507" t="s">
        <v>707</v>
      </c>
      <c r="F68" s="508" t="s">
        <v>838</v>
      </c>
      <c r="G68" s="507" t="s">
        <v>698</v>
      </c>
      <c r="H68" s="507" t="s">
        <v>742</v>
      </c>
      <c r="I68" s="507" t="s">
        <v>743</v>
      </c>
      <c r="J68" s="507" t="s">
        <v>744</v>
      </c>
      <c r="K68" s="507" t="s">
        <v>745</v>
      </c>
      <c r="L68" s="509">
        <v>1994.3051147701569</v>
      </c>
      <c r="M68" s="509">
        <v>60</v>
      </c>
      <c r="N68" s="510">
        <v>119658.30688620942</v>
      </c>
    </row>
    <row r="69" spans="1:14" ht="14.4" customHeight="1" x14ac:dyDescent="0.3">
      <c r="A69" s="505" t="s">
        <v>518</v>
      </c>
      <c r="B69" s="506" t="s">
        <v>519</v>
      </c>
      <c r="C69" s="507" t="s">
        <v>524</v>
      </c>
      <c r="D69" s="508" t="s">
        <v>835</v>
      </c>
      <c r="E69" s="507" t="s">
        <v>707</v>
      </c>
      <c r="F69" s="508" t="s">
        <v>838</v>
      </c>
      <c r="G69" s="507" t="s">
        <v>698</v>
      </c>
      <c r="H69" s="507" t="s">
        <v>746</v>
      </c>
      <c r="I69" s="507" t="s">
        <v>747</v>
      </c>
      <c r="J69" s="507" t="s">
        <v>748</v>
      </c>
      <c r="K69" s="507" t="s">
        <v>749</v>
      </c>
      <c r="L69" s="509">
        <v>2184.3231949540168</v>
      </c>
      <c r="M69" s="509">
        <v>725</v>
      </c>
      <c r="N69" s="510">
        <v>1583634.3163416623</v>
      </c>
    </row>
    <row r="70" spans="1:14" ht="14.4" customHeight="1" x14ac:dyDescent="0.3">
      <c r="A70" s="505" t="s">
        <v>518</v>
      </c>
      <c r="B70" s="506" t="s">
        <v>519</v>
      </c>
      <c r="C70" s="507" t="s">
        <v>524</v>
      </c>
      <c r="D70" s="508" t="s">
        <v>835</v>
      </c>
      <c r="E70" s="507" t="s">
        <v>707</v>
      </c>
      <c r="F70" s="508" t="s">
        <v>838</v>
      </c>
      <c r="G70" s="507" t="s">
        <v>698</v>
      </c>
      <c r="H70" s="507" t="s">
        <v>750</v>
      </c>
      <c r="I70" s="507" t="s">
        <v>750</v>
      </c>
      <c r="J70" s="507" t="s">
        <v>748</v>
      </c>
      <c r="K70" s="507" t="s">
        <v>751</v>
      </c>
      <c r="L70" s="509">
        <v>43686.404584391668</v>
      </c>
      <c r="M70" s="509">
        <v>11</v>
      </c>
      <c r="N70" s="510">
        <v>480550.45042830834</v>
      </c>
    </row>
    <row r="71" spans="1:14" ht="14.4" customHeight="1" x14ac:dyDescent="0.3">
      <c r="A71" s="505" t="s">
        <v>518</v>
      </c>
      <c r="B71" s="506" t="s">
        <v>519</v>
      </c>
      <c r="C71" s="507" t="s">
        <v>524</v>
      </c>
      <c r="D71" s="508" t="s">
        <v>835</v>
      </c>
      <c r="E71" s="507" t="s">
        <v>752</v>
      </c>
      <c r="F71" s="508" t="s">
        <v>839</v>
      </c>
      <c r="G71" s="507" t="s">
        <v>536</v>
      </c>
      <c r="H71" s="507" t="s">
        <v>753</v>
      </c>
      <c r="I71" s="507" t="s">
        <v>754</v>
      </c>
      <c r="J71" s="507" t="s">
        <v>755</v>
      </c>
      <c r="K71" s="507" t="s">
        <v>756</v>
      </c>
      <c r="L71" s="509">
        <v>39.350000000000016</v>
      </c>
      <c r="M71" s="509">
        <v>2</v>
      </c>
      <c r="N71" s="510">
        <v>78.700000000000031</v>
      </c>
    </row>
    <row r="72" spans="1:14" ht="14.4" customHeight="1" x14ac:dyDescent="0.3">
      <c r="A72" s="505" t="s">
        <v>518</v>
      </c>
      <c r="B72" s="506" t="s">
        <v>519</v>
      </c>
      <c r="C72" s="507" t="s">
        <v>524</v>
      </c>
      <c r="D72" s="508" t="s">
        <v>835</v>
      </c>
      <c r="E72" s="507" t="s">
        <v>752</v>
      </c>
      <c r="F72" s="508" t="s">
        <v>839</v>
      </c>
      <c r="G72" s="507" t="s">
        <v>536</v>
      </c>
      <c r="H72" s="507" t="s">
        <v>757</v>
      </c>
      <c r="I72" s="507" t="s">
        <v>758</v>
      </c>
      <c r="J72" s="507" t="s">
        <v>755</v>
      </c>
      <c r="K72" s="507" t="s">
        <v>759</v>
      </c>
      <c r="L72" s="509">
        <v>36.700000000000003</v>
      </c>
      <c r="M72" s="509">
        <v>1</v>
      </c>
      <c r="N72" s="510">
        <v>36.700000000000003</v>
      </c>
    </row>
    <row r="73" spans="1:14" ht="14.4" customHeight="1" x14ac:dyDescent="0.3">
      <c r="A73" s="505" t="s">
        <v>518</v>
      </c>
      <c r="B73" s="506" t="s">
        <v>519</v>
      </c>
      <c r="C73" s="507" t="s">
        <v>529</v>
      </c>
      <c r="D73" s="508" t="s">
        <v>836</v>
      </c>
      <c r="E73" s="507" t="s">
        <v>535</v>
      </c>
      <c r="F73" s="508" t="s">
        <v>837</v>
      </c>
      <c r="G73" s="507" t="s">
        <v>536</v>
      </c>
      <c r="H73" s="507" t="s">
        <v>545</v>
      </c>
      <c r="I73" s="507" t="s">
        <v>545</v>
      </c>
      <c r="J73" s="507" t="s">
        <v>538</v>
      </c>
      <c r="K73" s="507" t="s">
        <v>546</v>
      </c>
      <c r="L73" s="509">
        <v>97.18</v>
      </c>
      <c r="M73" s="509">
        <v>13</v>
      </c>
      <c r="N73" s="510">
        <v>1263.3400000000001</v>
      </c>
    </row>
    <row r="74" spans="1:14" ht="14.4" customHeight="1" x14ac:dyDescent="0.3">
      <c r="A74" s="505" t="s">
        <v>518</v>
      </c>
      <c r="B74" s="506" t="s">
        <v>519</v>
      </c>
      <c r="C74" s="507" t="s">
        <v>529</v>
      </c>
      <c r="D74" s="508" t="s">
        <v>836</v>
      </c>
      <c r="E74" s="507" t="s">
        <v>535</v>
      </c>
      <c r="F74" s="508" t="s">
        <v>837</v>
      </c>
      <c r="G74" s="507" t="s">
        <v>536</v>
      </c>
      <c r="H74" s="507" t="s">
        <v>547</v>
      </c>
      <c r="I74" s="507" t="s">
        <v>547</v>
      </c>
      <c r="J74" s="507" t="s">
        <v>538</v>
      </c>
      <c r="K74" s="507" t="s">
        <v>548</v>
      </c>
      <c r="L74" s="509">
        <v>97.749939095004351</v>
      </c>
      <c r="M74" s="509">
        <v>53</v>
      </c>
      <c r="N74" s="510">
        <v>5180.7467720352306</v>
      </c>
    </row>
    <row r="75" spans="1:14" ht="14.4" customHeight="1" x14ac:dyDescent="0.3">
      <c r="A75" s="505" t="s">
        <v>518</v>
      </c>
      <c r="B75" s="506" t="s">
        <v>519</v>
      </c>
      <c r="C75" s="507" t="s">
        <v>529</v>
      </c>
      <c r="D75" s="508" t="s">
        <v>836</v>
      </c>
      <c r="E75" s="507" t="s">
        <v>535</v>
      </c>
      <c r="F75" s="508" t="s">
        <v>837</v>
      </c>
      <c r="G75" s="507" t="s">
        <v>536</v>
      </c>
      <c r="H75" s="507" t="s">
        <v>549</v>
      </c>
      <c r="I75" s="507" t="s">
        <v>550</v>
      </c>
      <c r="J75" s="507" t="s">
        <v>551</v>
      </c>
      <c r="K75" s="507" t="s">
        <v>552</v>
      </c>
      <c r="L75" s="509">
        <v>88.238571428571433</v>
      </c>
      <c r="M75" s="509">
        <v>7</v>
      </c>
      <c r="N75" s="510">
        <v>617.67000000000007</v>
      </c>
    </row>
    <row r="76" spans="1:14" ht="14.4" customHeight="1" x14ac:dyDescent="0.3">
      <c r="A76" s="505" t="s">
        <v>518</v>
      </c>
      <c r="B76" s="506" t="s">
        <v>519</v>
      </c>
      <c r="C76" s="507" t="s">
        <v>529</v>
      </c>
      <c r="D76" s="508" t="s">
        <v>836</v>
      </c>
      <c r="E76" s="507" t="s">
        <v>535</v>
      </c>
      <c r="F76" s="508" t="s">
        <v>837</v>
      </c>
      <c r="G76" s="507" t="s">
        <v>536</v>
      </c>
      <c r="H76" s="507" t="s">
        <v>553</v>
      </c>
      <c r="I76" s="507" t="s">
        <v>554</v>
      </c>
      <c r="J76" s="507" t="s">
        <v>555</v>
      </c>
      <c r="K76" s="507" t="s">
        <v>556</v>
      </c>
      <c r="L76" s="509">
        <v>170.15452971268107</v>
      </c>
      <c r="M76" s="509">
        <v>119</v>
      </c>
      <c r="N76" s="510">
        <v>20248.389035809047</v>
      </c>
    </row>
    <row r="77" spans="1:14" ht="14.4" customHeight="1" x14ac:dyDescent="0.3">
      <c r="A77" s="505" t="s">
        <v>518</v>
      </c>
      <c r="B77" s="506" t="s">
        <v>519</v>
      </c>
      <c r="C77" s="507" t="s">
        <v>529</v>
      </c>
      <c r="D77" s="508" t="s">
        <v>836</v>
      </c>
      <c r="E77" s="507" t="s">
        <v>535</v>
      </c>
      <c r="F77" s="508" t="s">
        <v>837</v>
      </c>
      <c r="G77" s="507" t="s">
        <v>536</v>
      </c>
      <c r="H77" s="507" t="s">
        <v>557</v>
      </c>
      <c r="I77" s="507" t="s">
        <v>558</v>
      </c>
      <c r="J77" s="507" t="s">
        <v>559</v>
      </c>
      <c r="K77" s="507" t="s">
        <v>560</v>
      </c>
      <c r="L77" s="509">
        <v>60.26</v>
      </c>
      <c r="M77" s="509">
        <v>1</v>
      </c>
      <c r="N77" s="510">
        <v>60.26</v>
      </c>
    </row>
    <row r="78" spans="1:14" ht="14.4" customHeight="1" x14ac:dyDescent="0.3">
      <c r="A78" s="505" t="s">
        <v>518</v>
      </c>
      <c r="B78" s="506" t="s">
        <v>519</v>
      </c>
      <c r="C78" s="507" t="s">
        <v>529</v>
      </c>
      <c r="D78" s="508" t="s">
        <v>836</v>
      </c>
      <c r="E78" s="507" t="s">
        <v>535</v>
      </c>
      <c r="F78" s="508" t="s">
        <v>837</v>
      </c>
      <c r="G78" s="507" t="s">
        <v>536</v>
      </c>
      <c r="H78" s="507" t="s">
        <v>760</v>
      </c>
      <c r="I78" s="507" t="s">
        <v>761</v>
      </c>
      <c r="J78" s="507" t="s">
        <v>762</v>
      </c>
      <c r="K78" s="507" t="s">
        <v>763</v>
      </c>
      <c r="L78" s="509">
        <v>60.35</v>
      </c>
      <c r="M78" s="509">
        <v>1</v>
      </c>
      <c r="N78" s="510">
        <v>60.35</v>
      </c>
    </row>
    <row r="79" spans="1:14" ht="14.4" customHeight="1" x14ac:dyDescent="0.3">
      <c r="A79" s="505" t="s">
        <v>518</v>
      </c>
      <c r="B79" s="506" t="s">
        <v>519</v>
      </c>
      <c r="C79" s="507" t="s">
        <v>529</v>
      </c>
      <c r="D79" s="508" t="s">
        <v>836</v>
      </c>
      <c r="E79" s="507" t="s">
        <v>535</v>
      </c>
      <c r="F79" s="508" t="s">
        <v>837</v>
      </c>
      <c r="G79" s="507" t="s">
        <v>536</v>
      </c>
      <c r="H79" s="507" t="s">
        <v>572</v>
      </c>
      <c r="I79" s="507" t="s">
        <v>573</v>
      </c>
      <c r="J79" s="507" t="s">
        <v>574</v>
      </c>
      <c r="K79" s="507" t="s">
        <v>575</v>
      </c>
      <c r="L79" s="509">
        <v>87.740000000000009</v>
      </c>
      <c r="M79" s="509">
        <v>2</v>
      </c>
      <c r="N79" s="510">
        <v>175.48000000000002</v>
      </c>
    </row>
    <row r="80" spans="1:14" ht="14.4" customHeight="1" x14ac:dyDescent="0.3">
      <c r="A80" s="505" t="s">
        <v>518</v>
      </c>
      <c r="B80" s="506" t="s">
        <v>519</v>
      </c>
      <c r="C80" s="507" t="s">
        <v>529</v>
      </c>
      <c r="D80" s="508" t="s">
        <v>836</v>
      </c>
      <c r="E80" s="507" t="s">
        <v>535</v>
      </c>
      <c r="F80" s="508" t="s">
        <v>837</v>
      </c>
      <c r="G80" s="507" t="s">
        <v>536</v>
      </c>
      <c r="H80" s="507" t="s">
        <v>764</v>
      </c>
      <c r="I80" s="507" t="s">
        <v>765</v>
      </c>
      <c r="J80" s="507" t="s">
        <v>766</v>
      </c>
      <c r="K80" s="507" t="s">
        <v>767</v>
      </c>
      <c r="L80" s="509">
        <v>392.93334569864714</v>
      </c>
      <c r="M80" s="509">
        <v>88</v>
      </c>
      <c r="N80" s="510">
        <v>34578.134421480951</v>
      </c>
    </row>
    <row r="81" spans="1:14" ht="14.4" customHeight="1" x14ac:dyDescent="0.3">
      <c r="A81" s="505" t="s">
        <v>518</v>
      </c>
      <c r="B81" s="506" t="s">
        <v>519</v>
      </c>
      <c r="C81" s="507" t="s">
        <v>529</v>
      </c>
      <c r="D81" s="508" t="s">
        <v>836</v>
      </c>
      <c r="E81" s="507" t="s">
        <v>535</v>
      </c>
      <c r="F81" s="508" t="s">
        <v>837</v>
      </c>
      <c r="G81" s="507" t="s">
        <v>536</v>
      </c>
      <c r="H81" s="507" t="s">
        <v>580</v>
      </c>
      <c r="I81" s="507" t="s">
        <v>203</v>
      </c>
      <c r="J81" s="507" t="s">
        <v>581</v>
      </c>
      <c r="K81" s="507"/>
      <c r="L81" s="509">
        <v>97.320298837320195</v>
      </c>
      <c r="M81" s="509">
        <v>2</v>
      </c>
      <c r="N81" s="510">
        <v>194.64059767464039</v>
      </c>
    </row>
    <row r="82" spans="1:14" ht="14.4" customHeight="1" x14ac:dyDescent="0.3">
      <c r="A82" s="505" t="s">
        <v>518</v>
      </c>
      <c r="B82" s="506" t="s">
        <v>519</v>
      </c>
      <c r="C82" s="507" t="s">
        <v>529</v>
      </c>
      <c r="D82" s="508" t="s">
        <v>836</v>
      </c>
      <c r="E82" s="507" t="s">
        <v>535</v>
      </c>
      <c r="F82" s="508" t="s">
        <v>837</v>
      </c>
      <c r="G82" s="507" t="s">
        <v>536</v>
      </c>
      <c r="H82" s="507" t="s">
        <v>768</v>
      </c>
      <c r="I82" s="507" t="s">
        <v>769</v>
      </c>
      <c r="J82" s="507" t="s">
        <v>770</v>
      </c>
      <c r="K82" s="507" t="s">
        <v>771</v>
      </c>
      <c r="L82" s="509">
        <v>42.5</v>
      </c>
      <c r="M82" s="509">
        <v>1</v>
      </c>
      <c r="N82" s="510">
        <v>42.5</v>
      </c>
    </row>
    <row r="83" spans="1:14" ht="14.4" customHeight="1" x14ac:dyDescent="0.3">
      <c r="A83" s="505" t="s">
        <v>518</v>
      </c>
      <c r="B83" s="506" t="s">
        <v>519</v>
      </c>
      <c r="C83" s="507" t="s">
        <v>529</v>
      </c>
      <c r="D83" s="508" t="s">
        <v>836</v>
      </c>
      <c r="E83" s="507" t="s">
        <v>535</v>
      </c>
      <c r="F83" s="508" t="s">
        <v>837</v>
      </c>
      <c r="G83" s="507" t="s">
        <v>536</v>
      </c>
      <c r="H83" s="507" t="s">
        <v>772</v>
      </c>
      <c r="I83" s="507" t="s">
        <v>773</v>
      </c>
      <c r="J83" s="507" t="s">
        <v>774</v>
      </c>
      <c r="K83" s="507" t="s">
        <v>775</v>
      </c>
      <c r="L83" s="509">
        <v>150.82977928591401</v>
      </c>
      <c r="M83" s="509">
        <v>2</v>
      </c>
      <c r="N83" s="510">
        <v>301.65955857182803</v>
      </c>
    </row>
    <row r="84" spans="1:14" ht="14.4" customHeight="1" x14ac:dyDescent="0.3">
      <c r="A84" s="505" t="s">
        <v>518</v>
      </c>
      <c r="B84" s="506" t="s">
        <v>519</v>
      </c>
      <c r="C84" s="507" t="s">
        <v>529</v>
      </c>
      <c r="D84" s="508" t="s">
        <v>836</v>
      </c>
      <c r="E84" s="507" t="s">
        <v>535</v>
      </c>
      <c r="F84" s="508" t="s">
        <v>837</v>
      </c>
      <c r="G84" s="507" t="s">
        <v>536</v>
      </c>
      <c r="H84" s="507" t="s">
        <v>595</v>
      </c>
      <c r="I84" s="507" t="s">
        <v>596</v>
      </c>
      <c r="J84" s="507" t="s">
        <v>597</v>
      </c>
      <c r="K84" s="507" t="s">
        <v>598</v>
      </c>
      <c r="L84" s="509">
        <v>218.17791666666668</v>
      </c>
      <c r="M84" s="509">
        <v>2</v>
      </c>
      <c r="N84" s="510">
        <v>436.35583333333335</v>
      </c>
    </row>
    <row r="85" spans="1:14" ht="14.4" customHeight="1" x14ac:dyDescent="0.3">
      <c r="A85" s="505" t="s">
        <v>518</v>
      </c>
      <c r="B85" s="506" t="s">
        <v>519</v>
      </c>
      <c r="C85" s="507" t="s">
        <v>529</v>
      </c>
      <c r="D85" s="508" t="s">
        <v>836</v>
      </c>
      <c r="E85" s="507" t="s">
        <v>535</v>
      </c>
      <c r="F85" s="508" t="s">
        <v>837</v>
      </c>
      <c r="G85" s="507" t="s">
        <v>536</v>
      </c>
      <c r="H85" s="507" t="s">
        <v>776</v>
      </c>
      <c r="I85" s="507" t="s">
        <v>777</v>
      </c>
      <c r="J85" s="507" t="s">
        <v>778</v>
      </c>
      <c r="K85" s="507" t="s">
        <v>552</v>
      </c>
      <c r="L85" s="509">
        <v>125.86</v>
      </c>
      <c r="M85" s="509">
        <v>1</v>
      </c>
      <c r="N85" s="510">
        <v>125.86</v>
      </c>
    </row>
    <row r="86" spans="1:14" ht="14.4" customHeight="1" x14ac:dyDescent="0.3">
      <c r="A86" s="505" t="s">
        <v>518</v>
      </c>
      <c r="B86" s="506" t="s">
        <v>519</v>
      </c>
      <c r="C86" s="507" t="s">
        <v>529</v>
      </c>
      <c r="D86" s="508" t="s">
        <v>836</v>
      </c>
      <c r="E86" s="507" t="s">
        <v>535</v>
      </c>
      <c r="F86" s="508" t="s">
        <v>837</v>
      </c>
      <c r="G86" s="507" t="s">
        <v>536</v>
      </c>
      <c r="H86" s="507" t="s">
        <v>601</v>
      </c>
      <c r="I86" s="507" t="s">
        <v>602</v>
      </c>
      <c r="J86" s="507" t="s">
        <v>555</v>
      </c>
      <c r="K86" s="507" t="s">
        <v>603</v>
      </c>
      <c r="L86" s="509">
        <v>50.579948976306092</v>
      </c>
      <c r="M86" s="509">
        <v>12</v>
      </c>
      <c r="N86" s="510">
        <v>606.95938771567307</v>
      </c>
    </row>
    <row r="87" spans="1:14" ht="14.4" customHeight="1" x14ac:dyDescent="0.3">
      <c r="A87" s="505" t="s">
        <v>518</v>
      </c>
      <c r="B87" s="506" t="s">
        <v>519</v>
      </c>
      <c r="C87" s="507" t="s">
        <v>529</v>
      </c>
      <c r="D87" s="508" t="s">
        <v>836</v>
      </c>
      <c r="E87" s="507" t="s">
        <v>535</v>
      </c>
      <c r="F87" s="508" t="s">
        <v>837</v>
      </c>
      <c r="G87" s="507" t="s">
        <v>536</v>
      </c>
      <c r="H87" s="507" t="s">
        <v>608</v>
      </c>
      <c r="I87" s="507" t="s">
        <v>609</v>
      </c>
      <c r="J87" s="507" t="s">
        <v>610</v>
      </c>
      <c r="K87" s="507" t="s">
        <v>611</v>
      </c>
      <c r="L87" s="509">
        <v>177.8</v>
      </c>
      <c r="M87" s="509">
        <v>2</v>
      </c>
      <c r="N87" s="510">
        <v>355.6</v>
      </c>
    </row>
    <row r="88" spans="1:14" ht="14.4" customHeight="1" x14ac:dyDescent="0.3">
      <c r="A88" s="505" t="s">
        <v>518</v>
      </c>
      <c r="B88" s="506" t="s">
        <v>519</v>
      </c>
      <c r="C88" s="507" t="s">
        <v>529</v>
      </c>
      <c r="D88" s="508" t="s">
        <v>836</v>
      </c>
      <c r="E88" s="507" t="s">
        <v>535</v>
      </c>
      <c r="F88" s="508" t="s">
        <v>837</v>
      </c>
      <c r="G88" s="507" t="s">
        <v>536</v>
      </c>
      <c r="H88" s="507" t="s">
        <v>618</v>
      </c>
      <c r="I88" s="507" t="s">
        <v>619</v>
      </c>
      <c r="J88" s="507" t="s">
        <v>620</v>
      </c>
      <c r="K88" s="507" t="s">
        <v>621</v>
      </c>
      <c r="L88" s="509">
        <v>52.409918997825201</v>
      </c>
      <c r="M88" s="509">
        <v>2</v>
      </c>
      <c r="N88" s="510">
        <v>104.8198379956504</v>
      </c>
    </row>
    <row r="89" spans="1:14" ht="14.4" customHeight="1" x14ac:dyDescent="0.3">
      <c r="A89" s="505" t="s">
        <v>518</v>
      </c>
      <c r="B89" s="506" t="s">
        <v>519</v>
      </c>
      <c r="C89" s="507" t="s">
        <v>529</v>
      </c>
      <c r="D89" s="508" t="s">
        <v>836</v>
      </c>
      <c r="E89" s="507" t="s">
        <v>535</v>
      </c>
      <c r="F89" s="508" t="s">
        <v>837</v>
      </c>
      <c r="G89" s="507" t="s">
        <v>536</v>
      </c>
      <c r="H89" s="507" t="s">
        <v>779</v>
      </c>
      <c r="I89" s="507" t="s">
        <v>780</v>
      </c>
      <c r="J89" s="507" t="s">
        <v>781</v>
      </c>
      <c r="K89" s="507" t="s">
        <v>782</v>
      </c>
      <c r="L89" s="509">
        <v>269.62</v>
      </c>
      <c r="M89" s="509">
        <v>1</v>
      </c>
      <c r="N89" s="510">
        <v>269.62</v>
      </c>
    </row>
    <row r="90" spans="1:14" ht="14.4" customHeight="1" x14ac:dyDescent="0.3">
      <c r="A90" s="505" t="s">
        <v>518</v>
      </c>
      <c r="B90" s="506" t="s">
        <v>519</v>
      </c>
      <c r="C90" s="507" t="s">
        <v>529</v>
      </c>
      <c r="D90" s="508" t="s">
        <v>836</v>
      </c>
      <c r="E90" s="507" t="s">
        <v>535</v>
      </c>
      <c r="F90" s="508" t="s">
        <v>837</v>
      </c>
      <c r="G90" s="507" t="s">
        <v>536</v>
      </c>
      <c r="H90" s="507" t="s">
        <v>783</v>
      </c>
      <c r="I90" s="507" t="s">
        <v>784</v>
      </c>
      <c r="J90" s="507" t="s">
        <v>630</v>
      </c>
      <c r="K90" s="507" t="s">
        <v>785</v>
      </c>
      <c r="L90" s="509">
        <v>327.06000000000006</v>
      </c>
      <c r="M90" s="509">
        <v>38.67</v>
      </c>
      <c r="N90" s="510">
        <v>12647.410200000002</v>
      </c>
    </row>
    <row r="91" spans="1:14" ht="14.4" customHeight="1" x14ac:dyDescent="0.3">
      <c r="A91" s="505" t="s">
        <v>518</v>
      </c>
      <c r="B91" s="506" t="s">
        <v>519</v>
      </c>
      <c r="C91" s="507" t="s">
        <v>529</v>
      </c>
      <c r="D91" s="508" t="s">
        <v>836</v>
      </c>
      <c r="E91" s="507" t="s">
        <v>535</v>
      </c>
      <c r="F91" s="508" t="s">
        <v>837</v>
      </c>
      <c r="G91" s="507" t="s">
        <v>536</v>
      </c>
      <c r="H91" s="507" t="s">
        <v>628</v>
      </c>
      <c r="I91" s="507" t="s">
        <v>629</v>
      </c>
      <c r="J91" s="507" t="s">
        <v>630</v>
      </c>
      <c r="K91" s="507" t="s">
        <v>631</v>
      </c>
      <c r="L91" s="509">
        <v>246.32999999999998</v>
      </c>
      <c r="M91" s="509">
        <v>35</v>
      </c>
      <c r="N91" s="510">
        <v>8621.5499999999993</v>
      </c>
    </row>
    <row r="92" spans="1:14" ht="14.4" customHeight="1" x14ac:dyDescent="0.3">
      <c r="A92" s="505" t="s">
        <v>518</v>
      </c>
      <c r="B92" s="506" t="s">
        <v>519</v>
      </c>
      <c r="C92" s="507" t="s">
        <v>529</v>
      </c>
      <c r="D92" s="508" t="s">
        <v>836</v>
      </c>
      <c r="E92" s="507" t="s">
        <v>535</v>
      </c>
      <c r="F92" s="508" t="s">
        <v>837</v>
      </c>
      <c r="G92" s="507" t="s">
        <v>536</v>
      </c>
      <c r="H92" s="507" t="s">
        <v>786</v>
      </c>
      <c r="I92" s="507" t="s">
        <v>787</v>
      </c>
      <c r="J92" s="507" t="s">
        <v>788</v>
      </c>
      <c r="K92" s="507" t="s">
        <v>789</v>
      </c>
      <c r="L92" s="509">
        <v>54.749975596289211</v>
      </c>
      <c r="M92" s="509">
        <v>1</v>
      </c>
      <c r="N92" s="510">
        <v>54.749975596289211</v>
      </c>
    </row>
    <row r="93" spans="1:14" ht="14.4" customHeight="1" x14ac:dyDescent="0.3">
      <c r="A93" s="505" t="s">
        <v>518</v>
      </c>
      <c r="B93" s="506" t="s">
        <v>519</v>
      </c>
      <c r="C93" s="507" t="s">
        <v>529</v>
      </c>
      <c r="D93" s="508" t="s">
        <v>836</v>
      </c>
      <c r="E93" s="507" t="s">
        <v>535</v>
      </c>
      <c r="F93" s="508" t="s">
        <v>837</v>
      </c>
      <c r="G93" s="507" t="s">
        <v>536</v>
      </c>
      <c r="H93" s="507" t="s">
        <v>790</v>
      </c>
      <c r="I93" s="507" t="s">
        <v>791</v>
      </c>
      <c r="J93" s="507" t="s">
        <v>792</v>
      </c>
      <c r="K93" s="507" t="s">
        <v>793</v>
      </c>
      <c r="L93" s="509">
        <v>411.1</v>
      </c>
      <c r="M93" s="509">
        <v>4</v>
      </c>
      <c r="N93" s="510">
        <v>1644.4</v>
      </c>
    </row>
    <row r="94" spans="1:14" ht="14.4" customHeight="1" x14ac:dyDescent="0.3">
      <c r="A94" s="505" t="s">
        <v>518</v>
      </c>
      <c r="B94" s="506" t="s">
        <v>519</v>
      </c>
      <c r="C94" s="507" t="s">
        <v>529</v>
      </c>
      <c r="D94" s="508" t="s">
        <v>836</v>
      </c>
      <c r="E94" s="507" t="s">
        <v>535</v>
      </c>
      <c r="F94" s="508" t="s">
        <v>837</v>
      </c>
      <c r="G94" s="507" t="s">
        <v>536</v>
      </c>
      <c r="H94" s="507" t="s">
        <v>794</v>
      </c>
      <c r="I94" s="507" t="s">
        <v>795</v>
      </c>
      <c r="J94" s="507" t="s">
        <v>796</v>
      </c>
      <c r="K94" s="507"/>
      <c r="L94" s="509">
        <v>264.47692799696517</v>
      </c>
      <c r="M94" s="509">
        <v>5</v>
      </c>
      <c r="N94" s="510">
        <v>1322.3846399848258</v>
      </c>
    </row>
    <row r="95" spans="1:14" ht="14.4" customHeight="1" x14ac:dyDescent="0.3">
      <c r="A95" s="505" t="s">
        <v>518</v>
      </c>
      <c r="B95" s="506" t="s">
        <v>519</v>
      </c>
      <c r="C95" s="507" t="s">
        <v>529</v>
      </c>
      <c r="D95" s="508" t="s">
        <v>836</v>
      </c>
      <c r="E95" s="507" t="s">
        <v>535</v>
      </c>
      <c r="F95" s="508" t="s">
        <v>837</v>
      </c>
      <c r="G95" s="507" t="s">
        <v>536</v>
      </c>
      <c r="H95" s="507" t="s">
        <v>659</v>
      </c>
      <c r="I95" s="507" t="s">
        <v>660</v>
      </c>
      <c r="J95" s="507" t="s">
        <v>661</v>
      </c>
      <c r="K95" s="507" t="s">
        <v>662</v>
      </c>
      <c r="L95" s="509">
        <v>291.66742997272979</v>
      </c>
      <c r="M95" s="509">
        <v>97</v>
      </c>
      <c r="N95" s="510">
        <v>28291.740707354791</v>
      </c>
    </row>
    <row r="96" spans="1:14" ht="14.4" customHeight="1" x14ac:dyDescent="0.3">
      <c r="A96" s="505" t="s">
        <v>518</v>
      </c>
      <c r="B96" s="506" t="s">
        <v>519</v>
      </c>
      <c r="C96" s="507" t="s">
        <v>529</v>
      </c>
      <c r="D96" s="508" t="s">
        <v>836</v>
      </c>
      <c r="E96" s="507" t="s">
        <v>535</v>
      </c>
      <c r="F96" s="508" t="s">
        <v>837</v>
      </c>
      <c r="G96" s="507" t="s">
        <v>536</v>
      </c>
      <c r="H96" s="507" t="s">
        <v>797</v>
      </c>
      <c r="I96" s="507" t="s">
        <v>798</v>
      </c>
      <c r="J96" s="507" t="s">
        <v>799</v>
      </c>
      <c r="K96" s="507" t="s">
        <v>800</v>
      </c>
      <c r="L96" s="509">
        <v>3818.1503833765141</v>
      </c>
      <c r="M96" s="509">
        <v>1</v>
      </c>
      <c r="N96" s="510">
        <v>3818.1503833765141</v>
      </c>
    </row>
    <row r="97" spans="1:14" ht="14.4" customHeight="1" x14ac:dyDescent="0.3">
      <c r="A97" s="505" t="s">
        <v>518</v>
      </c>
      <c r="B97" s="506" t="s">
        <v>519</v>
      </c>
      <c r="C97" s="507" t="s">
        <v>529</v>
      </c>
      <c r="D97" s="508" t="s">
        <v>836</v>
      </c>
      <c r="E97" s="507" t="s">
        <v>535</v>
      </c>
      <c r="F97" s="508" t="s">
        <v>837</v>
      </c>
      <c r="G97" s="507" t="s">
        <v>536</v>
      </c>
      <c r="H97" s="507" t="s">
        <v>801</v>
      </c>
      <c r="I97" s="507" t="s">
        <v>802</v>
      </c>
      <c r="J97" s="507" t="s">
        <v>803</v>
      </c>
      <c r="K97" s="507"/>
      <c r="L97" s="509">
        <v>4524.84</v>
      </c>
      <c r="M97" s="509">
        <v>1</v>
      </c>
      <c r="N97" s="510">
        <v>4524.84</v>
      </c>
    </row>
    <row r="98" spans="1:14" ht="14.4" customHeight="1" x14ac:dyDescent="0.3">
      <c r="A98" s="505" t="s">
        <v>518</v>
      </c>
      <c r="B98" s="506" t="s">
        <v>519</v>
      </c>
      <c r="C98" s="507" t="s">
        <v>529</v>
      </c>
      <c r="D98" s="508" t="s">
        <v>836</v>
      </c>
      <c r="E98" s="507" t="s">
        <v>535</v>
      </c>
      <c r="F98" s="508" t="s">
        <v>837</v>
      </c>
      <c r="G98" s="507" t="s">
        <v>536</v>
      </c>
      <c r="H98" s="507" t="s">
        <v>804</v>
      </c>
      <c r="I98" s="507" t="s">
        <v>805</v>
      </c>
      <c r="J98" s="507" t="s">
        <v>806</v>
      </c>
      <c r="K98" s="507" t="s">
        <v>807</v>
      </c>
      <c r="L98" s="509">
        <v>18.64</v>
      </c>
      <c r="M98" s="509">
        <v>32</v>
      </c>
      <c r="N98" s="510">
        <v>596.48</v>
      </c>
    </row>
    <row r="99" spans="1:14" ht="14.4" customHeight="1" x14ac:dyDescent="0.3">
      <c r="A99" s="505" t="s">
        <v>518</v>
      </c>
      <c r="B99" s="506" t="s">
        <v>519</v>
      </c>
      <c r="C99" s="507" t="s">
        <v>529</v>
      </c>
      <c r="D99" s="508" t="s">
        <v>836</v>
      </c>
      <c r="E99" s="507" t="s">
        <v>535</v>
      </c>
      <c r="F99" s="508" t="s">
        <v>837</v>
      </c>
      <c r="G99" s="507" t="s">
        <v>536</v>
      </c>
      <c r="H99" s="507" t="s">
        <v>808</v>
      </c>
      <c r="I99" s="507" t="s">
        <v>203</v>
      </c>
      <c r="J99" s="507" t="s">
        <v>809</v>
      </c>
      <c r="K99" s="507"/>
      <c r="L99" s="509">
        <v>59.531010904856366</v>
      </c>
      <c r="M99" s="509">
        <v>238</v>
      </c>
      <c r="N99" s="510">
        <v>14168.380595355815</v>
      </c>
    </row>
    <row r="100" spans="1:14" ht="14.4" customHeight="1" x14ac:dyDescent="0.3">
      <c r="A100" s="505" t="s">
        <v>518</v>
      </c>
      <c r="B100" s="506" t="s">
        <v>519</v>
      </c>
      <c r="C100" s="507" t="s">
        <v>529</v>
      </c>
      <c r="D100" s="508" t="s">
        <v>836</v>
      </c>
      <c r="E100" s="507" t="s">
        <v>535</v>
      </c>
      <c r="F100" s="508" t="s">
        <v>837</v>
      </c>
      <c r="G100" s="507" t="s">
        <v>536</v>
      </c>
      <c r="H100" s="507" t="s">
        <v>810</v>
      </c>
      <c r="I100" s="507" t="s">
        <v>811</v>
      </c>
      <c r="J100" s="507" t="s">
        <v>812</v>
      </c>
      <c r="K100" s="507" t="s">
        <v>813</v>
      </c>
      <c r="L100" s="509">
        <v>402.5</v>
      </c>
      <c r="M100" s="509">
        <v>28</v>
      </c>
      <c r="N100" s="510">
        <v>11270</v>
      </c>
    </row>
    <row r="101" spans="1:14" ht="14.4" customHeight="1" x14ac:dyDescent="0.3">
      <c r="A101" s="505" t="s">
        <v>518</v>
      </c>
      <c r="B101" s="506" t="s">
        <v>519</v>
      </c>
      <c r="C101" s="507" t="s">
        <v>529</v>
      </c>
      <c r="D101" s="508" t="s">
        <v>836</v>
      </c>
      <c r="E101" s="507" t="s">
        <v>535</v>
      </c>
      <c r="F101" s="508" t="s">
        <v>837</v>
      </c>
      <c r="G101" s="507" t="s">
        <v>536</v>
      </c>
      <c r="H101" s="507" t="s">
        <v>688</v>
      </c>
      <c r="I101" s="507" t="s">
        <v>203</v>
      </c>
      <c r="J101" s="507" t="s">
        <v>689</v>
      </c>
      <c r="K101" s="507" t="s">
        <v>690</v>
      </c>
      <c r="L101" s="509">
        <v>78.202442245147381</v>
      </c>
      <c r="M101" s="509">
        <v>50</v>
      </c>
      <c r="N101" s="510">
        <v>3910.1221122573688</v>
      </c>
    </row>
    <row r="102" spans="1:14" ht="14.4" customHeight="1" x14ac:dyDescent="0.3">
      <c r="A102" s="505" t="s">
        <v>518</v>
      </c>
      <c r="B102" s="506" t="s">
        <v>519</v>
      </c>
      <c r="C102" s="507" t="s">
        <v>529</v>
      </c>
      <c r="D102" s="508" t="s">
        <v>836</v>
      </c>
      <c r="E102" s="507" t="s">
        <v>535</v>
      </c>
      <c r="F102" s="508" t="s">
        <v>837</v>
      </c>
      <c r="G102" s="507" t="s">
        <v>536</v>
      </c>
      <c r="H102" s="507" t="s">
        <v>693</v>
      </c>
      <c r="I102" s="507" t="s">
        <v>693</v>
      </c>
      <c r="J102" s="507" t="s">
        <v>559</v>
      </c>
      <c r="K102" s="507" t="s">
        <v>694</v>
      </c>
      <c r="L102" s="509">
        <v>60.014272481403736</v>
      </c>
      <c r="M102" s="509">
        <v>7</v>
      </c>
      <c r="N102" s="510">
        <v>420.09990736982616</v>
      </c>
    </row>
    <row r="103" spans="1:14" ht="14.4" customHeight="1" x14ac:dyDescent="0.3">
      <c r="A103" s="505" t="s">
        <v>518</v>
      </c>
      <c r="B103" s="506" t="s">
        <v>519</v>
      </c>
      <c r="C103" s="507" t="s">
        <v>529</v>
      </c>
      <c r="D103" s="508" t="s">
        <v>836</v>
      </c>
      <c r="E103" s="507" t="s">
        <v>535</v>
      </c>
      <c r="F103" s="508" t="s">
        <v>837</v>
      </c>
      <c r="G103" s="507" t="s">
        <v>698</v>
      </c>
      <c r="H103" s="507" t="s">
        <v>699</v>
      </c>
      <c r="I103" s="507" t="s">
        <v>700</v>
      </c>
      <c r="J103" s="507" t="s">
        <v>701</v>
      </c>
      <c r="K103" s="507" t="s">
        <v>702</v>
      </c>
      <c r="L103" s="509">
        <v>36.329981488094298</v>
      </c>
      <c r="M103" s="509">
        <v>34</v>
      </c>
      <c r="N103" s="510">
        <v>1235.2193705952061</v>
      </c>
    </row>
    <row r="104" spans="1:14" ht="14.4" customHeight="1" x14ac:dyDescent="0.3">
      <c r="A104" s="505" t="s">
        <v>518</v>
      </c>
      <c r="B104" s="506" t="s">
        <v>519</v>
      </c>
      <c r="C104" s="507" t="s">
        <v>529</v>
      </c>
      <c r="D104" s="508" t="s">
        <v>836</v>
      </c>
      <c r="E104" s="507" t="s">
        <v>535</v>
      </c>
      <c r="F104" s="508" t="s">
        <v>837</v>
      </c>
      <c r="G104" s="507" t="s">
        <v>698</v>
      </c>
      <c r="H104" s="507" t="s">
        <v>814</v>
      </c>
      <c r="I104" s="507" t="s">
        <v>815</v>
      </c>
      <c r="J104" s="507" t="s">
        <v>816</v>
      </c>
      <c r="K104" s="507" t="s">
        <v>817</v>
      </c>
      <c r="L104" s="509">
        <v>144.52993557866083</v>
      </c>
      <c r="M104" s="509">
        <v>1</v>
      </c>
      <c r="N104" s="510">
        <v>144.52993557866083</v>
      </c>
    </row>
    <row r="105" spans="1:14" ht="14.4" customHeight="1" x14ac:dyDescent="0.3">
      <c r="A105" s="505" t="s">
        <v>518</v>
      </c>
      <c r="B105" s="506" t="s">
        <v>519</v>
      </c>
      <c r="C105" s="507" t="s">
        <v>529</v>
      </c>
      <c r="D105" s="508" t="s">
        <v>836</v>
      </c>
      <c r="E105" s="507" t="s">
        <v>535</v>
      </c>
      <c r="F105" s="508" t="s">
        <v>837</v>
      </c>
      <c r="G105" s="507" t="s">
        <v>698</v>
      </c>
      <c r="H105" s="507" t="s">
        <v>818</v>
      </c>
      <c r="I105" s="507" t="s">
        <v>819</v>
      </c>
      <c r="J105" s="507" t="s">
        <v>820</v>
      </c>
      <c r="K105" s="507" t="s">
        <v>821</v>
      </c>
      <c r="L105" s="509">
        <v>58.824899737733517</v>
      </c>
      <c r="M105" s="509">
        <v>6</v>
      </c>
      <c r="N105" s="510">
        <v>352.9493984264011</v>
      </c>
    </row>
    <row r="106" spans="1:14" ht="14.4" customHeight="1" x14ac:dyDescent="0.3">
      <c r="A106" s="505" t="s">
        <v>518</v>
      </c>
      <c r="B106" s="506" t="s">
        <v>519</v>
      </c>
      <c r="C106" s="507" t="s">
        <v>529</v>
      </c>
      <c r="D106" s="508" t="s">
        <v>836</v>
      </c>
      <c r="E106" s="507" t="s">
        <v>535</v>
      </c>
      <c r="F106" s="508" t="s">
        <v>837</v>
      </c>
      <c r="G106" s="507" t="s">
        <v>698</v>
      </c>
      <c r="H106" s="507" t="s">
        <v>822</v>
      </c>
      <c r="I106" s="507" t="s">
        <v>823</v>
      </c>
      <c r="J106" s="507" t="s">
        <v>824</v>
      </c>
      <c r="K106" s="507" t="s">
        <v>825</v>
      </c>
      <c r="L106" s="509">
        <v>509.14993012392625</v>
      </c>
      <c r="M106" s="509">
        <v>5</v>
      </c>
      <c r="N106" s="510">
        <v>2545.7496506196312</v>
      </c>
    </row>
    <row r="107" spans="1:14" ht="14.4" customHeight="1" x14ac:dyDescent="0.3">
      <c r="A107" s="505" t="s">
        <v>518</v>
      </c>
      <c r="B107" s="506" t="s">
        <v>519</v>
      </c>
      <c r="C107" s="507" t="s">
        <v>529</v>
      </c>
      <c r="D107" s="508" t="s">
        <v>836</v>
      </c>
      <c r="E107" s="507" t="s">
        <v>707</v>
      </c>
      <c r="F107" s="508" t="s">
        <v>838</v>
      </c>
      <c r="G107" s="507" t="s">
        <v>536</v>
      </c>
      <c r="H107" s="507" t="s">
        <v>826</v>
      </c>
      <c r="I107" s="507" t="s">
        <v>827</v>
      </c>
      <c r="J107" s="507" t="s">
        <v>828</v>
      </c>
      <c r="K107" s="507" t="s">
        <v>829</v>
      </c>
      <c r="L107" s="509">
        <v>6159.8912434563108</v>
      </c>
      <c r="M107" s="509">
        <v>3</v>
      </c>
      <c r="N107" s="510">
        <v>18479.673730368933</v>
      </c>
    </row>
    <row r="108" spans="1:14" ht="14.4" customHeight="1" x14ac:dyDescent="0.3">
      <c r="A108" s="505" t="s">
        <v>518</v>
      </c>
      <c r="B108" s="506" t="s">
        <v>519</v>
      </c>
      <c r="C108" s="507" t="s">
        <v>529</v>
      </c>
      <c r="D108" s="508" t="s">
        <v>836</v>
      </c>
      <c r="E108" s="507" t="s">
        <v>707</v>
      </c>
      <c r="F108" s="508" t="s">
        <v>838</v>
      </c>
      <c r="G108" s="507" t="s">
        <v>536</v>
      </c>
      <c r="H108" s="507" t="s">
        <v>830</v>
      </c>
      <c r="I108" s="507" t="s">
        <v>831</v>
      </c>
      <c r="J108" s="507" t="s">
        <v>832</v>
      </c>
      <c r="K108" s="507" t="s">
        <v>833</v>
      </c>
      <c r="L108" s="509">
        <v>9240.9011634612289</v>
      </c>
      <c r="M108" s="509">
        <v>144</v>
      </c>
      <c r="N108" s="510">
        <v>1330689.7675384169</v>
      </c>
    </row>
    <row r="109" spans="1:14" ht="14.4" customHeight="1" x14ac:dyDescent="0.3">
      <c r="A109" s="505" t="s">
        <v>518</v>
      </c>
      <c r="B109" s="506" t="s">
        <v>519</v>
      </c>
      <c r="C109" s="507" t="s">
        <v>529</v>
      </c>
      <c r="D109" s="508" t="s">
        <v>836</v>
      </c>
      <c r="E109" s="507" t="s">
        <v>707</v>
      </c>
      <c r="F109" s="508" t="s">
        <v>838</v>
      </c>
      <c r="G109" s="507" t="s">
        <v>536</v>
      </c>
      <c r="H109" s="507" t="s">
        <v>834</v>
      </c>
      <c r="I109" s="507" t="s">
        <v>834</v>
      </c>
      <c r="J109" s="507" t="s">
        <v>832</v>
      </c>
      <c r="K109" s="507" t="s">
        <v>829</v>
      </c>
      <c r="L109" s="509">
        <v>6891.9738497841681</v>
      </c>
      <c r="M109" s="509">
        <v>18</v>
      </c>
      <c r="N109" s="510">
        <v>124055.52929611503</v>
      </c>
    </row>
    <row r="110" spans="1:14" ht="14.4" customHeight="1" thickBot="1" x14ac:dyDescent="0.35">
      <c r="A110" s="511" t="s">
        <v>518</v>
      </c>
      <c r="B110" s="512" t="s">
        <v>519</v>
      </c>
      <c r="C110" s="513" t="s">
        <v>529</v>
      </c>
      <c r="D110" s="514" t="s">
        <v>836</v>
      </c>
      <c r="E110" s="513" t="s">
        <v>752</v>
      </c>
      <c r="F110" s="514" t="s">
        <v>839</v>
      </c>
      <c r="G110" s="513" t="s">
        <v>536</v>
      </c>
      <c r="H110" s="513" t="s">
        <v>753</v>
      </c>
      <c r="I110" s="513" t="s">
        <v>754</v>
      </c>
      <c r="J110" s="513" t="s">
        <v>755</v>
      </c>
      <c r="K110" s="513" t="s">
        <v>756</v>
      </c>
      <c r="L110" s="515">
        <v>40.144107545935427</v>
      </c>
      <c r="M110" s="515">
        <v>5</v>
      </c>
      <c r="N110" s="516">
        <v>200.72053772967712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16384" width="8.88671875" style="161"/>
  </cols>
  <sheetData>
    <row r="1" spans="1:6" ht="37.200000000000003" customHeight="1" thickBot="1" x14ac:dyDescent="0.4">
      <c r="A1" s="400" t="s">
        <v>179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293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143</v>
      </c>
      <c r="C3" s="403"/>
      <c r="D3" s="404" t="s">
        <v>142</v>
      </c>
      <c r="E3" s="403"/>
      <c r="F3" s="93" t="s">
        <v>3</v>
      </c>
    </row>
    <row r="4" spans="1:6" ht="14.4" customHeight="1" thickBot="1" x14ac:dyDescent="0.35">
      <c r="A4" s="517" t="s">
        <v>157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31" t="s">
        <v>840</v>
      </c>
      <c r="B5" s="503">
        <v>218432.02576718936</v>
      </c>
      <c r="C5" s="521">
        <v>3.8710542920199764E-2</v>
      </c>
      <c r="D5" s="503">
        <v>5424269.142683954</v>
      </c>
      <c r="E5" s="521">
        <v>0.96128945707980018</v>
      </c>
      <c r="F5" s="504">
        <v>5642701.1684511434</v>
      </c>
    </row>
    <row r="6" spans="1:6" ht="14.4" customHeight="1" thickBot="1" x14ac:dyDescent="0.35">
      <c r="A6" s="532" t="s">
        <v>841</v>
      </c>
      <c r="B6" s="524"/>
      <c r="C6" s="525">
        <v>0</v>
      </c>
      <c r="D6" s="524">
        <v>4278.448355219899</v>
      </c>
      <c r="E6" s="525">
        <v>1</v>
      </c>
      <c r="F6" s="526">
        <v>4278.448355219899</v>
      </c>
    </row>
    <row r="7" spans="1:6" ht="14.4" customHeight="1" thickBot="1" x14ac:dyDescent="0.35">
      <c r="A7" s="527" t="s">
        <v>3</v>
      </c>
      <c r="B7" s="528">
        <v>218432.02576718936</v>
      </c>
      <c r="C7" s="529">
        <v>3.8681213779681235E-2</v>
      </c>
      <c r="D7" s="528">
        <v>5428547.5910391742</v>
      </c>
      <c r="E7" s="529">
        <v>0.96131878622031874</v>
      </c>
      <c r="F7" s="530">
        <v>5646979.6168063637</v>
      </c>
    </row>
    <row r="8" spans="1:6" ht="14.4" customHeight="1" thickBot="1" x14ac:dyDescent="0.35"/>
    <row r="9" spans="1:6" ht="14.4" customHeight="1" x14ac:dyDescent="0.3">
      <c r="A9" s="531" t="s">
        <v>842</v>
      </c>
      <c r="B9" s="503">
        <v>218432.02576718936</v>
      </c>
      <c r="C9" s="521">
        <v>3.8725456133554333E-2</v>
      </c>
      <c r="D9" s="503">
        <v>5422096.1326067848</v>
      </c>
      <c r="E9" s="521">
        <v>0.96127454386644562</v>
      </c>
      <c r="F9" s="504">
        <v>5640528.1583739743</v>
      </c>
    </row>
    <row r="10" spans="1:6" ht="14.4" customHeight="1" x14ac:dyDescent="0.3">
      <c r="A10" s="534" t="s">
        <v>843</v>
      </c>
      <c r="B10" s="509"/>
      <c r="C10" s="522">
        <v>0</v>
      </c>
      <c r="D10" s="509">
        <v>352.94939842640116</v>
      </c>
      <c r="E10" s="522">
        <v>1</v>
      </c>
      <c r="F10" s="510">
        <v>352.94939842640116</v>
      </c>
    </row>
    <row r="11" spans="1:6" ht="14.4" customHeight="1" x14ac:dyDescent="0.3">
      <c r="A11" s="534" t="s">
        <v>844</v>
      </c>
      <c r="B11" s="509"/>
      <c r="C11" s="522">
        <v>0</v>
      </c>
      <c r="D11" s="509">
        <v>144.52993557866083</v>
      </c>
      <c r="E11" s="522">
        <v>1</v>
      </c>
      <c r="F11" s="510">
        <v>144.52993557866083</v>
      </c>
    </row>
    <row r="12" spans="1:6" ht="14.4" customHeight="1" x14ac:dyDescent="0.3">
      <c r="A12" s="534" t="s">
        <v>845</v>
      </c>
      <c r="B12" s="509"/>
      <c r="C12" s="522">
        <v>0</v>
      </c>
      <c r="D12" s="509">
        <v>2545.7496506196312</v>
      </c>
      <c r="E12" s="522">
        <v>1</v>
      </c>
      <c r="F12" s="510">
        <v>2545.7496506196312</v>
      </c>
    </row>
    <row r="13" spans="1:6" ht="14.4" customHeight="1" x14ac:dyDescent="0.3">
      <c r="A13" s="534" t="s">
        <v>846</v>
      </c>
      <c r="B13" s="509"/>
      <c r="C13" s="522">
        <v>0</v>
      </c>
      <c r="D13" s="509">
        <v>1010.380126131387</v>
      </c>
      <c r="E13" s="522">
        <v>1</v>
      </c>
      <c r="F13" s="510">
        <v>1010.380126131387</v>
      </c>
    </row>
    <row r="14" spans="1:6" ht="14.4" customHeight="1" thickBot="1" x14ac:dyDescent="0.35">
      <c r="A14" s="532" t="s">
        <v>847</v>
      </c>
      <c r="B14" s="524"/>
      <c r="C14" s="525">
        <v>0</v>
      </c>
      <c r="D14" s="524">
        <v>2397.8493216331681</v>
      </c>
      <c r="E14" s="525">
        <v>1</v>
      </c>
      <c r="F14" s="526">
        <v>2397.8493216331681</v>
      </c>
    </row>
    <row r="15" spans="1:6" ht="14.4" customHeight="1" thickBot="1" x14ac:dyDescent="0.35">
      <c r="A15" s="527" t="s">
        <v>3</v>
      </c>
      <c r="B15" s="528">
        <v>218432.02576718936</v>
      </c>
      <c r="C15" s="529">
        <v>3.8681213779681235E-2</v>
      </c>
      <c r="D15" s="528">
        <v>5428547.5910391742</v>
      </c>
      <c r="E15" s="529">
        <v>0.96131878622031874</v>
      </c>
      <c r="F15" s="530">
        <v>5646979.6168063637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1" customWidth="1"/>
    <col min="7" max="7" width="10" style="241" customWidth="1"/>
    <col min="8" max="8" width="6.77734375" style="244" bestFit="1" customWidth="1"/>
    <col min="9" max="9" width="6.6640625" style="241" customWidth="1"/>
    <col min="10" max="10" width="10" style="241" customWidth="1"/>
    <col min="11" max="11" width="6.77734375" style="244" bestFit="1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862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293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5</v>
      </c>
      <c r="G3" s="43">
        <f>SUBTOTAL(9,G6:G1048576)</f>
        <v>218432.02576718936</v>
      </c>
      <c r="H3" s="44">
        <f>IF(M3=0,0,G3/M3)</f>
        <v>3.8681213779681235E-2</v>
      </c>
      <c r="I3" s="43">
        <f>SUBTOTAL(9,I6:I1048576)</f>
        <v>1206</v>
      </c>
      <c r="J3" s="43">
        <f>SUBTOTAL(9,J6:J1048576)</f>
        <v>5428547.5910391742</v>
      </c>
      <c r="K3" s="44">
        <f>IF(M3=0,0,J3/M3)</f>
        <v>0.96131878622031874</v>
      </c>
      <c r="L3" s="43">
        <f>SUBTOTAL(9,L6:L1048576)</f>
        <v>1211</v>
      </c>
      <c r="M3" s="45">
        <f>SUBTOTAL(9,M6:M1048576)</f>
        <v>5646979.6168063637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143</v>
      </c>
      <c r="G4" s="406"/>
      <c r="H4" s="407"/>
      <c r="I4" s="408" t="s">
        <v>142</v>
      </c>
      <c r="J4" s="406"/>
      <c r="K4" s="407"/>
      <c r="L4" s="409" t="s">
        <v>3</v>
      </c>
      <c r="M4" s="410"/>
    </row>
    <row r="5" spans="1:13" ht="14.4" customHeight="1" thickBot="1" x14ac:dyDescent="0.35">
      <c r="A5" s="517" t="s">
        <v>144</v>
      </c>
      <c r="B5" s="535" t="s">
        <v>145</v>
      </c>
      <c r="C5" s="535" t="s">
        <v>77</v>
      </c>
      <c r="D5" s="535" t="s">
        <v>146</v>
      </c>
      <c r="E5" s="535" t="s">
        <v>147</v>
      </c>
      <c r="F5" s="536" t="s">
        <v>28</v>
      </c>
      <c r="G5" s="536" t="s">
        <v>14</v>
      </c>
      <c r="H5" s="519" t="s">
        <v>148</v>
      </c>
      <c r="I5" s="518" t="s">
        <v>28</v>
      </c>
      <c r="J5" s="536" t="s">
        <v>14</v>
      </c>
      <c r="K5" s="519" t="s">
        <v>148</v>
      </c>
      <c r="L5" s="518" t="s">
        <v>28</v>
      </c>
      <c r="M5" s="537" t="s">
        <v>14</v>
      </c>
    </row>
    <row r="6" spans="1:13" ht="14.4" customHeight="1" x14ac:dyDescent="0.3">
      <c r="A6" s="499" t="s">
        <v>524</v>
      </c>
      <c r="B6" s="500" t="s">
        <v>848</v>
      </c>
      <c r="C6" s="500" t="s">
        <v>704</v>
      </c>
      <c r="D6" s="500" t="s">
        <v>705</v>
      </c>
      <c r="E6" s="500" t="s">
        <v>706</v>
      </c>
      <c r="F6" s="503"/>
      <c r="G6" s="503"/>
      <c r="H6" s="521">
        <v>0</v>
      </c>
      <c r="I6" s="503">
        <v>9</v>
      </c>
      <c r="J6" s="503">
        <v>1010.380126131387</v>
      </c>
      <c r="K6" s="521">
        <v>1</v>
      </c>
      <c r="L6" s="503">
        <v>9</v>
      </c>
      <c r="M6" s="504">
        <v>1010.380126131387</v>
      </c>
    </row>
    <row r="7" spans="1:13" ht="14.4" customHeight="1" x14ac:dyDescent="0.3">
      <c r="A7" s="505" t="s">
        <v>524</v>
      </c>
      <c r="B7" s="506" t="s">
        <v>849</v>
      </c>
      <c r="C7" s="506" t="s">
        <v>700</v>
      </c>
      <c r="D7" s="506" t="s">
        <v>850</v>
      </c>
      <c r="E7" s="506" t="s">
        <v>851</v>
      </c>
      <c r="F7" s="509"/>
      <c r="G7" s="509"/>
      <c r="H7" s="522">
        <v>0</v>
      </c>
      <c r="I7" s="509">
        <v>32</v>
      </c>
      <c r="J7" s="509">
        <v>1162.629951037962</v>
      </c>
      <c r="K7" s="522">
        <v>1</v>
      </c>
      <c r="L7" s="509">
        <v>32</v>
      </c>
      <c r="M7" s="510">
        <v>1162.629951037962</v>
      </c>
    </row>
    <row r="8" spans="1:13" ht="14.4" customHeight="1" x14ac:dyDescent="0.3">
      <c r="A8" s="505" t="s">
        <v>524</v>
      </c>
      <c r="B8" s="506" t="s">
        <v>852</v>
      </c>
      <c r="C8" s="506" t="s">
        <v>750</v>
      </c>
      <c r="D8" s="506" t="s">
        <v>748</v>
      </c>
      <c r="E8" s="506" t="s">
        <v>751</v>
      </c>
      <c r="F8" s="509">
        <v>5</v>
      </c>
      <c r="G8" s="509">
        <v>218432.02576718936</v>
      </c>
      <c r="H8" s="522">
        <v>0.4545454604662294</v>
      </c>
      <c r="I8" s="509">
        <v>6</v>
      </c>
      <c r="J8" s="509">
        <v>262118.42466111894</v>
      </c>
      <c r="K8" s="522">
        <v>0.54545453953377054</v>
      </c>
      <c r="L8" s="509">
        <v>11</v>
      </c>
      <c r="M8" s="510">
        <v>480550.45042830834</v>
      </c>
    </row>
    <row r="9" spans="1:13" ht="14.4" customHeight="1" x14ac:dyDescent="0.3">
      <c r="A9" s="505" t="s">
        <v>524</v>
      </c>
      <c r="B9" s="506" t="s">
        <v>852</v>
      </c>
      <c r="C9" s="506" t="s">
        <v>736</v>
      </c>
      <c r="D9" s="506" t="s">
        <v>748</v>
      </c>
      <c r="E9" s="506" t="s">
        <v>853</v>
      </c>
      <c r="F9" s="509"/>
      <c r="G9" s="509"/>
      <c r="H9" s="522">
        <v>0</v>
      </c>
      <c r="I9" s="509">
        <v>23</v>
      </c>
      <c r="J9" s="509">
        <v>125598.34335858701</v>
      </c>
      <c r="K9" s="522">
        <v>1</v>
      </c>
      <c r="L9" s="509">
        <v>23</v>
      </c>
      <c r="M9" s="510">
        <v>125598.34335858701</v>
      </c>
    </row>
    <row r="10" spans="1:13" ht="14.4" customHeight="1" x14ac:dyDescent="0.3">
      <c r="A10" s="505" t="s">
        <v>524</v>
      </c>
      <c r="B10" s="506" t="s">
        <v>852</v>
      </c>
      <c r="C10" s="506" t="s">
        <v>740</v>
      </c>
      <c r="D10" s="506" t="s">
        <v>748</v>
      </c>
      <c r="E10" s="506" t="s">
        <v>854</v>
      </c>
      <c r="F10" s="509"/>
      <c r="G10" s="509"/>
      <c r="H10" s="522">
        <v>0</v>
      </c>
      <c r="I10" s="509">
        <v>305</v>
      </c>
      <c r="J10" s="509">
        <v>3331086.7413592068</v>
      </c>
      <c r="K10" s="522">
        <v>1</v>
      </c>
      <c r="L10" s="509">
        <v>305</v>
      </c>
      <c r="M10" s="510">
        <v>3331086.7413592068</v>
      </c>
    </row>
    <row r="11" spans="1:13" ht="14.4" customHeight="1" x14ac:dyDescent="0.3">
      <c r="A11" s="505" t="s">
        <v>524</v>
      </c>
      <c r="B11" s="506" t="s">
        <v>852</v>
      </c>
      <c r="C11" s="506" t="s">
        <v>743</v>
      </c>
      <c r="D11" s="506" t="s">
        <v>855</v>
      </c>
      <c r="E11" s="506" t="s">
        <v>856</v>
      </c>
      <c r="F11" s="509"/>
      <c r="G11" s="509"/>
      <c r="H11" s="522">
        <v>0</v>
      </c>
      <c r="I11" s="509">
        <v>60</v>
      </c>
      <c r="J11" s="509">
        <v>119658.30688620944</v>
      </c>
      <c r="K11" s="522">
        <v>1</v>
      </c>
      <c r="L11" s="509">
        <v>60</v>
      </c>
      <c r="M11" s="510">
        <v>119658.30688620944</v>
      </c>
    </row>
    <row r="12" spans="1:13" ht="14.4" customHeight="1" x14ac:dyDescent="0.3">
      <c r="A12" s="505" t="s">
        <v>524</v>
      </c>
      <c r="B12" s="506" t="s">
        <v>852</v>
      </c>
      <c r="C12" s="506" t="s">
        <v>747</v>
      </c>
      <c r="D12" s="506" t="s">
        <v>748</v>
      </c>
      <c r="E12" s="506" t="s">
        <v>749</v>
      </c>
      <c r="F12" s="509"/>
      <c r="G12" s="509"/>
      <c r="H12" s="522">
        <v>0</v>
      </c>
      <c r="I12" s="509">
        <v>725</v>
      </c>
      <c r="J12" s="509">
        <v>1583634.3163416625</v>
      </c>
      <c r="K12" s="522">
        <v>1</v>
      </c>
      <c r="L12" s="509">
        <v>725</v>
      </c>
      <c r="M12" s="510">
        <v>1583634.3163416625</v>
      </c>
    </row>
    <row r="13" spans="1:13" ht="14.4" customHeight="1" x14ac:dyDescent="0.3">
      <c r="A13" s="505" t="s">
        <v>529</v>
      </c>
      <c r="B13" s="506" t="s">
        <v>857</v>
      </c>
      <c r="C13" s="506" t="s">
        <v>823</v>
      </c>
      <c r="D13" s="506" t="s">
        <v>858</v>
      </c>
      <c r="E13" s="506" t="s">
        <v>859</v>
      </c>
      <c r="F13" s="509"/>
      <c r="G13" s="509"/>
      <c r="H13" s="522">
        <v>0</v>
      </c>
      <c r="I13" s="509">
        <v>5</v>
      </c>
      <c r="J13" s="509">
        <v>2545.7496506196312</v>
      </c>
      <c r="K13" s="522">
        <v>1</v>
      </c>
      <c r="L13" s="509">
        <v>5</v>
      </c>
      <c r="M13" s="510">
        <v>2545.7496506196312</v>
      </c>
    </row>
    <row r="14" spans="1:13" ht="14.4" customHeight="1" x14ac:dyDescent="0.3">
      <c r="A14" s="505" t="s">
        <v>529</v>
      </c>
      <c r="B14" s="506" t="s">
        <v>849</v>
      </c>
      <c r="C14" s="506" t="s">
        <v>700</v>
      </c>
      <c r="D14" s="506" t="s">
        <v>850</v>
      </c>
      <c r="E14" s="506" t="s">
        <v>851</v>
      </c>
      <c r="F14" s="509"/>
      <c r="G14" s="509"/>
      <c r="H14" s="522">
        <v>0</v>
      </c>
      <c r="I14" s="509">
        <v>34</v>
      </c>
      <c r="J14" s="509">
        <v>1235.2193705952061</v>
      </c>
      <c r="K14" s="522">
        <v>1</v>
      </c>
      <c r="L14" s="509">
        <v>34</v>
      </c>
      <c r="M14" s="510">
        <v>1235.2193705952061</v>
      </c>
    </row>
    <row r="15" spans="1:13" ht="14.4" customHeight="1" x14ac:dyDescent="0.3">
      <c r="A15" s="505" t="s">
        <v>529</v>
      </c>
      <c r="B15" s="506" t="s">
        <v>860</v>
      </c>
      <c r="C15" s="506" t="s">
        <v>819</v>
      </c>
      <c r="D15" s="506" t="s">
        <v>820</v>
      </c>
      <c r="E15" s="506" t="s">
        <v>821</v>
      </c>
      <c r="F15" s="509"/>
      <c r="G15" s="509"/>
      <c r="H15" s="522">
        <v>0</v>
      </c>
      <c r="I15" s="509">
        <v>6</v>
      </c>
      <c r="J15" s="509">
        <v>352.94939842640116</v>
      </c>
      <c r="K15" s="522">
        <v>1</v>
      </c>
      <c r="L15" s="509">
        <v>6</v>
      </c>
      <c r="M15" s="510">
        <v>352.94939842640116</v>
      </c>
    </row>
    <row r="16" spans="1:13" ht="14.4" customHeight="1" thickBot="1" x14ac:dyDescent="0.35">
      <c r="A16" s="511" t="s">
        <v>529</v>
      </c>
      <c r="B16" s="512" t="s">
        <v>861</v>
      </c>
      <c r="C16" s="512" t="s">
        <v>815</v>
      </c>
      <c r="D16" s="512" t="s">
        <v>816</v>
      </c>
      <c r="E16" s="512" t="s">
        <v>817</v>
      </c>
      <c r="F16" s="515"/>
      <c r="G16" s="515"/>
      <c r="H16" s="523">
        <v>0</v>
      </c>
      <c r="I16" s="515">
        <v>1</v>
      </c>
      <c r="J16" s="515">
        <v>144.52993557866083</v>
      </c>
      <c r="K16" s="523">
        <v>1</v>
      </c>
      <c r="L16" s="515">
        <v>1</v>
      </c>
      <c r="M16" s="516">
        <v>144.52993557866083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1" customWidth="1"/>
    <col min="2" max="2" width="5.44140625" style="241" bestFit="1" customWidth="1"/>
    <col min="3" max="3" width="6.109375" style="241" bestFit="1" customWidth="1"/>
    <col min="4" max="4" width="7.44140625" style="241" bestFit="1" customWidth="1"/>
    <col min="5" max="5" width="6.21875" style="241" bestFit="1" customWidth="1"/>
    <col min="6" max="6" width="6.33203125" style="244" bestFit="1" customWidth="1"/>
    <col min="7" max="7" width="6.109375" style="244" bestFit="1" customWidth="1"/>
    <col min="8" max="8" width="7.44140625" style="244" bestFit="1" customWidth="1"/>
    <col min="9" max="9" width="6.21875" style="244" bestFit="1" customWidth="1"/>
    <col min="10" max="10" width="5.44140625" style="241" bestFit="1" customWidth="1"/>
    <col min="11" max="11" width="6.109375" style="241" bestFit="1" customWidth="1"/>
    <col min="12" max="12" width="7.44140625" style="241" bestFit="1" customWidth="1"/>
    <col min="13" max="13" width="6.21875" style="241" bestFit="1" customWidth="1"/>
    <col min="14" max="14" width="5.33203125" style="244" bestFit="1" customWidth="1"/>
    <col min="15" max="15" width="6.109375" style="244" bestFit="1" customWidth="1"/>
    <col min="16" max="16" width="7.44140625" style="244" bestFit="1" customWidth="1"/>
    <col min="17" max="17" width="6.21875" style="244" bestFit="1" customWidth="1"/>
    <col min="18" max="16384" width="8.88671875" style="161"/>
  </cols>
  <sheetData>
    <row r="1" spans="1:17" ht="18.600000000000001" customHeight="1" thickBot="1" x14ac:dyDescent="0.4">
      <c r="A1" s="401" t="s">
        <v>279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3" t="s">
        <v>293</v>
      </c>
      <c r="B2" s="248"/>
      <c r="C2" s="248"/>
      <c r="D2" s="248"/>
      <c r="E2" s="248"/>
    </row>
    <row r="3" spans="1:17" ht="14.4" customHeight="1" thickBot="1" x14ac:dyDescent="0.35">
      <c r="A3" s="340" t="s">
        <v>3</v>
      </c>
      <c r="B3" s="344">
        <f>SUM(B6:B1048576)</f>
        <v>874</v>
      </c>
      <c r="C3" s="345">
        <f>SUM(C6:C1048576)</f>
        <v>0</v>
      </c>
      <c r="D3" s="345">
        <f>SUM(D6:D1048576)</f>
        <v>0</v>
      </c>
      <c r="E3" s="346">
        <f>SUM(E6:E1048576)</f>
        <v>0</v>
      </c>
      <c r="F3" s="343">
        <f>IF(SUM($B3:$E3)=0,"",B3/SUM($B3:$E3))</f>
        <v>1</v>
      </c>
      <c r="G3" s="341">
        <f t="shared" ref="G3:I3" si="0">IF(SUM($B3:$E3)=0,"",C3/SUM($B3:$E3))</f>
        <v>0</v>
      </c>
      <c r="H3" s="341">
        <f t="shared" si="0"/>
        <v>0</v>
      </c>
      <c r="I3" s="342">
        <f t="shared" si="0"/>
        <v>0</v>
      </c>
      <c r="J3" s="345">
        <f>SUM(J6:J1048576)</f>
        <v>283</v>
      </c>
      <c r="K3" s="345">
        <f>SUM(K6:K1048576)</f>
        <v>0</v>
      </c>
      <c r="L3" s="345">
        <f>SUM(L6:L1048576)</f>
        <v>0</v>
      </c>
      <c r="M3" s="346">
        <f>SUM(M6:M1048576)</f>
        <v>0</v>
      </c>
      <c r="N3" s="343">
        <f>IF(SUM($J3:$M3)=0,"",J3/SUM($J3:$M3))</f>
        <v>1</v>
      </c>
      <c r="O3" s="341">
        <f t="shared" ref="O3:Q3" si="1">IF(SUM($J3:$M3)=0,"",K3/SUM($J3:$M3))</f>
        <v>0</v>
      </c>
      <c r="P3" s="341">
        <f t="shared" si="1"/>
        <v>0</v>
      </c>
      <c r="Q3" s="342">
        <f t="shared" si="1"/>
        <v>0</v>
      </c>
    </row>
    <row r="4" spans="1:17" ht="14.4" customHeight="1" thickBot="1" x14ac:dyDescent="0.35">
      <c r="A4" s="339"/>
      <c r="B4" s="414" t="s">
        <v>281</v>
      </c>
      <c r="C4" s="415"/>
      <c r="D4" s="415"/>
      <c r="E4" s="416"/>
      <c r="F4" s="411" t="s">
        <v>286</v>
      </c>
      <c r="G4" s="412"/>
      <c r="H4" s="412"/>
      <c r="I4" s="413"/>
      <c r="J4" s="414" t="s">
        <v>287</v>
      </c>
      <c r="K4" s="415"/>
      <c r="L4" s="415"/>
      <c r="M4" s="416"/>
      <c r="N4" s="411" t="s">
        <v>288</v>
      </c>
      <c r="O4" s="412"/>
      <c r="P4" s="412"/>
      <c r="Q4" s="413"/>
    </row>
    <row r="5" spans="1:17" ht="14.4" customHeight="1" thickBot="1" x14ac:dyDescent="0.35">
      <c r="A5" s="538" t="s">
        <v>280</v>
      </c>
      <c r="B5" s="539" t="s">
        <v>282</v>
      </c>
      <c r="C5" s="539" t="s">
        <v>283</v>
      </c>
      <c r="D5" s="539" t="s">
        <v>284</v>
      </c>
      <c r="E5" s="540" t="s">
        <v>285</v>
      </c>
      <c r="F5" s="541" t="s">
        <v>282</v>
      </c>
      <c r="G5" s="542" t="s">
        <v>283</v>
      </c>
      <c r="H5" s="542" t="s">
        <v>284</v>
      </c>
      <c r="I5" s="543" t="s">
        <v>285</v>
      </c>
      <c r="J5" s="539" t="s">
        <v>282</v>
      </c>
      <c r="K5" s="539" t="s">
        <v>283</v>
      </c>
      <c r="L5" s="539" t="s">
        <v>284</v>
      </c>
      <c r="M5" s="540" t="s">
        <v>285</v>
      </c>
      <c r="N5" s="541" t="s">
        <v>282</v>
      </c>
      <c r="O5" s="542" t="s">
        <v>283</v>
      </c>
      <c r="P5" s="542" t="s">
        <v>284</v>
      </c>
      <c r="Q5" s="543" t="s">
        <v>285</v>
      </c>
    </row>
    <row r="6" spans="1:17" ht="14.4" customHeight="1" x14ac:dyDescent="0.3">
      <c r="A6" s="547" t="s">
        <v>863</v>
      </c>
      <c r="B6" s="553"/>
      <c r="C6" s="503"/>
      <c r="D6" s="503"/>
      <c r="E6" s="504"/>
      <c r="F6" s="550"/>
      <c r="G6" s="521"/>
      <c r="H6" s="521"/>
      <c r="I6" s="556"/>
      <c r="J6" s="553"/>
      <c r="K6" s="503"/>
      <c r="L6" s="503"/>
      <c r="M6" s="504"/>
      <c r="N6" s="550"/>
      <c r="O6" s="521"/>
      <c r="P6" s="521"/>
      <c r="Q6" s="544"/>
    </row>
    <row r="7" spans="1:17" ht="14.4" customHeight="1" x14ac:dyDescent="0.3">
      <c r="A7" s="548" t="s">
        <v>864</v>
      </c>
      <c r="B7" s="554">
        <v>566</v>
      </c>
      <c r="C7" s="509"/>
      <c r="D7" s="509"/>
      <c r="E7" s="510"/>
      <c r="F7" s="551">
        <v>1</v>
      </c>
      <c r="G7" s="522">
        <v>0</v>
      </c>
      <c r="H7" s="522">
        <v>0</v>
      </c>
      <c r="I7" s="557">
        <v>0</v>
      </c>
      <c r="J7" s="554">
        <v>176</v>
      </c>
      <c r="K7" s="509"/>
      <c r="L7" s="509"/>
      <c r="M7" s="510"/>
      <c r="N7" s="551">
        <v>1</v>
      </c>
      <c r="O7" s="522">
        <v>0</v>
      </c>
      <c r="P7" s="522">
        <v>0</v>
      </c>
      <c r="Q7" s="545">
        <v>0</v>
      </c>
    </row>
    <row r="8" spans="1:17" ht="14.4" customHeight="1" thickBot="1" x14ac:dyDescent="0.35">
      <c r="A8" s="549" t="s">
        <v>865</v>
      </c>
      <c r="B8" s="555">
        <v>308</v>
      </c>
      <c r="C8" s="515"/>
      <c r="D8" s="515"/>
      <c r="E8" s="516"/>
      <c r="F8" s="552">
        <v>1</v>
      </c>
      <c r="G8" s="523">
        <v>0</v>
      </c>
      <c r="H8" s="523">
        <v>0</v>
      </c>
      <c r="I8" s="558">
        <v>0</v>
      </c>
      <c r="J8" s="555">
        <v>107</v>
      </c>
      <c r="K8" s="515"/>
      <c r="L8" s="515"/>
      <c r="M8" s="516"/>
      <c r="N8" s="552">
        <v>1</v>
      </c>
      <c r="O8" s="523">
        <v>0</v>
      </c>
      <c r="P8" s="523">
        <v>0</v>
      </c>
      <c r="Q8" s="54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152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3" t="s">
        <v>293</v>
      </c>
      <c r="B2" s="240"/>
      <c r="C2" s="240"/>
      <c r="D2" s="240"/>
      <c r="E2" s="240"/>
      <c r="F2" s="240"/>
      <c r="G2" s="240"/>
      <c r="H2" s="240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162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9">
        <v>34</v>
      </c>
      <c r="B5" s="490" t="s">
        <v>519</v>
      </c>
      <c r="C5" s="493">
        <v>31785.679999999993</v>
      </c>
      <c r="D5" s="493">
        <v>163</v>
      </c>
      <c r="E5" s="493">
        <v>15682.62999999999</v>
      </c>
      <c r="F5" s="559">
        <v>0.49338664455188608</v>
      </c>
      <c r="G5" s="493">
        <v>90</v>
      </c>
      <c r="H5" s="559">
        <v>0.55214723926380371</v>
      </c>
      <c r="I5" s="493">
        <v>16103.050000000003</v>
      </c>
      <c r="J5" s="559">
        <v>0.50661335544811392</v>
      </c>
      <c r="K5" s="493">
        <v>73</v>
      </c>
      <c r="L5" s="559">
        <v>0.44785276073619634</v>
      </c>
      <c r="M5" s="493" t="s">
        <v>70</v>
      </c>
      <c r="N5" s="182"/>
    </row>
    <row r="6" spans="1:14" ht="14.4" customHeight="1" x14ac:dyDescent="0.3">
      <c r="A6" s="489">
        <v>34</v>
      </c>
      <c r="B6" s="490" t="s">
        <v>866</v>
      </c>
      <c r="C6" s="493">
        <v>31785.679999999993</v>
      </c>
      <c r="D6" s="493">
        <v>163</v>
      </c>
      <c r="E6" s="493">
        <v>15682.62999999999</v>
      </c>
      <c r="F6" s="559">
        <v>0.49338664455188608</v>
      </c>
      <c r="G6" s="493">
        <v>90</v>
      </c>
      <c r="H6" s="559">
        <v>0.55214723926380371</v>
      </c>
      <c r="I6" s="493">
        <v>16103.050000000003</v>
      </c>
      <c r="J6" s="559">
        <v>0.50661335544811392</v>
      </c>
      <c r="K6" s="493">
        <v>73</v>
      </c>
      <c r="L6" s="559">
        <v>0.44785276073619634</v>
      </c>
      <c r="M6" s="493" t="s">
        <v>1</v>
      </c>
      <c r="N6" s="182"/>
    </row>
    <row r="7" spans="1:14" ht="14.4" customHeight="1" x14ac:dyDescent="0.3">
      <c r="A7" s="489" t="s">
        <v>518</v>
      </c>
      <c r="B7" s="490" t="s">
        <v>3</v>
      </c>
      <c r="C7" s="493">
        <v>31785.679999999993</v>
      </c>
      <c r="D7" s="493">
        <v>163</v>
      </c>
      <c r="E7" s="493">
        <v>15682.62999999999</v>
      </c>
      <c r="F7" s="559">
        <v>0.49338664455188608</v>
      </c>
      <c r="G7" s="493">
        <v>90</v>
      </c>
      <c r="H7" s="559">
        <v>0.55214723926380371</v>
      </c>
      <c r="I7" s="493">
        <v>16103.050000000003</v>
      </c>
      <c r="J7" s="559">
        <v>0.50661335544811392</v>
      </c>
      <c r="K7" s="493">
        <v>73</v>
      </c>
      <c r="L7" s="559">
        <v>0.44785276073619634</v>
      </c>
      <c r="M7" s="493" t="s">
        <v>523</v>
      </c>
      <c r="N7" s="182"/>
    </row>
    <row r="9" spans="1:14" ht="14.4" customHeight="1" x14ac:dyDescent="0.3">
      <c r="A9" s="489">
        <v>34</v>
      </c>
      <c r="B9" s="490" t="s">
        <v>519</v>
      </c>
      <c r="C9" s="493" t="s">
        <v>520</v>
      </c>
      <c r="D9" s="493" t="s">
        <v>520</v>
      </c>
      <c r="E9" s="493" t="s">
        <v>520</v>
      </c>
      <c r="F9" s="559" t="s">
        <v>520</v>
      </c>
      <c r="G9" s="493" t="s">
        <v>520</v>
      </c>
      <c r="H9" s="559" t="s">
        <v>520</v>
      </c>
      <c r="I9" s="493" t="s">
        <v>520</v>
      </c>
      <c r="J9" s="559" t="s">
        <v>520</v>
      </c>
      <c r="K9" s="493" t="s">
        <v>520</v>
      </c>
      <c r="L9" s="559" t="s">
        <v>520</v>
      </c>
      <c r="M9" s="493" t="s">
        <v>70</v>
      </c>
      <c r="N9" s="182"/>
    </row>
    <row r="10" spans="1:14" ht="14.4" customHeight="1" x14ac:dyDescent="0.3">
      <c r="A10" s="489">
        <v>3452</v>
      </c>
      <c r="B10" s="490" t="s">
        <v>866</v>
      </c>
      <c r="C10" s="493">
        <v>5302.22</v>
      </c>
      <c r="D10" s="493">
        <v>42</v>
      </c>
      <c r="E10" s="493">
        <v>3556.01</v>
      </c>
      <c r="F10" s="559">
        <v>0.67066436322898715</v>
      </c>
      <c r="G10" s="493">
        <v>29</v>
      </c>
      <c r="H10" s="559">
        <v>0.69047619047619047</v>
      </c>
      <c r="I10" s="493">
        <v>1746.2100000000003</v>
      </c>
      <c r="J10" s="559">
        <v>0.32933563677101291</v>
      </c>
      <c r="K10" s="493">
        <v>13</v>
      </c>
      <c r="L10" s="559">
        <v>0.30952380952380953</v>
      </c>
      <c r="M10" s="493" t="s">
        <v>1</v>
      </c>
      <c r="N10" s="182"/>
    </row>
    <row r="11" spans="1:14" ht="14.4" customHeight="1" x14ac:dyDescent="0.3">
      <c r="A11" s="489" t="s">
        <v>867</v>
      </c>
      <c r="B11" s="490" t="s">
        <v>868</v>
      </c>
      <c r="C11" s="493">
        <v>5302.22</v>
      </c>
      <c r="D11" s="493">
        <v>42</v>
      </c>
      <c r="E11" s="493">
        <v>3556.01</v>
      </c>
      <c r="F11" s="559">
        <v>0.67066436322898715</v>
      </c>
      <c r="G11" s="493">
        <v>29</v>
      </c>
      <c r="H11" s="559">
        <v>0.69047619047619047</v>
      </c>
      <c r="I11" s="493">
        <v>1746.2100000000003</v>
      </c>
      <c r="J11" s="559">
        <v>0.32933563677101291</v>
      </c>
      <c r="K11" s="493">
        <v>13</v>
      </c>
      <c r="L11" s="559">
        <v>0.30952380952380953</v>
      </c>
      <c r="M11" s="493" t="s">
        <v>527</v>
      </c>
      <c r="N11" s="182"/>
    </row>
    <row r="12" spans="1:14" ht="14.4" customHeight="1" x14ac:dyDescent="0.3">
      <c r="A12" s="489" t="s">
        <v>520</v>
      </c>
      <c r="B12" s="490" t="s">
        <v>520</v>
      </c>
      <c r="C12" s="493" t="s">
        <v>520</v>
      </c>
      <c r="D12" s="493" t="s">
        <v>520</v>
      </c>
      <c r="E12" s="493" t="s">
        <v>520</v>
      </c>
      <c r="F12" s="559" t="s">
        <v>520</v>
      </c>
      <c r="G12" s="493" t="s">
        <v>520</v>
      </c>
      <c r="H12" s="559" t="s">
        <v>520</v>
      </c>
      <c r="I12" s="493" t="s">
        <v>520</v>
      </c>
      <c r="J12" s="559" t="s">
        <v>520</v>
      </c>
      <c r="K12" s="493" t="s">
        <v>520</v>
      </c>
      <c r="L12" s="559" t="s">
        <v>520</v>
      </c>
      <c r="M12" s="493" t="s">
        <v>528</v>
      </c>
      <c r="N12" s="182"/>
    </row>
    <row r="13" spans="1:14" ht="14.4" customHeight="1" x14ac:dyDescent="0.3">
      <c r="A13" s="489">
        <v>89301345</v>
      </c>
      <c r="B13" s="490" t="s">
        <v>866</v>
      </c>
      <c r="C13" s="493">
        <v>26483.459999999992</v>
      </c>
      <c r="D13" s="493">
        <v>121</v>
      </c>
      <c r="E13" s="493">
        <v>12126.619999999994</v>
      </c>
      <c r="F13" s="559">
        <v>0.45789409691936012</v>
      </c>
      <c r="G13" s="493">
        <v>61</v>
      </c>
      <c r="H13" s="559">
        <v>0.50413223140495866</v>
      </c>
      <c r="I13" s="493">
        <v>14356.84</v>
      </c>
      <c r="J13" s="559">
        <v>0.54210590308063988</v>
      </c>
      <c r="K13" s="493">
        <v>60</v>
      </c>
      <c r="L13" s="559">
        <v>0.49586776859504134</v>
      </c>
      <c r="M13" s="493" t="s">
        <v>1</v>
      </c>
      <c r="N13" s="182"/>
    </row>
    <row r="14" spans="1:14" ht="14.4" customHeight="1" x14ac:dyDescent="0.3">
      <c r="A14" s="489" t="s">
        <v>869</v>
      </c>
      <c r="B14" s="490" t="s">
        <v>870</v>
      </c>
      <c r="C14" s="493">
        <v>26483.459999999992</v>
      </c>
      <c r="D14" s="493">
        <v>121</v>
      </c>
      <c r="E14" s="493">
        <v>12126.619999999994</v>
      </c>
      <c r="F14" s="559">
        <v>0.45789409691936012</v>
      </c>
      <c r="G14" s="493">
        <v>61</v>
      </c>
      <c r="H14" s="559">
        <v>0.50413223140495866</v>
      </c>
      <c r="I14" s="493">
        <v>14356.84</v>
      </c>
      <c r="J14" s="559">
        <v>0.54210590308063988</v>
      </c>
      <c r="K14" s="493">
        <v>60</v>
      </c>
      <c r="L14" s="559">
        <v>0.49586776859504134</v>
      </c>
      <c r="M14" s="493" t="s">
        <v>527</v>
      </c>
      <c r="N14" s="182"/>
    </row>
    <row r="15" spans="1:14" ht="14.4" customHeight="1" x14ac:dyDescent="0.3">
      <c r="A15" s="489" t="s">
        <v>520</v>
      </c>
      <c r="B15" s="490" t="s">
        <v>520</v>
      </c>
      <c r="C15" s="493" t="s">
        <v>520</v>
      </c>
      <c r="D15" s="493" t="s">
        <v>520</v>
      </c>
      <c r="E15" s="493" t="s">
        <v>520</v>
      </c>
      <c r="F15" s="559" t="s">
        <v>520</v>
      </c>
      <c r="G15" s="493" t="s">
        <v>520</v>
      </c>
      <c r="H15" s="559" t="s">
        <v>520</v>
      </c>
      <c r="I15" s="493" t="s">
        <v>520</v>
      </c>
      <c r="J15" s="559" t="s">
        <v>520</v>
      </c>
      <c r="K15" s="493" t="s">
        <v>520</v>
      </c>
      <c r="L15" s="559" t="s">
        <v>520</v>
      </c>
      <c r="M15" s="493" t="s">
        <v>528</v>
      </c>
      <c r="N15" s="182"/>
    </row>
    <row r="16" spans="1:14" ht="14.4" customHeight="1" x14ac:dyDescent="0.3">
      <c r="A16" s="489" t="s">
        <v>518</v>
      </c>
      <c r="B16" s="490" t="s">
        <v>522</v>
      </c>
      <c r="C16" s="493">
        <v>31785.679999999993</v>
      </c>
      <c r="D16" s="493">
        <v>163</v>
      </c>
      <c r="E16" s="493">
        <v>15682.629999999994</v>
      </c>
      <c r="F16" s="559">
        <v>0.49338664455188619</v>
      </c>
      <c r="G16" s="493">
        <v>90</v>
      </c>
      <c r="H16" s="559">
        <v>0.55214723926380371</v>
      </c>
      <c r="I16" s="493">
        <v>16103.050000000001</v>
      </c>
      <c r="J16" s="559">
        <v>0.50661335544811392</v>
      </c>
      <c r="K16" s="493">
        <v>73</v>
      </c>
      <c r="L16" s="559">
        <v>0.44785276073619634</v>
      </c>
      <c r="M16" s="493" t="s">
        <v>523</v>
      </c>
      <c r="N16" s="182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6">
    <cfRule type="expression" dxfId="31" priority="4">
      <formula>AND(LEFT(M9,6)&lt;&gt;"mezera",M9&lt;&gt;"")</formula>
    </cfRule>
  </conditionalFormatting>
  <conditionalFormatting sqref="A9:A16">
    <cfRule type="expression" dxfId="30" priority="2">
      <formula>AND(M9&lt;&gt;"",M9&lt;&gt;"mezeraKL")</formula>
    </cfRule>
  </conditionalFormatting>
  <conditionalFormatting sqref="F9:F16">
    <cfRule type="cellIs" dxfId="29" priority="1" operator="lessThan">
      <formula>0.6</formula>
    </cfRule>
  </conditionalFormatting>
  <conditionalFormatting sqref="B9:L16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6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1" bestFit="1" customWidth="1"/>
    <col min="3" max="3" width="11.109375" style="161" hidden="1" customWidth="1"/>
    <col min="4" max="4" width="7.33203125" style="241" bestFit="1" customWidth="1"/>
    <col min="5" max="5" width="7.33203125" style="161" hidden="1" customWidth="1"/>
    <col min="6" max="6" width="11.109375" style="241" bestFit="1" customWidth="1"/>
    <col min="7" max="7" width="5.33203125" style="244" customWidth="1"/>
    <col min="8" max="8" width="7.33203125" style="241" bestFit="1" customWidth="1"/>
    <col min="9" max="9" width="5.33203125" style="244" customWidth="1"/>
    <col min="10" max="10" width="11.109375" style="241" customWidth="1"/>
    <col min="11" max="11" width="5.33203125" style="244" customWidth="1"/>
    <col min="12" max="12" width="7.33203125" style="241" customWidth="1"/>
    <col min="13" max="13" width="5.33203125" style="244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163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3" t="s">
        <v>293</v>
      </c>
      <c r="B2" s="248"/>
      <c r="C2" s="240"/>
      <c r="D2" s="248"/>
      <c r="E2" s="240"/>
      <c r="F2" s="248"/>
      <c r="G2" s="249"/>
      <c r="H2" s="248"/>
      <c r="I2" s="249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162</v>
      </c>
      <c r="K3" s="417"/>
      <c r="L3" s="417"/>
      <c r="M3" s="419"/>
    </row>
    <row r="4" spans="1:13" ht="14.4" customHeight="1" thickBot="1" x14ac:dyDescent="0.35">
      <c r="A4" s="538" t="s">
        <v>149</v>
      </c>
      <c r="B4" s="539" t="s">
        <v>19</v>
      </c>
      <c r="C4" s="563"/>
      <c r="D4" s="539" t="s">
        <v>20</v>
      </c>
      <c r="E4" s="563"/>
      <c r="F4" s="539" t="s">
        <v>19</v>
      </c>
      <c r="G4" s="542" t="s">
        <v>2</v>
      </c>
      <c r="H4" s="539" t="s">
        <v>20</v>
      </c>
      <c r="I4" s="542" t="s">
        <v>2</v>
      </c>
      <c r="J4" s="539" t="s">
        <v>19</v>
      </c>
      <c r="K4" s="542" t="s">
        <v>2</v>
      </c>
      <c r="L4" s="539" t="s">
        <v>20</v>
      </c>
      <c r="M4" s="543" t="s">
        <v>2</v>
      </c>
    </row>
    <row r="5" spans="1:13" ht="14.4" customHeight="1" x14ac:dyDescent="0.3">
      <c r="A5" s="560" t="s">
        <v>871</v>
      </c>
      <c r="B5" s="553">
        <v>8638.6400000000012</v>
      </c>
      <c r="C5" s="500">
        <v>1</v>
      </c>
      <c r="D5" s="564">
        <v>11</v>
      </c>
      <c r="E5" s="567" t="s">
        <v>871</v>
      </c>
      <c r="F5" s="553">
        <v>985.31999999999994</v>
      </c>
      <c r="G5" s="521">
        <v>0.11405962049581876</v>
      </c>
      <c r="H5" s="503">
        <v>1</v>
      </c>
      <c r="I5" s="544">
        <v>9.0909090909090912E-2</v>
      </c>
      <c r="J5" s="570">
        <v>7653.3200000000006</v>
      </c>
      <c r="K5" s="521">
        <v>0.88594037950418114</v>
      </c>
      <c r="L5" s="503">
        <v>10</v>
      </c>
      <c r="M5" s="544">
        <v>0.90909090909090906</v>
      </c>
    </row>
    <row r="6" spans="1:13" ht="14.4" customHeight="1" x14ac:dyDescent="0.3">
      <c r="A6" s="561" t="s">
        <v>872</v>
      </c>
      <c r="B6" s="554">
        <v>1207.6999999999998</v>
      </c>
      <c r="C6" s="506">
        <v>1</v>
      </c>
      <c r="D6" s="565">
        <v>12</v>
      </c>
      <c r="E6" s="568" t="s">
        <v>872</v>
      </c>
      <c r="F6" s="554">
        <v>1024.9399999999998</v>
      </c>
      <c r="G6" s="522">
        <v>0.84867102757307278</v>
      </c>
      <c r="H6" s="509">
        <v>8</v>
      </c>
      <c r="I6" s="545">
        <v>0.66666666666666663</v>
      </c>
      <c r="J6" s="571">
        <v>182.76</v>
      </c>
      <c r="K6" s="522">
        <v>0.15132897242692722</v>
      </c>
      <c r="L6" s="509">
        <v>4</v>
      </c>
      <c r="M6" s="545">
        <v>0.33333333333333331</v>
      </c>
    </row>
    <row r="7" spans="1:13" ht="14.4" customHeight="1" x14ac:dyDescent="0.3">
      <c r="A7" s="561" t="s">
        <v>873</v>
      </c>
      <c r="B7" s="554">
        <v>100.06</v>
      </c>
      <c r="C7" s="506">
        <v>1</v>
      </c>
      <c r="D7" s="565">
        <v>1</v>
      </c>
      <c r="E7" s="568" t="s">
        <v>873</v>
      </c>
      <c r="F7" s="554">
        <v>100.06</v>
      </c>
      <c r="G7" s="522">
        <v>1</v>
      </c>
      <c r="H7" s="509">
        <v>1</v>
      </c>
      <c r="I7" s="545">
        <v>1</v>
      </c>
      <c r="J7" s="571"/>
      <c r="K7" s="522">
        <v>0</v>
      </c>
      <c r="L7" s="509"/>
      <c r="M7" s="545">
        <v>0</v>
      </c>
    </row>
    <row r="8" spans="1:13" ht="14.4" customHeight="1" x14ac:dyDescent="0.3">
      <c r="A8" s="561" t="s">
        <v>874</v>
      </c>
      <c r="B8" s="554">
        <v>919.8</v>
      </c>
      <c r="C8" s="506">
        <v>1</v>
      </c>
      <c r="D8" s="565">
        <v>2</v>
      </c>
      <c r="E8" s="568" t="s">
        <v>874</v>
      </c>
      <c r="F8" s="554">
        <v>444.5</v>
      </c>
      <c r="G8" s="522">
        <v>0.4832572298325723</v>
      </c>
      <c r="H8" s="509">
        <v>1</v>
      </c>
      <c r="I8" s="545">
        <v>0.5</v>
      </c>
      <c r="J8" s="571">
        <v>475.3</v>
      </c>
      <c r="K8" s="522">
        <v>0.51674277016742776</v>
      </c>
      <c r="L8" s="509">
        <v>1</v>
      </c>
      <c r="M8" s="545">
        <v>0.5</v>
      </c>
    </row>
    <row r="9" spans="1:13" ht="14.4" customHeight="1" x14ac:dyDescent="0.3">
      <c r="A9" s="561" t="s">
        <v>875</v>
      </c>
      <c r="B9" s="554">
        <v>474.46</v>
      </c>
      <c r="C9" s="506">
        <v>1</v>
      </c>
      <c r="D9" s="565">
        <v>6</v>
      </c>
      <c r="E9" s="568" t="s">
        <v>875</v>
      </c>
      <c r="F9" s="554">
        <v>474.46</v>
      </c>
      <c r="G9" s="522">
        <v>1</v>
      </c>
      <c r="H9" s="509">
        <v>6</v>
      </c>
      <c r="I9" s="545">
        <v>1</v>
      </c>
      <c r="J9" s="571"/>
      <c r="K9" s="522">
        <v>0</v>
      </c>
      <c r="L9" s="509"/>
      <c r="M9" s="545">
        <v>0</v>
      </c>
    </row>
    <row r="10" spans="1:13" ht="14.4" customHeight="1" x14ac:dyDescent="0.3">
      <c r="A10" s="561" t="s">
        <v>876</v>
      </c>
      <c r="B10" s="554">
        <v>113.2</v>
      </c>
      <c r="C10" s="506">
        <v>1</v>
      </c>
      <c r="D10" s="565">
        <v>1</v>
      </c>
      <c r="E10" s="568" t="s">
        <v>876</v>
      </c>
      <c r="F10" s="554">
        <v>113.2</v>
      </c>
      <c r="G10" s="522">
        <v>1</v>
      </c>
      <c r="H10" s="509">
        <v>1</v>
      </c>
      <c r="I10" s="545">
        <v>1</v>
      </c>
      <c r="J10" s="571"/>
      <c r="K10" s="522">
        <v>0</v>
      </c>
      <c r="L10" s="509"/>
      <c r="M10" s="545">
        <v>0</v>
      </c>
    </row>
    <row r="11" spans="1:13" ht="14.4" customHeight="1" x14ac:dyDescent="0.3">
      <c r="A11" s="561" t="s">
        <v>877</v>
      </c>
      <c r="B11" s="554">
        <v>1536.41</v>
      </c>
      <c r="C11" s="506">
        <v>1</v>
      </c>
      <c r="D11" s="565">
        <v>18</v>
      </c>
      <c r="E11" s="568" t="s">
        <v>877</v>
      </c>
      <c r="F11" s="554">
        <v>1385.3600000000001</v>
      </c>
      <c r="G11" s="522">
        <v>0.90168639881281698</v>
      </c>
      <c r="H11" s="509">
        <v>4</v>
      </c>
      <c r="I11" s="545">
        <v>0.22222222222222221</v>
      </c>
      <c r="J11" s="571">
        <v>151.05000000000001</v>
      </c>
      <c r="K11" s="522">
        <v>9.8313601187183117E-2</v>
      </c>
      <c r="L11" s="509">
        <v>14</v>
      </c>
      <c r="M11" s="545">
        <v>0.77777777777777779</v>
      </c>
    </row>
    <row r="12" spans="1:13" ht="14.4" customHeight="1" x14ac:dyDescent="0.3">
      <c r="A12" s="561" t="s">
        <v>878</v>
      </c>
      <c r="B12" s="554">
        <v>170.16</v>
      </c>
      <c r="C12" s="506">
        <v>1</v>
      </c>
      <c r="D12" s="565">
        <v>2</v>
      </c>
      <c r="E12" s="568" t="s">
        <v>878</v>
      </c>
      <c r="F12" s="554">
        <v>170.16</v>
      </c>
      <c r="G12" s="522">
        <v>1</v>
      </c>
      <c r="H12" s="509">
        <v>2</v>
      </c>
      <c r="I12" s="545">
        <v>1</v>
      </c>
      <c r="J12" s="571"/>
      <c r="K12" s="522">
        <v>0</v>
      </c>
      <c r="L12" s="509"/>
      <c r="M12" s="545">
        <v>0</v>
      </c>
    </row>
    <row r="13" spans="1:13" ht="14.4" customHeight="1" x14ac:dyDescent="0.3">
      <c r="A13" s="561" t="s">
        <v>879</v>
      </c>
      <c r="B13" s="554">
        <v>1113.73</v>
      </c>
      <c r="C13" s="506">
        <v>1</v>
      </c>
      <c r="D13" s="565">
        <v>13</v>
      </c>
      <c r="E13" s="568" t="s">
        <v>879</v>
      </c>
      <c r="F13" s="554">
        <v>544.92000000000007</v>
      </c>
      <c r="G13" s="522">
        <v>0.48927477934508368</v>
      </c>
      <c r="H13" s="509">
        <v>7</v>
      </c>
      <c r="I13" s="545">
        <v>0.53846153846153844</v>
      </c>
      <c r="J13" s="571">
        <v>568.81000000000006</v>
      </c>
      <c r="K13" s="522">
        <v>0.51072522065491643</v>
      </c>
      <c r="L13" s="509">
        <v>6</v>
      </c>
      <c r="M13" s="545">
        <v>0.46153846153846156</v>
      </c>
    </row>
    <row r="14" spans="1:13" ht="14.4" customHeight="1" x14ac:dyDescent="0.3">
      <c r="A14" s="561" t="s">
        <v>880</v>
      </c>
      <c r="B14" s="554">
        <v>199.4</v>
      </c>
      <c r="C14" s="506">
        <v>1</v>
      </c>
      <c r="D14" s="565">
        <v>2</v>
      </c>
      <c r="E14" s="568" t="s">
        <v>880</v>
      </c>
      <c r="F14" s="554">
        <v>199.4</v>
      </c>
      <c r="G14" s="522">
        <v>1</v>
      </c>
      <c r="H14" s="509">
        <v>2</v>
      </c>
      <c r="I14" s="545">
        <v>1</v>
      </c>
      <c r="J14" s="571"/>
      <c r="K14" s="522">
        <v>0</v>
      </c>
      <c r="L14" s="509"/>
      <c r="M14" s="545">
        <v>0</v>
      </c>
    </row>
    <row r="15" spans="1:13" ht="14.4" customHeight="1" x14ac:dyDescent="0.3">
      <c r="A15" s="561" t="s">
        <v>881</v>
      </c>
      <c r="B15" s="554">
        <v>2608.5699999999997</v>
      </c>
      <c r="C15" s="506">
        <v>1</v>
      </c>
      <c r="D15" s="565">
        <v>16</v>
      </c>
      <c r="E15" s="568" t="s">
        <v>881</v>
      </c>
      <c r="F15" s="554">
        <v>1838.59</v>
      </c>
      <c r="G15" s="522">
        <v>0.70482678249002328</v>
      </c>
      <c r="H15" s="509">
        <v>13</v>
      </c>
      <c r="I15" s="545">
        <v>0.8125</v>
      </c>
      <c r="J15" s="571">
        <v>769.98</v>
      </c>
      <c r="K15" s="522">
        <v>0.29517321750997677</v>
      </c>
      <c r="L15" s="509">
        <v>3</v>
      </c>
      <c r="M15" s="545">
        <v>0.1875</v>
      </c>
    </row>
    <row r="16" spans="1:13" ht="14.4" customHeight="1" x14ac:dyDescent="0.3">
      <c r="A16" s="561" t="s">
        <v>882</v>
      </c>
      <c r="B16" s="554">
        <v>5788.26</v>
      </c>
      <c r="C16" s="506">
        <v>1</v>
      </c>
      <c r="D16" s="565">
        <v>18</v>
      </c>
      <c r="E16" s="568" t="s">
        <v>882</v>
      </c>
      <c r="F16" s="554">
        <v>2009.53</v>
      </c>
      <c r="G16" s="522">
        <v>0.34717341653623024</v>
      </c>
      <c r="H16" s="509">
        <v>5</v>
      </c>
      <c r="I16" s="545">
        <v>0.27777777777777779</v>
      </c>
      <c r="J16" s="571">
        <v>3778.73</v>
      </c>
      <c r="K16" s="522">
        <v>0.65282658346376976</v>
      </c>
      <c r="L16" s="509">
        <v>13</v>
      </c>
      <c r="M16" s="545">
        <v>0.72222222222222221</v>
      </c>
    </row>
    <row r="17" spans="1:13" ht="14.4" customHeight="1" x14ac:dyDescent="0.3">
      <c r="A17" s="561" t="s">
        <v>883</v>
      </c>
      <c r="B17" s="554">
        <v>3279.24</v>
      </c>
      <c r="C17" s="506">
        <v>1</v>
      </c>
      <c r="D17" s="565">
        <v>19</v>
      </c>
      <c r="E17" s="568" t="s">
        <v>883</v>
      </c>
      <c r="F17" s="554">
        <v>1316.7700000000002</v>
      </c>
      <c r="G17" s="522">
        <v>0.40154730974250141</v>
      </c>
      <c r="H17" s="509">
        <v>9</v>
      </c>
      <c r="I17" s="545">
        <v>0.47368421052631576</v>
      </c>
      <c r="J17" s="571">
        <v>1962.4699999999998</v>
      </c>
      <c r="K17" s="522">
        <v>0.5984526902574987</v>
      </c>
      <c r="L17" s="509">
        <v>10</v>
      </c>
      <c r="M17" s="545">
        <v>0.52631578947368418</v>
      </c>
    </row>
    <row r="18" spans="1:13" ht="14.4" customHeight="1" x14ac:dyDescent="0.3">
      <c r="A18" s="561" t="s">
        <v>884</v>
      </c>
      <c r="B18" s="554">
        <v>624.36</v>
      </c>
      <c r="C18" s="506">
        <v>1</v>
      </c>
      <c r="D18" s="565">
        <v>4</v>
      </c>
      <c r="E18" s="568" t="s">
        <v>884</v>
      </c>
      <c r="F18" s="554">
        <v>624.36</v>
      </c>
      <c r="G18" s="522">
        <v>1</v>
      </c>
      <c r="H18" s="509">
        <v>3</v>
      </c>
      <c r="I18" s="545">
        <v>0.75</v>
      </c>
      <c r="J18" s="571">
        <v>0</v>
      </c>
      <c r="K18" s="522">
        <v>0</v>
      </c>
      <c r="L18" s="509">
        <v>1</v>
      </c>
      <c r="M18" s="545">
        <v>0.25</v>
      </c>
    </row>
    <row r="19" spans="1:13" ht="14.4" customHeight="1" x14ac:dyDescent="0.3">
      <c r="A19" s="561" t="s">
        <v>885</v>
      </c>
      <c r="B19" s="554">
        <v>1224.1300000000001</v>
      </c>
      <c r="C19" s="506">
        <v>1</v>
      </c>
      <c r="D19" s="565">
        <v>6</v>
      </c>
      <c r="E19" s="568" t="s">
        <v>885</v>
      </c>
      <c r="F19" s="554">
        <v>1224.1300000000001</v>
      </c>
      <c r="G19" s="522">
        <v>1</v>
      </c>
      <c r="H19" s="509">
        <v>6</v>
      </c>
      <c r="I19" s="545">
        <v>1</v>
      </c>
      <c r="J19" s="571"/>
      <c r="K19" s="522">
        <v>0</v>
      </c>
      <c r="L19" s="509"/>
      <c r="M19" s="545">
        <v>0</v>
      </c>
    </row>
    <row r="20" spans="1:13" ht="14.4" customHeight="1" x14ac:dyDescent="0.3">
      <c r="A20" s="561" t="s">
        <v>886</v>
      </c>
      <c r="B20" s="554">
        <v>2506.3600000000006</v>
      </c>
      <c r="C20" s="506">
        <v>1</v>
      </c>
      <c r="D20" s="565">
        <v>14</v>
      </c>
      <c r="E20" s="568" t="s">
        <v>886</v>
      </c>
      <c r="F20" s="554">
        <v>2158.8500000000004</v>
      </c>
      <c r="G20" s="522">
        <v>0.86134872883384661</v>
      </c>
      <c r="H20" s="509">
        <v>10</v>
      </c>
      <c r="I20" s="545">
        <v>0.7142857142857143</v>
      </c>
      <c r="J20" s="571">
        <v>347.51</v>
      </c>
      <c r="K20" s="522">
        <v>0.13865127116615328</v>
      </c>
      <c r="L20" s="509">
        <v>4</v>
      </c>
      <c r="M20" s="545">
        <v>0.2857142857142857</v>
      </c>
    </row>
    <row r="21" spans="1:13" ht="14.4" customHeight="1" x14ac:dyDescent="0.3">
      <c r="A21" s="561" t="s">
        <v>887</v>
      </c>
      <c r="B21" s="554">
        <v>542.59999999999991</v>
      </c>
      <c r="C21" s="506">
        <v>1</v>
      </c>
      <c r="D21" s="565">
        <v>7</v>
      </c>
      <c r="E21" s="568" t="s">
        <v>887</v>
      </c>
      <c r="F21" s="554">
        <v>347.39</v>
      </c>
      <c r="G21" s="522">
        <v>0.64023221525986007</v>
      </c>
      <c r="H21" s="509">
        <v>2</v>
      </c>
      <c r="I21" s="545">
        <v>0.2857142857142857</v>
      </c>
      <c r="J21" s="571">
        <v>195.20999999999998</v>
      </c>
      <c r="K21" s="522">
        <v>0.3597677847401401</v>
      </c>
      <c r="L21" s="509">
        <v>5</v>
      </c>
      <c r="M21" s="545">
        <v>0.7142857142857143</v>
      </c>
    </row>
    <row r="22" spans="1:13" ht="14.4" customHeight="1" x14ac:dyDescent="0.3">
      <c r="A22" s="561" t="s">
        <v>888</v>
      </c>
      <c r="B22" s="554">
        <v>368.6</v>
      </c>
      <c r="C22" s="506">
        <v>1</v>
      </c>
      <c r="D22" s="565">
        <v>6</v>
      </c>
      <c r="E22" s="568" t="s">
        <v>888</v>
      </c>
      <c r="F22" s="554">
        <v>368.6</v>
      </c>
      <c r="G22" s="522">
        <v>1</v>
      </c>
      <c r="H22" s="509">
        <v>5</v>
      </c>
      <c r="I22" s="545">
        <v>0.83333333333333337</v>
      </c>
      <c r="J22" s="571">
        <v>0</v>
      </c>
      <c r="K22" s="522">
        <v>0</v>
      </c>
      <c r="L22" s="509">
        <v>1</v>
      </c>
      <c r="M22" s="545">
        <v>0.16666666666666666</v>
      </c>
    </row>
    <row r="23" spans="1:13" ht="14.4" customHeight="1" x14ac:dyDescent="0.3">
      <c r="A23" s="561" t="s">
        <v>889</v>
      </c>
      <c r="B23" s="554">
        <v>116.8</v>
      </c>
      <c r="C23" s="506">
        <v>1</v>
      </c>
      <c r="D23" s="565">
        <v>2</v>
      </c>
      <c r="E23" s="568" t="s">
        <v>889</v>
      </c>
      <c r="F23" s="554">
        <v>116.8</v>
      </c>
      <c r="G23" s="522">
        <v>1</v>
      </c>
      <c r="H23" s="509">
        <v>2</v>
      </c>
      <c r="I23" s="545">
        <v>1</v>
      </c>
      <c r="J23" s="571"/>
      <c r="K23" s="522">
        <v>0</v>
      </c>
      <c r="L23" s="509"/>
      <c r="M23" s="545">
        <v>0</v>
      </c>
    </row>
    <row r="24" spans="1:13" ht="14.4" customHeight="1" x14ac:dyDescent="0.3">
      <c r="A24" s="561" t="s">
        <v>890</v>
      </c>
      <c r="B24" s="554">
        <v>253.2</v>
      </c>
      <c r="C24" s="506">
        <v>1</v>
      </c>
      <c r="D24" s="565">
        <v>2</v>
      </c>
      <c r="E24" s="568" t="s">
        <v>890</v>
      </c>
      <c r="F24" s="554">
        <v>235.29</v>
      </c>
      <c r="G24" s="522">
        <v>0.92926540284360193</v>
      </c>
      <c r="H24" s="509">
        <v>1</v>
      </c>
      <c r="I24" s="545">
        <v>0.5</v>
      </c>
      <c r="J24" s="571">
        <v>17.91</v>
      </c>
      <c r="K24" s="522">
        <v>7.0734597156398113E-2</v>
      </c>
      <c r="L24" s="509">
        <v>1</v>
      </c>
      <c r="M24" s="545">
        <v>0.5</v>
      </c>
    </row>
    <row r="25" spans="1:13" ht="14.4" customHeight="1" thickBot="1" x14ac:dyDescent="0.35">
      <c r="A25" s="562" t="s">
        <v>891</v>
      </c>
      <c r="B25" s="555">
        <v>0</v>
      </c>
      <c r="C25" s="512"/>
      <c r="D25" s="566">
        <v>1</v>
      </c>
      <c r="E25" s="569" t="s">
        <v>891</v>
      </c>
      <c r="F25" s="555">
        <v>0</v>
      </c>
      <c r="G25" s="523"/>
      <c r="H25" s="515">
        <v>1</v>
      </c>
      <c r="I25" s="546">
        <v>1</v>
      </c>
      <c r="J25" s="572"/>
      <c r="K25" s="523"/>
      <c r="L25" s="515"/>
      <c r="M25" s="546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2" customWidth="1"/>
    <col min="5" max="5" width="13.5546875" style="242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3" customWidth="1"/>
    <col min="13" max="13" width="11.109375" style="243" customWidth="1"/>
    <col min="14" max="14" width="7.77734375" style="161" customWidth="1"/>
    <col min="15" max="15" width="7.77734375" style="253" customWidth="1"/>
    <col min="16" max="16" width="11.109375" style="243" customWidth="1"/>
    <col min="17" max="17" width="5.44140625" style="244" bestFit="1" customWidth="1"/>
    <col min="18" max="18" width="7.77734375" style="161" customWidth="1"/>
    <col min="19" max="19" width="5.44140625" style="244" bestFit="1" customWidth="1"/>
    <col min="20" max="20" width="7.77734375" style="253" customWidth="1"/>
    <col min="21" max="21" width="5.44140625" style="244" bestFit="1" customWidth="1"/>
    <col min="22" max="16384" width="8.88671875" style="161"/>
  </cols>
  <sheetData>
    <row r="1" spans="1:21" ht="18.600000000000001" customHeight="1" thickBot="1" x14ac:dyDescent="0.4">
      <c r="A1" s="392" t="s">
        <v>1317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3" t="s">
        <v>293</v>
      </c>
      <c r="B2" s="250"/>
      <c r="C2" s="240"/>
      <c r="D2" s="240"/>
      <c r="E2" s="251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141</v>
      </c>
      <c r="L3" s="427"/>
      <c r="M3" s="66">
        <f>SUBTOTAL(9,M7:M1048576)</f>
        <v>31785.680000000018</v>
      </c>
      <c r="N3" s="66">
        <f>SUBTOTAL(9,N7:N1048576)</f>
        <v>281</v>
      </c>
      <c r="O3" s="66">
        <f>SUBTOTAL(9,O7:O1048576)</f>
        <v>163</v>
      </c>
      <c r="P3" s="66">
        <f>SUBTOTAL(9,P7:P1048576)</f>
        <v>15682.629999999992</v>
      </c>
      <c r="Q3" s="67">
        <f>IF(M3=0,0,P3/M3)</f>
        <v>0.49338664455188574</v>
      </c>
      <c r="R3" s="66">
        <f>SUBTOTAL(9,R7:R1048576)</f>
        <v>151</v>
      </c>
      <c r="S3" s="67">
        <f>IF(N3=0,0,R3/N3)</f>
        <v>0.53736654804270467</v>
      </c>
      <c r="T3" s="66">
        <f>SUBTOTAL(9,T7:T1048576)</f>
        <v>90</v>
      </c>
      <c r="U3" s="68">
        <f>IF(O3=0,0,T3/O3)</f>
        <v>0.55214723926380371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2" customFormat="1" ht="14.4" customHeight="1" thickBot="1" x14ac:dyDescent="0.3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165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" customHeight="1" x14ac:dyDescent="0.3">
      <c r="A7" s="578">
        <v>34</v>
      </c>
      <c r="B7" s="579" t="s">
        <v>519</v>
      </c>
      <c r="C7" s="579">
        <v>3452</v>
      </c>
      <c r="D7" s="580" t="s">
        <v>1316</v>
      </c>
      <c r="E7" s="581" t="s">
        <v>871</v>
      </c>
      <c r="F7" s="579" t="s">
        <v>866</v>
      </c>
      <c r="G7" s="579" t="s">
        <v>892</v>
      </c>
      <c r="H7" s="579" t="s">
        <v>698</v>
      </c>
      <c r="I7" s="579" t="s">
        <v>893</v>
      </c>
      <c r="J7" s="579" t="s">
        <v>894</v>
      </c>
      <c r="K7" s="579" t="s">
        <v>895</v>
      </c>
      <c r="L7" s="582">
        <v>691.43</v>
      </c>
      <c r="M7" s="582">
        <v>691.43</v>
      </c>
      <c r="N7" s="579">
        <v>1</v>
      </c>
      <c r="O7" s="583">
        <v>0.5</v>
      </c>
      <c r="P7" s="582"/>
      <c r="Q7" s="584">
        <v>0</v>
      </c>
      <c r="R7" s="579"/>
      <c r="S7" s="584">
        <v>0</v>
      </c>
      <c r="T7" s="583"/>
      <c r="U7" s="153">
        <v>0</v>
      </c>
    </row>
    <row r="8" spans="1:21" ht="14.4" customHeight="1" x14ac:dyDescent="0.3">
      <c r="A8" s="505">
        <v>34</v>
      </c>
      <c r="B8" s="506" t="s">
        <v>519</v>
      </c>
      <c r="C8" s="506">
        <v>3452</v>
      </c>
      <c r="D8" s="585" t="s">
        <v>1316</v>
      </c>
      <c r="E8" s="586" t="s">
        <v>871</v>
      </c>
      <c r="F8" s="506" t="s">
        <v>866</v>
      </c>
      <c r="G8" s="506" t="s">
        <v>896</v>
      </c>
      <c r="H8" s="506" t="s">
        <v>520</v>
      </c>
      <c r="I8" s="506" t="s">
        <v>897</v>
      </c>
      <c r="J8" s="506" t="s">
        <v>898</v>
      </c>
      <c r="K8" s="506" t="s">
        <v>899</v>
      </c>
      <c r="L8" s="507">
        <v>668.45</v>
      </c>
      <c r="M8" s="507">
        <v>668.45</v>
      </c>
      <c r="N8" s="506">
        <v>1</v>
      </c>
      <c r="O8" s="587">
        <v>0.5</v>
      </c>
      <c r="P8" s="507"/>
      <c r="Q8" s="522">
        <v>0</v>
      </c>
      <c r="R8" s="506"/>
      <c r="S8" s="522">
        <v>0</v>
      </c>
      <c r="T8" s="587"/>
      <c r="U8" s="545">
        <v>0</v>
      </c>
    </row>
    <row r="9" spans="1:21" ht="14.4" customHeight="1" x14ac:dyDescent="0.3">
      <c r="A9" s="505">
        <v>34</v>
      </c>
      <c r="B9" s="506" t="s">
        <v>519</v>
      </c>
      <c r="C9" s="506">
        <v>3452</v>
      </c>
      <c r="D9" s="585" t="s">
        <v>1316</v>
      </c>
      <c r="E9" s="586" t="s">
        <v>875</v>
      </c>
      <c r="F9" s="506" t="s">
        <v>866</v>
      </c>
      <c r="G9" s="506" t="s">
        <v>900</v>
      </c>
      <c r="H9" s="506" t="s">
        <v>520</v>
      </c>
      <c r="I9" s="506" t="s">
        <v>901</v>
      </c>
      <c r="J9" s="506" t="s">
        <v>902</v>
      </c>
      <c r="K9" s="506" t="s">
        <v>903</v>
      </c>
      <c r="L9" s="507">
        <v>55.81</v>
      </c>
      <c r="M9" s="507">
        <v>55.81</v>
      </c>
      <c r="N9" s="506">
        <v>1</v>
      </c>
      <c r="O9" s="587">
        <v>1</v>
      </c>
      <c r="P9" s="507">
        <v>55.81</v>
      </c>
      <c r="Q9" s="522">
        <v>1</v>
      </c>
      <c r="R9" s="506">
        <v>1</v>
      </c>
      <c r="S9" s="522">
        <v>1</v>
      </c>
      <c r="T9" s="587">
        <v>1</v>
      </c>
      <c r="U9" s="545">
        <v>1</v>
      </c>
    </row>
    <row r="10" spans="1:21" ht="14.4" customHeight="1" x14ac:dyDescent="0.3">
      <c r="A10" s="505">
        <v>34</v>
      </c>
      <c r="B10" s="506" t="s">
        <v>519</v>
      </c>
      <c r="C10" s="506">
        <v>3452</v>
      </c>
      <c r="D10" s="585" t="s">
        <v>1316</v>
      </c>
      <c r="E10" s="586" t="s">
        <v>875</v>
      </c>
      <c r="F10" s="506" t="s">
        <v>866</v>
      </c>
      <c r="G10" s="506" t="s">
        <v>904</v>
      </c>
      <c r="H10" s="506" t="s">
        <v>698</v>
      </c>
      <c r="I10" s="506" t="s">
        <v>905</v>
      </c>
      <c r="J10" s="506" t="s">
        <v>906</v>
      </c>
      <c r="K10" s="506" t="s">
        <v>907</v>
      </c>
      <c r="L10" s="507">
        <v>50.62</v>
      </c>
      <c r="M10" s="507">
        <v>50.62</v>
      </c>
      <c r="N10" s="506">
        <v>1</v>
      </c>
      <c r="O10" s="587">
        <v>1</v>
      </c>
      <c r="P10" s="507">
        <v>50.62</v>
      </c>
      <c r="Q10" s="522">
        <v>1</v>
      </c>
      <c r="R10" s="506">
        <v>1</v>
      </c>
      <c r="S10" s="522">
        <v>1</v>
      </c>
      <c r="T10" s="587">
        <v>1</v>
      </c>
      <c r="U10" s="545">
        <v>1</v>
      </c>
    </row>
    <row r="11" spans="1:21" ht="14.4" customHeight="1" x14ac:dyDescent="0.3">
      <c r="A11" s="505">
        <v>34</v>
      </c>
      <c r="B11" s="506" t="s">
        <v>519</v>
      </c>
      <c r="C11" s="506">
        <v>3452</v>
      </c>
      <c r="D11" s="585" t="s">
        <v>1316</v>
      </c>
      <c r="E11" s="586" t="s">
        <v>878</v>
      </c>
      <c r="F11" s="506" t="s">
        <v>866</v>
      </c>
      <c r="G11" s="506" t="s">
        <v>908</v>
      </c>
      <c r="H11" s="506" t="s">
        <v>520</v>
      </c>
      <c r="I11" s="506" t="s">
        <v>909</v>
      </c>
      <c r="J11" s="506" t="s">
        <v>910</v>
      </c>
      <c r="K11" s="506" t="s">
        <v>911</v>
      </c>
      <c r="L11" s="507">
        <v>120.37</v>
      </c>
      <c r="M11" s="507">
        <v>120.37</v>
      </c>
      <c r="N11" s="506">
        <v>1</v>
      </c>
      <c r="O11" s="587"/>
      <c r="P11" s="507">
        <v>120.37</v>
      </c>
      <c r="Q11" s="522">
        <v>1</v>
      </c>
      <c r="R11" s="506">
        <v>1</v>
      </c>
      <c r="S11" s="522">
        <v>1</v>
      </c>
      <c r="T11" s="587"/>
      <c r="U11" s="545"/>
    </row>
    <row r="12" spans="1:21" ht="14.4" customHeight="1" x14ac:dyDescent="0.3">
      <c r="A12" s="505">
        <v>34</v>
      </c>
      <c r="B12" s="506" t="s">
        <v>519</v>
      </c>
      <c r="C12" s="506">
        <v>3452</v>
      </c>
      <c r="D12" s="585" t="s">
        <v>1316</v>
      </c>
      <c r="E12" s="586" t="s">
        <v>878</v>
      </c>
      <c r="F12" s="506" t="s">
        <v>866</v>
      </c>
      <c r="G12" s="506" t="s">
        <v>912</v>
      </c>
      <c r="H12" s="506" t="s">
        <v>520</v>
      </c>
      <c r="I12" s="506" t="s">
        <v>913</v>
      </c>
      <c r="J12" s="506" t="s">
        <v>914</v>
      </c>
      <c r="K12" s="506" t="s">
        <v>915</v>
      </c>
      <c r="L12" s="507">
        <v>49.79</v>
      </c>
      <c r="M12" s="507">
        <v>49.79</v>
      </c>
      <c r="N12" s="506">
        <v>1</v>
      </c>
      <c r="O12" s="587">
        <v>1</v>
      </c>
      <c r="P12" s="507">
        <v>49.79</v>
      </c>
      <c r="Q12" s="522">
        <v>1</v>
      </c>
      <c r="R12" s="506">
        <v>1</v>
      </c>
      <c r="S12" s="522">
        <v>1</v>
      </c>
      <c r="T12" s="587">
        <v>1</v>
      </c>
      <c r="U12" s="545">
        <v>1</v>
      </c>
    </row>
    <row r="13" spans="1:21" ht="14.4" customHeight="1" x14ac:dyDescent="0.3">
      <c r="A13" s="505">
        <v>34</v>
      </c>
      <c r="B13" s="506" t="s">
        <v>519</v>
      </c>
      <c r="C13" s="506">
        <v>3452</v>
      </c>
      <c r="D13" s="585" t="s">
        <v>1316</v>
      </c>
      <c r="E13" s="586" t="s">
        <v>878</v>
      </c>
      <c r="F13" s="506" t="s">
        <v>866</v>
      </c>
      <c r="G13" s="506" t="s">
        <v>916</v>
      </c>
      <c r="H13" s="506" t="s">
        <v>520</v>
      </c>
      <c r="I13" s="506" t="s">
        <v>917</v>
      </c>
      <c r="J13" s="506" t="s">
        <v>918</v>
      </c>
      <c r="K13" s="506" t="s">
        <v>919</v>
      </c>
      <c r="L13" s="507">
        <v>0</v>
      </c>
      <c r="M13" s="507">
        <v>0</v>
      </c>
      <c r="N13" s="506">
        <v>1</v>
      </c>
      <c r="O13" s="587">
        <v>1</v>
      </c>
      <c r="P13" s="507">
        <v>0</v>
      </c>
      <c r="Q13" s="522"/>
      <c r="R13" s="506">
        <v>1</v>
      </c>
      <c r="S13" s="522">
        <v>1</v>
      </c>
      <c r="T13" s="587">
        <v>1</v>
      </c>
      <c r="U13" s="545">
        <v>1</v>
      </c>
    </row>
    <row r="14" spans="1:21" ht="14.4" customHeight="1" x14ac:dyDescent="0.3">
      <c r="A14" s="505">
        <v>34</v>
      </c>
      <c r="B14" s="506" t="s">
        <v>519</v>
      </c>
      <c r="C14" s="506">
        <v>3452</v>
      </c>
      <c r="D14" s="585" t="s">
        <v>1316</v>
      </c>
      <c r="E14" s="586" t="s">
        <v>879</v>
      </c>
      <c r="F14" s="506" t="s">
        <v>866</v>
      </c>
      <c r="G14" s="506" t="s">
        <v>920</v>
      </c>
      <c r="H14" s="506" t="s">
        <v>698</v>
      </c>
      <c r="I14" s="506" t="s">
        <v>921</v>
      </c>
      <c r="J14" s="506" t="s">
        <v>922</v>
      </c>
      <c r="K14" s="506" t="s">
        <v>923</v>
      </c>
      <c r="L14" s="507">
        <v>65.3</v>
      </c>
      <c r="M14" s="507">
        <v>65.3</v>
      </c>
      <c r="N14" s="506">
        <v>1</v>
      </c>
      <c r="O14" s="587">
        <v>1</v>
      </c>
      <c r="P14" s="507">
        <v>65.3</v>
      </c>
      <c r="Q14" s="522">
        <v>1</v>
      </c>
      <c r="R14" s="506">
        <v>1</v>
      </c>
      <c r="S14" s="522">
        <v>1</v>
      </c>
      <c r="T14" s="587">
        <v>1</v>
      </c>
      <c r="U14" s="545">
        <v>1</v>
      </c>
    </row>
    <row r="15" spans="1:21" ht="14.4" customHeight="1" x14ac:dyDescent="0.3">
      <c r="A15" s="505">
        <v>34</v>
      </c>
      <c r="B15" s="506" t="s">
        <v>519</v>
      </c>
      <c r="C15" s="506">
        <v>3452</v>
      </c>
      <c r="D15" s="585" t="s">
        <v>1316</v>
      </c>
      <c r="E15" s="586" t="s">
        <v>880</v>
      </c>
      <c r="F15" s="506" t="s">
        <v>866</v>
      </c>
      <c r="G15" s="506" t="s">
        <v>924</v>
      </c>
      <c r="H15" s="506" t="s">
        <v>520</v>
      </c>
      <c r="I15" s="506" t="s">
        <v>925</v>
      </c>
      <c r="J15" s="506" t="s">
        <v>926</v>
      </c>
      <c r="K15" s="506" t="s">
        <v>927</v>
      </c>
      <c r="L15" s="507">
        <v>199.4</v>
      </c>
      <c r="M15" s="507">
        <v>199.4</v>
      </c>
      <c r="N15" s="506">
        <v>1</v>
      </c>
      <c r="O15" s="587">
        <v>1</v>
      </c>
      <c r="P15" s="507">
        <v>199.4</v>
      </c>
      <c r="Q15" s="522">
        <v>1</v>
      </c>
      <c r="R15" s="506">
        <v>1</v>
      </c>
      <c r="S15" s="522">
        <v>1</v>
      </c>
      <c r="T15" s="587">
        <v>1</v>
      </c>
      <c r="U15" s="545">
        <v>1</v>
      </c>
    </row>
    <row r="16" spans="1:21" ht="14.4" customHeight="1" x14ac:dyDescent="0.3">
      <c r="A16" s="505">
        <v>34</v>
      </c>
      <c r="B16" s="506" t="s">
        <v>519</v>
      </c>
      <c r="C16" s="506">
        <v>3452</v>
      </c>
      <c r="D16" s="585" t="s">
        <v>1316</v>
      </c>
      <c r="E16" s="586" t="s">
        <v>880</v>
      </c>
      <c r="F16" s="506" t="s">
        <v>866</v>
      </c>
      <c r="G16" s="506" t="s">
        <v>928</v>
      </c>
      <c r="H16" s="506" t="s">
        <v>520</v>
      </c>
      <c r="I16" s="506" t="s">
        <v>929</v>
      </c>
      <c r="J16" s="506" t="s">
        <v>930</v>
      </c>
      <c r="K16" s="506" t="s">
        <v>931</v>
      </c>
      <c r="L16" s="507">
        <v>0</v>
      </c>
      <c r="M16" s="507">
        <v>0</v>
      </c>
      <c r="N16" s="506">
        <v>1</v>
      </c>
      <c r="O16" s="587">
        <v>1</v>
      </c>
      <c r="P16" s="507">
        <v>0</v>
      </c>
      <c r="Q16" s="522"/>
      <c r="R16" s="506">
        <v>1</v>
      </c>
      <c r="S16" s="522">
        <v>1</v>
      </c>
      <c r="T16" s="587">
        <v>1</v>
      </c>
      <c r="U16" s="545">
        <v>1</v>
      </c>
    </row>
    <row r="17" spans="1:21" ht="14.4" customHeight="1" x14ac:dyDescent="0.3">
      <c r="A17" s="505">
        <v>34</v>
      </c>
      <c r="B17" s="506" t="s">
        <v>519</v>
      </c>
      <c r="C17" s="506">
        <v>3452</v>
      </c>
      <c r="D17" s="585" t="s">
        <v>1316</v>
      </c>
      <c r="E17" s="586" t="s">
        <v>881</v>
      </c>
      <c r="F17" s="506" t="s">
        <v>866</v>
      </c>
      <c r="G17" s="506" t="s">
        <v>932</v>
      </c>
      <c r="H17" s="506" t="s">
        <v>520</v>
      </c>
      <c r="I17" s="506" t="s">
        <v>933</v>
      </c>
      <c r="J17" s="506" t="s">
        <v>934</v>
      </c>
      <c r="K17" s="506" t="s">
        <v>935</v>
      </c>
      <c r="L17" s="507">
        <v>38.65</v>
      </c>
      <c r="M17" s="507">
        <v>38.65</v>
      </c>
      <c r="N17" s="506">
        <v>1</v>
      </c>
      <c r="O17" s="587">
        <v>1</v>
      </c>
      <c r="P17" s="507">
        <v>38.65</v>
      </c>
      <c r="Q17" s="522">
        <v>1</v>
      </c>
      <c r="R17" s="506">
        <v>1</v>
      </c>
      <c r="S17" s="522">
        <v>1</v>
      </c>
      <c r="T17" s="587">
        <v>1</v>
      </c>
      <c r="U17" s="545">
        <v>1</v>
      </c>
    </row>
    <row r="18" spans="1:21" ht="14.4" customHeight="1" x14ac:dyDescent="0.3">
      <c r="A18" s="505">
        <v>34</v>
      </c>
      <c r="B18" s="506" t="s">
        <v>519</v>
      </c>
      <c r="C18" s="506">
        <v>3452</v>
      </c>
      <c r="D18" s="585" t="s">
        <v>1316</v>
      </c>
      <c r="E18" s="586" t="s">
        <v>881</v>
      </c>
      <c r="F18" s="506" t="s">
        <v>866</v>
      </c>
      <c r="G18" s="506" t="s">
        <v>936</v>
      </c>
      <c r="H18" s="506" t="s">
        <v>520</v>
      </c>
      <c r="I18" s="506" t="s">
        <v>937</v>
      </c>
      <c r="J18" s="506" t="s">
        <v>938</v>
      </c>
      <c r="K18" s="506" t="s">
        <v>939</v>
      </c>
      <c r="L18" s="507">
        <v>93.99</v>
      </c>
      <c r="M18" s="507">
        <v>281.96999999999997</v>
      </c>
      <c r="N18" s="506">
        <v>3</v>
      </c>
      <c r="O18" s="587">
        <v>1</v>
      </c>
      <c r="P18" s="507">
        <v>281.96999999999997</v>
      </c>
      <c r="Q18" s="522">
        <v>1</v>
      </c>
      <c r="R18" s="506">
        <v>3</v>
      </c>
      <c r="S18" s="522">
        <v>1</v>
      </c>
      <c r="T18" s="587">
        <v>1</v>
      </c>
      <c r="U18" s="545">
        <v>1</v>
      </c>
    </row>
    <row r="19" spans="1:21" ht="14.4" customHeight="1" x14ac:dyDescent="0.3">
      <c r="A19" s="505">
        <v>34</v>
      </c>
      <c r="B19" s="506" t="s">
        <v>519</v>
      </c>
      <c r="C19" s="506">
        <v>3452</v>
      </c>
      <c r="D19" s="585" t="s">
        <v>1316</v>
      </c>
      <c r="E19" s="586" t="s">
        <v>882</v>
      </c>
      <c r="F19" s="506" t="s">
        <v>866</v>
      </c>
      <c r="G19" s="506" t="s">
        <v>940</v>
      </c>
      <c r="H19" s="506" t="s">
        <v>520</v>
      </c>
      <c r="I19" s="506" t="s">
        <v>941</v>
      </c>
      <c r="J19" s="506" t="s">
        <v>942</v>
      </c>
      <c r="K19" s="506" t="s">
        <v>943</v>
      </c>
      <c r="L19" s="507">
        <v>0</v>
      </c>
      <c r="M19" s="507">
        <v>0</v>
      </c>
      <c r="N19" s="506">
        <v>1</v>
      </c>
      <c r="O19" s="587">
        <v>1</v>
      </c>
      <c r="P19" s="507"/>
      <c r="Q19" s="522"/>
      <c r="R19" s="506"/>
      <c r="S19" s="522">
        <v>0</v>
      </c>
      <c r="T19" s="587"/>
      <c r="U19" s="545">
        <v>0</v>
      </c>
    </row>
    <row r="20" spans="1:21" ht="14.4" customHeight="1" x14ac:dyDescent="0.3">
      <c r="A20" s="505">
        <v>34</v>
      </c>
      <c r="B20" s="506" t="s">
        <v>519</v>
      </c>
      <c r="C20" s="506">
        <v>3452</v>
      </c>
      <c r="D20" s="585" t="s">
        <v>1316</v>
      </c>
      <c r="E20" s="586" t="s">
        <v>883</v>
      </c>
      <c r="F20" s="506" t="s">
        <v>866</v>
      </c>
      <c r="G20" s="506" t="s">
        <v>924</v>
      </c>
      <c r="H20" s="506" t="s">
        <v>520</v>
      </c>
      <c r="I20" s="506" t="s">
        <v>944</v>
      </c>
      <c r="J20" s="506" t="s">
        <v>945</v>
      </c>
      <c r="K20" s="506" t="s">
        <v>946</v>
      </c>
      <c r="L20" s="507">
        <v>151.61000000000001</v>
      </c>
      <c r="M20" s="507">
        <v>151.61000000000001</v>
      </c>
      <c r="N20" s="506">
        <v>1</v>
      </c>
      <c r="O20" s="587">
        <v>0.5</v>
      </c>
      <c r="P20" s="507">
        <v>151.61000000000001</v>
      </c>
      <c r="Q20" s="522">
        <v>1</v>
      </c>
      <c r="R20" s="506">
        <v>1</v>
      </c>
      <c r="S20" s="522">
        <v>1</v>
      </c>
      <c r="T20" s="587">
        <v>0.5</v>
      </c>
      <c r="U20" s="545">
        <v>1</v>
      </c>
    </row>
    <row r="21" spans="1:21" ht="14.4" customHeight="1" x14ac:dyDescent="0.3">
      <c r="A21" s="505">
        <v>34</v>
      </c>
      <c r="B21" s="506" t="s">
        <v>519</v>
      </c>
      <c r="C21" s="506">
        <v>3452</v>
      </c>
      <c r="D21" s="585" t="s">
        <v>1316</v>
      </c>
      <c r="E21" s="586" t="s">
        <v>883</v>
      </c>
      <c r="F21" s="506" t="s">
        <v>866</v>
      </c>
      <c r="G21" s="506" t="s">
        <v>947</v>
      </c>
      <c r="H21" s="506" t="s">
        <v>520</v>
      </c>
      <c r="I21" s="506" t="s">
        <v>948</v>
      </c>
      <c r="J21" s="506" t="s">
        <v>949</v>
      </c>
      <c r="K21" s="506" t="s">
        <v>950</v>
      </c>
      <c r="L21" s="507">
        <v>0</v>
      </c>
      <c r="M21" s="507">
        <v>0</v>
      </c>
      <c r="N21" s="506">
        <v>1</v>
      </c>
      <c r="O21" s="587">
        <v>0.5</v>
      </c>
      <c r="P21" s="507">
        <v>0</v>
      </c>
      <c r="Q21" s="522"/>
      <c r="R21" s="506">
        <v>1</v>
      </c>
      <c r="S21" s="522">
        <v>1</v>
      </c>
      <c r="T21" s="587">
        <v>0.5</v>
      </c>
      <c r="U21" s="545">
        <v>1</v>
      </c>
    </row>
    <row r="22" spans="1:21" ht="14.4" customHeight="1" x14ac:dyDescent="0.3">
      <c r="A22" s="505">
        <v>34</v>
      </c>
      <c r="B22" s="506" t="s">
        <v>519</v>
      </c>
      <c r="C22" s="506">
        <v>3452</v>
      </c>
      <c r="D22" s="585" t="s">
        <v>1316</v>
      </c>
      <c r="E22" s="586" t="s">
        <v>883</v>
      </c>
      <c r="F22" s="506" t="s">
        <v>866</v>
      </c>
      <c r="G22" s="506" t="s">
        <v>947</v>
      </c>
      <c r="H22" s="506" t="s">
        <v>520</v>
      </c>
      <c r="I22" s="506" t="s">
        <v>951</v>
      </c>
      <c r="J22" s="506" t="s">
        <v>952</v>
      </c>
      <c r="K22" s="506" t="s">
        <v>953</v>
      </c>
      <c r="L22" s="507">
        <v>0</v>
      </c>
      <c r="M22" s="507">
        <v>0</v>
      </c>
      <c r="N22" s="506">
        <v>1</v>
      </c>
      <c r="O22" s="587">
        <v>1</v>
      </c>
      <c r="P22" s="507"/>
      <c r="Q22" s="522"/>
      <c r="R22" s="506"/>
      <c r="S22" s="522">
        <v>0</v>
      </c>
      <c r="T22" s="587"/>
      <c r="U22" s="545">
        <v>0</v>
      </c>
    </row>
    <row r="23" spans="1:21" ht="14.4" customHeight="1" x14ac:dyDescent="0.3">
      <c r="A23" s="505">
        <v>34</v>
      </c>
      <c r="B23" s="506" t="s">
        <v>519</v>
      </c>
      <c r="C23" s="506">
        <v>3452</v>
      </c>
      <c r="D23" s="585" t="s">
        <v>1316</v>
      </c>
      <c r="E23" s="586" t="s">
        <v>884</v>
      </c>
      <c r="F23" s="506" t="s">
        <v>866</v>
      </c>
      <c r="G23" s="506" t="s">
        <v>954</v>
      </c>
      <c r="H23" s="506" t="s">
        <v>520</v>
      </c>
      <c r="I23" s="506" t="s">
        <v>955</v>
      </c>
      <c r="J23" s="506" t="s">
        <v>956</v>
      </c>
      <c r="K23" s="506" t="s">
        <v>587</v>
      </c>
      <c r="L23" s="507">
        <v>0</v>
      </c>
      <c r="M23" s="507">
        <v>0</v>
      </c>
      <c r="N23" s="506">
        <v>1</v>
      </c>
      <c r="O23" s="587">
        <v>0.5</v>
      </c>
      <c r="P23" s="507"/>
      <c r="Q23" s="522"/>
      <c r="R23" s="506"/>
      <c r="S23" s="522">
        <v>0</v>
      </c>
      <c r="T23" s="587"/>
      <c r="U23" s="545">
        <v>0</v>
      </c>
    </row>
    <row r="24" spans="1:21" ht="14.4" customHeight="1" x14ac:dyDescent="0.3">
      <c r="A24" s="505">
        <v>34</v>
      </c>
      <c r="B24" s="506" t="s">
        <v>519</v>
      </c>
      <c r="C24" s="506">
        <v>3452</v>
      </c>
      <c r="D24" s="585" t="s">
        <v>1316</v>
      </c>
      <c r="E24" s="586" t="s">
        <v>884</v>
      </c>
      <c r="F24" s="506" t="s">
        <v>866</v>
      </c>
      <c r="G24" s="506" t="s">
        <v>957</v>
      </c>
      <c r="H24" s="506" t="s">
        <v>520</v>
      </c>
      <c r="I24" s="506" t="s">
        <v>958</v>
      </c>
      <c r="J24" s="506" t="s">
        <v>959</v>
      </c>
      <c r="K24" s="506" t="s">
        <v>960</v>
      </c>
      <c r="L24" s="507">
        <v>0</v>
      </c>
      <c r="M24" s="507">
        <v>0</v>
      </c>
      <c r="N24" s="506">
        <v>1</v>
      </c>
      <c r="O24" s="587">
        <v>0.5</v>
      </c>
      <c r="P24" s="507"/>
      <c r="Q24" s="522"/>
      <c r="R24" s="506"/>
      <c r="S24" s="522">
        <v>0</v>
      </c>
      <c r="T24" s="587"/>
      <c r="U24" s="545">
        <v>0</v>
      </c>
    </row>
    <row r="25" spans="1:21" ht="14.4" customHeight="1" x14ac:dyDescent="0.3">
      <c r="A25" s="505">
        <v>34</v>
      </c>
      <c r="B25" s="506" t="s">
        <v>519</v>
      </c>
      <c r="C25" s="506">
        <v>3452</v>
      </c>
      <c r="D25" s="585" t="s">
        <v>1316</v>
      </c>
      <c r="E25" s="586" t="s">
        <v>885</v>
      </c>
      <c r="F25" s="506" t="s">
        <v>866</v>
      </c>
      <c r="G25" s="506" t="s">
        <v>924</v>
      </c>
      <c r="H25" s="506" t="s">
        <v>698</v>
      </c>
      <c r="I25" s="506" t="s">
        <v>961</v>
      </c>
      <c r="J25" s="506" t="s">
        <v>962</v>
      </c>
      <c r="K25" s="506" t="s">
        <v>963</v>
      </c>
      <c r="L25" s="507">
        <v>333.31</v>
      </c>
      <c r="M25" s="507">
        <v>666.62</v>
      </c>
      <c r="N25" s="506">
        <v>2</v>
      </c>
      <c r="O25" s="587">
        <v>1</v>
      </c>
      <c r="P25" s="507">
        <v>666.62</v>
      </c>
      <c r="Q25" s="522">
        <v>1</v>
      </c>
      <c r="R25" s="506">
        <v>2</v>
      </c>
      <c r="S25" s="522">
        <v>1</v>
      </c>
      <c r="T25" s="587">
        <v>1</v>
      </c>
      <c r="U25" s="545">
        <v>1</v>
      </c>
    </row>
    <row r="26" spans="1:21" ht="14.4" customHeight="1" x14ac:dyDescent="0.3">
      <c r="A26" s="505">
        <v>34</v>
      </c>
      <c r="B26" s="506" t="s">
        <v>519</v>
      </c>
      <c r="C26" s="506">
        <v>3452</v>
      </c>
      <c r="D26" s="585" t="s">
        <v>1316</v>
      </c>
      <c r="E26" s="586" t="s">
        <v>885</v>
      </c>
      <c r="F26" s="506" t="s">
        <v>866</v>
      </c>
      <c r="G26" s="506" t="s">
        <v>924</v>
      </c>
      <c r="H26" s="506" t="s">
        <v>698</v>
      </c>
      <c r="I26" s="506" t="s">
        <v>961</v>
      </c>
      <c r="J26" s="506" t="s">
        <v>962</v>
      </c>
      <c r="K26" s="506" t="s">
        <v>963</v>
      </c>
      <c r="L26" s="507">
        <v>156.86000000000001</v>
      </c>
      <c r="M26" s="507">
        <v>156.86000000000001</v>
      </c>
      <c r="N26" s="506">
        <v>1</v>
      </c>
      <c r="O26" s="587">
        <v>1</v>
      </c>
      <c r="P26" s="507">
        <v>156.86000000000001</v>
      </c>
      <c r="Q26" s="522">
        <v>1</v>
      </c>
      <c r="R26" s="506">
        <v>1</v>
      </c>
      <c r="S26" s="522">
        <v>1</v>
      </c>
      <c r="T26" s="587">
        <v>1</v>
      </c>
      <c r="U26" s="545">
        <v>1</v>
      </c>
    </row>
    <row r="27" spans="1:21" ht="14.4" customHeight="1" x14ac:dyDescent="0.3">
      <c r="A27" s="505">
        <v>34</v>
      </c>
      <c r="B27" s="506" t="s">
        <v>519</v>
      </c>
      <c r="C27" s="506">
        <v>3452</v>
      </c>
      <c r="D27" s="585" t="s">
        <v>1316</v>
      </c>
      <c r="E27" s="586" t="s">
        <v>885</v>
      </c>
      <c r="F27" s="506" t="s">
        <v>866</v>
      </c>
      <c r="G27" s="506" t="s">
        <v>964</v>
      </c>
      <c r="H27" s="506" t="s">
        <v>520</v>
      </c>
      <c r="I27" s="506" t="s">
        <v>965</v>
      </c>
      <c r="J27" s="506" t="s">
        <v>966</v>
      </c>
      <c r="K27" s="506" t="s">
        <v>967</v>
      </c>
      <c r="L27" s="507">
        <v>0</v>
      </c>
      <c r="M27" s="507">
        <v>0</v>
      </c>
      <c r="N27" s="506">
        <v>1</v>
      </c>
      <c r="O27" s="587">
        <v>1</v>
      </c>
      <c r="P27" s="507">
        <v>0</v>
      </c>
      <c r="Q27" s="522"/>
      <c r="R27" s="506">
        <v>1</v>
      </c>
      <c r="S27" s="522">
        <v>1</v>
      </c>
      <c r="T27" s="587">
        <v>1</v>
      </c>
      <c r="U27" s="545">
        <v>1</v>
      </c>
    </row>
    <row r="28" spans="1:21" ht="14.4" customHeight="1" x14ac:dyDescent="0.3">
      <c r="A28" s="505">
        <v>34</v>
      </c>
      <c r="B28" s="506" t="s">
        <v>519</v>
      </c>
      <c r="C28" s="506">
        <v>3452</v>
      </c>
      <c r="D28" s="585" t="s">
        <v>1316</v>
      </c>
      <c r="E28" s="586" t="s">
        <v>885</v>
      </c>
      <c r="F28" s="506" t="s">
        <v>866</v>
      </c>
      <c r="G28" s="506" t="s">
        <v>936</v>
      </c>
      <c r="H28" s="506" t="s">
        <v>520</v>
      </c>
      <c r="I28" s="506" t="s">
        <v>754</v>
      </c>
      <c r="J28" s="506" t="s">
        <v>755</v>
      </c>
      <c r="K28" s="506" t="s">
        <v>968</v>
      </c>
      <c r="L28" s="507">
        <v>50.27</v>
      </c>
      <c r="M28" s="507">
        <v>50.27</v>
      </c>
      <c r="N28" s="506">
        <v>1</v>
      </c>
      <c r="O28" s="587">
        <v>1</v>
      </c>
      <c r="P28" s="507">
        <v>50.27</v>
      </c>
      <c r="Q28" s="522">
        <v>1</v>
      </c>
      <c r="R28" s="506">
        <v>1</v>
      </c>
      <c r="S28" s="522">
        <v>1</v>
      </c>
      <c r="T28" s="587">
        <v>1</v>
      </c>
      <c r="U28" s="545">
        <v>1</v>
      </c>
    </row>
    <row r="29" spans="1:21" ht="14.4" customHeight="1" x14ac:dyDescent="0.3">
      <c r="A29" s="505">
        <v>34</v>
      </c>
      <c r="B29" s="506" t="s">
        <v>519</v>
      </c>
      <c r="C29" s="506">
        <v>3452</v>
      </c>
      <c r="D29" s="585" t="s">
        <v>1316</v>
      </c>
      <c r="E29" s="586" t="s">
        <v>885</v>
      </c>
      <c r="F29" s="506" t="s">
        <v>866</v>
      </c>
      <c r="G29" s="506" t="s">
        <v>969</v>
      </c>
      <c r="H29" s="506" t="s">
        <v>520</v>
      </c>
      <c r="I29" s="506" t="s">
        <v>970</v>
      </c>
      <c r="J29" s="506" t="s">
        <v>971</v>
      </c>
      <c r="K29" s="506" t="s">
        <v>972</v>
      </c>
      <c r="L29" s="507">
        <v>0</v>
      </c>
      <c r="M29" s="507">
        <v>0</v>
      </c>
      <c r="N29" s="506">
        <v>1</v>
      </c>
      <c r="O29" s="587">
        <v>1</v>
      </c>
      <c r="P29" s="507">
        <v>0</v>
      </c>
      <c r="Q29" s="522"/>
      <c r="R29" s="506">
        <v>1</v>
      </c>
      <c r="S29" s="522">
        <v>1</v>
      </c>
      <c r="T29" s="587">
        <v>1</v>
      </c>
      <c r="U29" s="545">
        <v>1</v>
      </c>
    </row>
    <row r="30" spans="1:21" ht="14.4" customHeight="1" x14ac:dyDescent="0.3">
      <c r="A30" s="505">
        <v>34</v>
      </c>
      <c r="B30" s="506" t="s">
        <v>519</v>
      </c>
      <c r="C30" s="506">
        <v>3452</v>
      </c>
      <c r="D30" s="585" t="s">
        <v>1316</v>
      </c>
      <c r="E30" s="586" t="s">
        <v>885</v>
      </c>
      <c r="F30" s="506" t="s">
        <v>866</v>
      </c>
      <c r="G30" s="506" t="s">
        <v>973</v>
      </c>
      <c r="H30" s="506" t="s">
        <v>698</v>
      </c>
      <c r="I30" s="506" t="s">
        <v>974</v>
      </c>
      <c r="J30" s="506" t="s">
        <v>975</v>
      </c>
      <c r="K30" s="506" t="s">
        <v>976</v>
      </c>
      <c r="L30" s="507">
        <v>175.19</v>
      </c>
      <c r="M30" s="507">
        <v>350.38</v>
      </c>
      <c r="N30" s="506">
        <v>2</v>
      </c>
      <c r="O30" s="587">
        <v>1</v>
      </c>
      <c r="P30" s="507">
        <v>350.38</v>
      </c>
      <c r="Q30" s="522">
        <v>1</v>
      </c>
      <c r="R30" s="506">
        <v>2</v>
      </c>
      <c r="S30" s="522">
        <v>1</v>
      </c>
      <c r="T30" s="587">
        <v>1</v>
      </c>
      <c r="U30" s="545">
        <v>1</v>
      </c>
    </row>
    <row r="31" spans="1:21" ht="14.4" customHeight="1" x14ac:dyDescent="0.3">
      <c r="A31" s="505">
        <v>34</v>
      </c>
      <c r="B31" s="506" t="s">
        <v>519</v>
      </c>
      <c r="C31" s="506">
        <v>3452</v>
      </c>
      <c r="D31" s="585" t="s">
        <v>1316</v>
      </c>
      <c r="E31" s="586" t="s">
        <v>886</v>
      </c>
      <c r="F31" s="506" t="s">
        <v>866</v>
      </c>
      <c r="G31" s="506" t="s">
        <v>977</v>
      </c>
      <c r="H31" s="506" t="s">
        <v>698</v>
      </c>
      <c r="I31" s="506" t="s">
        <v>978</v>
      </c>
      <c r="J31" s="506" t="s">
        <v>979</v>
      </c>
      <c r="K31" s="506" t="s">
        <v>980</v>
      </c>
      <c r="L31" s="507">
        <v>125.14</v>
      </c>
      <c r="M31" s="507">
        <v>250.28</v>
      </c>
      <c r="N31" s="506">
        <v>2</v>
      </c>
      <c r="O31" s="587">
        <v>1</v>
      </c>
      <c r="P31" s="507">
        <v>250.28</v>
      </c>
      <c r="Q31" s="522">
        <v>1</v>
      </c>
      <c r="R31" s="506">
        <v>2</v>
      </c>
      <c r="S31" s="522">
        <v>1</v>
      </c>
      <c r="T31" s="587">
        <v>1</v>
      </c>
      <c r="U31" s="545">
        <v>1</v>
      </c>
    </row>
    <row r="32" spans="1:21" ht="14.4" customHeight="1" x14ac:dyDescent="0.3">
      <c r="A32" s="505">
        <v>34</v>
      </c>
      <c r="B32" s="506" t="s">
        <v>519</v>
      </c>
      <c r="C32" s="506">
        <v>3452</v>
      </c>
      <c r="D32" s="585" t="s">
        <v>1316</v>
      </c>
      <c r="E32" s="586" t="s">
        <v>886</v>
      </c>
      <c r="F32" s="506" t="s">
        <v>866</v>
      </c>
      <c r="G32" s="506" t="s">
        <v>936</v>
      </c>
      <c r="H32" s="506" t="s">
        <v>520</v>
      </c>
      <c r="I32" s="506" t="s">
        <v>937</v>
      </c>
      <c r="J32" s="506" t="s">
        <v>938</v>
      </c>
      <c r="K32" s="506" t="s">
        <v>939</v>
      </c>
      <c r="L32" s="507">
        <v>93.99</v>
      </c>
      <c r="M32" s="507">
        <v>93.99</v>
      </c>
      <c r="N32" s="506">
        <v>1</v>
      </c>
      <c r="O32" s="587">
        <v>1</v>
      </c>
      <c r="P32" s="507"/>
      <c r="Q32" s="522">
        <v>0</v>
      </c>
      <c r="R32" s="506"/>
      <c r="S32" s="522">
        <v>0</v>
      </c>
      <c r="T32" s="587"/>
      <c r="U32" s="545">
        <v>0</v>
      </c>
    </row>
    <row r="33" spans="1:21" ht="14.4" customHeight="1" x14ac:dyDescent="0.3">
      <c r="A33" s="505">
        <v>34</v>
      </c>
      <c r="B33" s="506" t="s">
        <v>519</v>
      </c>
      <c r="C33" s="506">
        <v>3452</v>
      </c>
      <c r="D33" s="585" t="s">
        <v>1316</v>
      </c>
      <c r="E33" s="586" t="s">
        <v>886</v>
      </c>
      <c r="F33" s="506" t="s">
        <v>866</v>
      </c>
      <c r="G33" s="506" t="s">
        <v>981</v>
      </c>
      <c r="H33" s="506" t="s">
        <v>520</v>
      </c>
      <c r="I33" s="506" t="s">
        <v>982</v>
      </c>
      <c r="J33" s="506" t="s">
        <v>983</v>
      </c>
      <c r="K33" s="506" t="s">
        <v>984</v>
      </c>
      <c r="L33" s="507">
        <v>79.22</v>
      </c>
      <c r="M33" s="507">
        <v>79.22</v>
      </c>
      <c r="N33" s="506">
        <v>1</v>
      </c>
      <c r="O33" s="587">
        <v>1</v>
      </c>
      <c r="P33" s="507"/>
      <c r="Q33" s="522">
        <v>0</v>
      </c>
      <c r="R33" s="506"/>
      <c r="S33" s="522">
        <v>0</v>
      </c>
      <c r="T33" s="587"/>
      <c r="U33" s="545">
        <v>0</v>
      </c>
    </row>
    <row r="34" spans="1:21" ht="14.4" customHeight="1" x14ac:dyDescent="0.3">
      <c r="A34" s="505">
        <v>34</v>
      </c>
      <c r="B34" s="506" t="s">
        <v>519</v>
      </c>
      <c r="C34" s="506">
        <v>3452</v>
      </c>
      <c r="D34" s="585" t="s">
        <v>1316</v>
      </c>
      <c r="E34" s="586" t="s">
        <v>886</v>
      </c>
      <c r="F34" s="506" t="s">
        <v>866</v>
      </c>
      <c r="G34" s="506" t="s">
        <v>985</v>
      </c>
      <c r="H34" s="506" t="s">
        <v>520</v>
      </c>
      <c r="I34" s="506" t="s">
        <v>986</v>
      </c>
      <c r="J34" s="506" t="s">
        <v>987</v>
      </c>
      <c r="K34" s="506" t="s">
        <v>988</v>
      </c>
      <c r="L34" s="507">
        <v>0</v>
      </c>
      <c r="M34" s="507">
        <v>0</v>
      </c>
      <c r="N34" s="506">
        <v>1</v>
      </c>
      <c r="O34" s="587">
        <v>1</v>
      </c>
      <c r="P34" s="507">
        <v>0</v>
      </c>
      <c r="Q34" s="522"/>
      <c r="R34" s="506">
        <v>1</v>
      </c>
      <c r="S34" s="522">
        <v>1</v>
      </c>
      <c r="T34" s="587">
        <v>1</v>
      </c>
      <c r="U34" s="545">
        <v>1</v>
      </c>
    </row>
    <row r="35" spans="1:21" ht="14.4" customHeight="1" x14ac:dyDescent="0.3">
      <c r="A35" s="505">
        <v>34</v>
      </c>
      <c r="B35" s="506" t="s">
        <v>519</v>
      </c>
      <c r="C35" s="506">
        <v>3452</v>
      </c>
      <c r="D35" s="585" t="s">
        <v>1316</v>
      </c>
      <c r="E35" s="586" t="s">
        <v>887</v>
      </c>
      <c r="F35" s="506" t="s">
        <v>866</v>
      </c>
      <c r="G35" s="506" t="s">
        <v>977</v>
      </c>
      <c r="H35" s="506" t="s">
        <v>698</v>
      </c>
      <c r="I35" s="506" t="s">
        <v>978</v>
      </c>
      <c r="J35" s="506" t="s">
        <v>979</v>
      </c>
      <c r="K35" s="506" t="s">
        <v>980</v>
      </c>
      <c r="L35" s="507">
        <v>222.25</v>
      </c>
      <c r="M35" s="507">
        <v>222.25</v>
      </c>
      <c r="N35" s="506">
        <v>1</v>
      </c>
      <c r="O35" s="587">
        <v>1</v>
      </c>
      <c r="P35" s="507">
        <v>222.25</v>
      </c>
      <c r="Q35" s="522">
        <v>1</v>
      </c>
      <c r="R35" s="506">
        <v>1</v>
      </c>
      <c r="S35" s="522">
        <v>1</v>
      </c>
      <c r="T35" s="587">
        <v>1</v>
      </c>
      <c r="U35" s="545">
        <v>1</v>
      </c>
    </row>
    <row r="36" spans="1:21" ht="14.4" customHeight="1" x14ac:dyDescent="0.3">
      <c r="A36" s="505">
        <v>34</v>
      </c>
      <c r="B36" s="506" t="s">
        <v>519</v>
      </c>
      <c r="C36" s="506">
        <v>3452</v>
      </c>
      <c r="D36" s="585" t="s">
        <v>1316</v>
      </c>
      <c r="E36" s="586" t="s">
        <v>887</v>
      </c>
      <c r="F36" s="506" t="s">
        <v>866</v>
      </c>
      <c r="G36" s="506" t="s">
        <v>977</v>
      </c>
      <c r="H36" s="506" t="s">
        <v>698</v>
      </c>
      <c r="I36" s="506" t="s">
        <v>978</v>
      </c>
      <c r="J36" s="506" t="s">
        <v>979</v>
      </c>
      <c r="K36" s="506" t="s">
        <v>980</v>
      </c>
      <c r="L36" s="507">
        <v>125.14</v>
      </c>
      <c r="M36" s="507">
        <v>125.14</v>
      </c>
      <c r="N36" s="506">
        <v>1</v>
      </c>
      <c r="O36" s="587">
        <v>1</v>
      </c>
      <c r="P36" s="507">
        <v>125.14</v>
      </c>
      <c r="Q36" s="522">
        <v>1</v>
      </c>
      <c r="R36" s="506">
        <v>1</v>
      </c>
      <c r="S36" s="522">
        <v>1</v>
      </c>
      <c r="T36" s="587">
        <v>1</v>
      </c>
      <c r="U36" s="545">
        <v>1</v>
      </c>
    </row>
    <row r="37" spans="1:21" ht="14.4" customHeight="1" x14ac:dyDescent="0.3">
      <c r="A37" s="505">
        <v>34</v>
      </c>
      <c r="B37" s="506" t="s">
        <v>519</v>
      </c>
      <c r="C37" s="506">
        <v>3452</v>
      </c>
      <c r="D37" s="585" t="s">
        <v>1316</v>
      </c>
      <c r="E37" s="586" t="s">
        <v>887</v>
      </c>
      <c r="F37" s="506" t="s">
        <v>866</v>
      </c>
      <c r="G37" s="506" t="s">
        <v>989</v>
      </c>
      <c r="H37" s="506" t="s">
        <v>520</v>
      </c>
      <c r="I37" s="506" t="s">
        <v>990</v>
      </c>
      <c r="J37" s="506" t="s">
        <v>991</v>
      </c>
      <c r="K37" s="506" t="s">
        <v>992</v>
      </c>
      <c r="L37" s="507">
        <v>0</v>
      </c>
      <c r="M37" s="507">
        <v>0</v>
      </c>
      <c r="N37" s="506">
        <v>1</v>
      </c>
      <c r="O37" s="587">
        <v>1</v>
      </c>
      <c r="P37" s="507"/>
      <c r="Q37" s="522"/>
      <c r="R37" s="506"/>
      <c r="S37" s="522">
        <v>0</v>
      </c>
      <c r="T37" s="587"/>
      <c r="U37" s="545">
        <v>0</v>
      </c>
    </row>
    <row r="38" spans="1:21" ht="14.4" customHeight="1" x14ac:dyDescent="0.3">
      <c r="A38" s="505">
        <v>34</v>
      </c>
      <c r="B38" s="506" t="s">
        <v>519</v>
      </c>
      <c r="C38" s="506">
        <v>3452</v>
      </c>
      <c r="D38" s="585" t="s">
        <v>1316</v>
      </c>
      <c r="E38" s="586" t="s">
        <v>887</v>
      </c>
      <c r="F38" s="506" t="s">
        <v>866</v>
      </c>
      <c r="G38" s="506" t="s">
        <v>989</v>
      </c>
      <c r="H38" s="506" t="s">
        <v>520</v>
      </c>
      <c r="I38" s="506" t="s">
        <v>993</v>
      </c>
      <c r="J38" s="506" t="s">
        <v>991</v>
      </c>
      <c r="K38" s="506" t="s">
        <v>994</v>
      </c>
      <c r="L38" s="507">
        <v>0</v>
      </c>
      <c r="M38" s="507">
        <v>0</v>
      </c>
      <c r="N38" s="506">
        <v>3</v>
      </c>
      <c r="O38" s="587">
        <v>0.5</v>
      </c>
      <c r="P38" s="507"/>
      <c r="Q38" s="522"/>
      <c r="R38" s="506"/>
      <c r="S38" s="522">
        <v>0</v>
      </c>
      <c r="T38" s="587"/>
      <c r="U38" s="545">
        <v>0</v>
      </c>
    </row>
    <row r="39" spans="1:21" ht="14.4" customHeight="1" x14ac:dyDescent="0.3">
      <c r="A39" s="505">
        <v>34</v>
      </c>
      <c r="B39" s="506" t="s">
        <v>519</v>
      </c>
      <c r="C39" s="506">
        <v>3452</v>
      </c>
      <c r="D39" s="585" t="s">
        <v>1316</v>
      </c>
      <c r="E39" s="586" t="s">
        <v>887</v>
      </c>
      <c r="F39" s="506" t="s">
        <v>866</v>
      </c>
      <c r="G39" s="506" t="s">
        <v>995</v>
      </c>
      <c r="H39" s="506" t="s">
        <v>698</v>
      </c>
      <c r="I39" s="506" t="s">
        <v>996</v>
      </c>
      <c r="J39" s="506" t="s">
        <v>997</v>
      </c>
      <c r="K39" s="506" t="s">
        <v>998</v>
      </c>
      <c r="L39" s="507">
        <v>65.069999999999993</v>
      </c>
      <c r="M39" s="507">
        <v>195.20999999999998</v>
      </c>
      <c r="N39" s="506">
        <v>3</v>
      </c>
      <c r="O39" s="587">
        <v>1</v>
      </c>
      <c r="P39" s="507"/>
      <c r="Q39" s="522">
        <v>0</v>
      </c>
      <c r="R39" s="506"/>
      <c r="S39" s="522">
        <v>0</v>
      </c>
      <c r="T39" s="587"/>
      <c r="U39" s="545">
        <v>0</v>
      </c>
    </row>
    <row r="40" spans="1:21" ht="14.4" customHeight="1" x14ac:dyDescent="0.3">
      <c r="A40" s="505">
        <v>34</v>
      </c>
      <c r="B40" s="506" t="s">
        <v>519</v>
      </c>
      <c r="C40" s="506">
        <v>3452</v>
      </c>
      <c r="D40" s="585" t="s">
        <v>1316</v>
      </c>
      <c r="E40" s="586" t="s">
        <v>887</v>
      </c>
      <c r="F40" s="506" t="s">
        <v>866</v>
      </c>
      <c r="G40" s="506" t="s">
        <v>999</v>
      </c>
      <c r="H40" s="506" t="s">
        <v>520</v>
      </c>
      <c r="I40" s="506" t="s">
        <v>1000</v>
      </c>
      <c r="J40" s="506" t="s">
        <v>1001</v>
      </c>
      <c r="K40" s="506" t="s">
        <v>1002</v>
      </c>
      <c r="L40" s="507">
        <v>0</v>
      </c>
      <c r="M40" s="507">
        <v>0</v>
      </c>
      <c r="N40" s="506">
        <v>3</v>
      </c>
      <c r="O40" s="587">
        <v>2.5</v>
      </c>
      <c r="P40" s="507"/>
      <c r="Q40" s="522"/>
      <c r="R40" s="506"/>
      <c r="S40" s="522">
        <v>0</v>
      </c>
      <c r="T40" s="587"/>
      <c r="U40" s="545">
        <v>0</v>
      </c>
    </row>
    <row r="41" spans="1:21" ht="14.4" customHeight="1" x14ac:dyDescent="0.3">
      <c r="A41" s="505">
        <v>34</v>
      </c>
      <c r="B41" s="506" t="s">
        <v>519</v>
      </c>
      <c r="C41" s="506">
        <v>3452</v>
      </c>
      <c r="D41" s="585" t="s">
        <v>1316</v>
      </c>
      <c r="E41" s="586" t="s">
        <v>888</v>
      </c>
      <c r="F41" s="506" t="s">
        <v>866</v>
      </c>
      <c r="G41" s="506" t="s">
        <v>936</v>
      </c>
      <c r="H41" s="506" t="s">
        <v>520</v>
      </c>
      <c r="I41" s="506" t="s">
        <v>754</v>
      </c>
      <c r="J41" s="506" t="s">
        <v>755</v>
      </c>
      <c r="K41" s="506" t="s">
        <v>968</v>
      </c>
      <c r="L41" s="507">
        <v>50.27</v>
      </c>
      <c r="M41" s="507">
        <v>50.27</v>
      </c>
      <c r="N41" s="506">
        <v>1</v>
      </c>
      <c r="O41" s="587">
        <v>1</v>
      </c>
      <c r="P41" s="507">
        <v>50.27</v>
      </c>
      <c r="Q41" s="522">
        <v>1</v>
      </c>
      <c r="R41" s="506">
        <v>1</v>
      </c>
      <c r="S41" s="522">
        <v>1</v>
      </c>
      <c r="T41" s="587">
        <v>1</v>
      </c>
      <c r="U41" s="545">
        <v>1</v>
      </c>
    </row>
    <row r="42" spans="1:21" ht="14.4" customHeight="1" x14ac:dyDescent="0.3">
      <c r="A42" s="505">
        <v>34</v>
      </c>
      <c r="B42" s="506" t="s">
        <v>519</v>
      </c>
      <c r="C42" s="506">
        <v>3452</v>
      </c>
      <c r="D42" s="585" t="s">
        <v>1316</v>
      </c>
      <c r="E42" s="586" t="s">
        <v>888</v>
      </c>
      <c r="F42" s="506" t="s">
        <v>866</v>
      </c>
      <c r="G42" s="506" t="s">
        <v>1003</v>
      </c>
      <c r="H42" s="506" t="s">
        <v>520</v>
      </c>
      <c r="I42" s="506" t="s">
        <v>1004</v>
      </c>
      <c r="J42" s="506" t="s">
        <v>1005</v>
      </c>
      <c r="K42" s="506" t="s">
        <v>1006</v>
      </c>
      <c r="L42" s="507">
        <v>212.22</v>
      </c>
      <c r="M42" s="507">
        <v>212.22</v>
      </c>
      <c r="N42" s="506">
        <v>1</v>
      </c>
      <c r="O42" s="587">
        <v>0.5</v>
      </c>
      <c r="P42" s="507">
        <v>212.22</v>
      </c>
      <c r="Q42" s="522">
        <v>1</v>
      </c>
      <c r="R42" s="506">
        <v>1</v>
      </c>
      <c r="S42" s="522">
        <v>1</v>
      </c>
      <c r="T42" s="587">
        <v>0.5</v>
      </c>
      <c r="U42" s="545">
        <v>1</v>
      </c>
    </row>
    <row r="43" spans="1:21" ht="14.4" customHeight="1" x14ac:dyDescent="0.3">
      <c r="A43" s="505">
        <v>34</v>
      </c>
      <c r="B43" s="506" t="s">
        <v>519</v>
      </c>
      <c r="C43" s="506">
        <v>3452</v>
      </c>
      <c r="D43" s="585" t="s">
        <v>1316</v>
      </c>
      <c r="E43" s="586" t="s">
        <v>888</v>
      </c>
      <c r="F43" s="506" t="s">
        <v>866</v>
      </c>
      <c r="G43" s="506" t="s">
        <v>1003</v>
      </c>
      <c r="H43" s="506" t="s">
        <v>520</v>
      </c>
      <c r="I43" s="506" t="s">
        <v>1007</v>
      </c>
      <c r="J43" s="506" t="s">
        <v>1008</v>
      </c>
      <c r="K43" s="506" t="s">
        <v>1009</v>
      </c>
      <c r="L43" s="507">
        <v>106.11</v>
      </c>
      <c r="M43" s="507">
        <v>106.11</v>
      </c>
      <c r="N43" s="506">
        <v>1</v>
      </c>
      <c r="O43" s="587">
        <v>1</v>
      </c>
      <c r="P43" s="507">
        <v>106.11</v>
      </c>
      <c r="Q43" s="522">
        <v>1</v>
      </c>
      <c r="R43" s="506">
        <v>1</v>
      </c>
      <c r="S43" s="522">
        <v>1</v>
      </c>
      <c r="T43" s="587">
        <v>1</v>
      </c>
      <c r="U43" s="545">
        <v>1</v>
      </c>
    </row>
    <row r="44" spans="1:21" ht="14.4" customHeight="1" x14ac:dyDescent="0.3">
      <c r="A44" s="505">
        <v>34</v>
      </c>
      <c r="B44" s="506" t="s">
        <v>519</v>
      </c>
      <c r="C44" s="506">
        <v>3452</v>
      </c>
      <c r="D44" s="585" t="s">
        <v>1316</v>
      </c>
      <c r="E44" s="586" t="s">
        <v>888</v>
      </c>
      <c r="F44" s="506" t="s">
        <v>866</v>
      </c>
      <c r="G44" s="506" t="s">
        <v>916</v>
      </c>
      <c r="H44" s="506" t="s">
        <v>520</v>
      </c>
      <c r="I44" s="506" t="s">
        <v>917</v>
      </c>
      <c r="J44" s="506" t="s">
        <v>918</v>
      </c>
      <c r="K44" s="506" t="s">
        <v>919</v>
      </c>
      <c r="L44" s="507">
        <v>0</v>
      </c>
      <c r="M44" s="507">
        <v>0</v>
      </c>
      <c r="N44" s="506">
        <v>1</v>
      </c>
      <c r="O44" s="587">
        <v>1</v>
      </c>
      <c r="P44" s="507"/>
      <c r="Q44" s="522"/>
      <c r="R44" s="506"/>
      <c r="S44" s="522">
        <v>0</v>
      </c>
      <c r="T44" s="587"/>
      <c r="U44" s="545">
        <v>0</v>
      </c>
    </row>
    <row r="45" spans="1:21" ht="14.4" customHeight="1" x14ac:dyDescent="0.3">
      <c r="A45" s="505">
        <v>34</v>
      </c>
      <c r="B45" s="506" t="s">
        <v>519</v>
      </c>
      <c r="C45" s="506">
        <v>3452</v>
      </c>
      <c r="D45" s="585" t="s">
        <v>1316</v>
      </c>
      <c r="E45" s="586" t="s">
        <v>888</v>
      </c>
      <c r="F45" s="506" t="s">
        <v>866</v>
      </c>
      <c r="G45" s="506" t="s">
        <v>1010</v>
      </c>
      <c r="H45" s="506" t="s">
        <v>520</v>
      </c>
      <c r="I45" s="506" t="s">
        <v>1011</v>
      </c>
      <c r="J45" s="506" t="s">
        <v>1012</v>
      </c>
      <c r="K45" s="506" t="s">
        <v>994</v>
      </c>
      <c r="L45" s="507">
        <v>0</v>
      </c>
      <c r="M45" s="507">
        <v>0</v>
      </c>
      <c r="N45" s="506">
        <v>2</v>
      </c>
      <c r="O45" s="587">
        <v>1</v>
      </c>
      <c r="P45" s="507">
        <v>0</v>
      </c>
      <c r="Q45" s="522"/>
      <c r="R45" s="506">
        <v>2</v>
      </c>
      <c r="S45" s="522">
        <v>1</v>
      </c>
      <c r="T45" s="587">
        <v>1</v>
      </c>
      <c r="U45" s="545">
        <v>1</v>
      </c>
    </row>
    <row r="46" spans="1:21" ht="14.4" customHeight="1" x14ac:dyDescent="0.3">
      <c r="A46" s="505">
        <v>34</v>
      </c>
      <c r="B46" s="506" t="s">
        <v>519</v>
      </c>
      <c r="C46" s="506">
        <v>3452</v>
      </c>
      <c r="D46" s="585" t="s">
        <v>1316</v>
      </c>
      <c r="E46" s="586" t="s">
        <v>888</v>
      </c>
      <c r="F46" s="506" t="s">
        <v>866</v>
      </c>
      <c r="G46" s="506" t="s">
        <v>1010</v>
      </c>
      <c r="H46" s="506" t="s">
        <v>520</v>
      </c>
      <c r="I46" s="506" t="s">
        <v>1013</v>
      </c>
      <c r="J46" s="506" t="s">
        <v>1012</v>
      </c>
      <c r="K46" s="506" t="s">
        <v>923</v>
      </c>
      <c r="L46" s="507">
        <v>0</v>
      </c>
      <c r="M46" s="507">
        <v>0</v>
      </c>
      <c r="N46" s="506">
        <v>1</v>
      </c>
      <c r="O46" s="587">
        <v>0.5</v>
      </c>
      <c r="P46" s="507">
        <v>0</v>
      </c>
      <c r="Q46" s="522"/>
      <c r="R46" s="506">
        <v>1</v>
      </c>
      <c r="S46" s="522">
        <v>1</v>
      </c>
      <c r="T46" s="587">
        <v>0.5</v>
      </c>
      <c r="U46" s="545">
        <v>1</v>
      </c>
    </row>
    <row r="47" spans="1:21" ht="14.4" customHeight="1" x14ac:dyDescent="0.3">
      <c r="A47" s="505">
        <v>34</v>
      </c>
      <c r="B47" s="506" t="s">
        <v>519</v>
      </c>
      <c r="C47" s="506">
        <v>3452</v>
      </c>
      <c r="D47" s="585" t="s">
        <v>1316</v>
      </c>
      <c r="E47" s="586" t="s">
        <v>888</v>
      </c>
      <c r="F47" s="506" t="s">
        <v>866</v>
      </c>
      <c r="G47" s="506" t="s">
        <v>999</v>
      </c>
      <c r="H47" s="506" t="s">
        <v>520</v>
      </c>
      <c r="I47" s="506" t="s">
        <v>1000</v>
      </c>
      <c r="J47" s="506" t="s">
        <v>1001</v>
      </c>
      <c r="K47" s="506" t="s">
        <v>1002</v>
      </c>
      <c r="L47" s="507">
        <v>0</v>
      </c>
      <c r="M47" s="507">
        <v>0</v>
      </c>
      <c r="N47" s="506">
        <v>2</v>
      </c>
      <c r="O47" s="587">
        <v>1</v>
      </c>
      <c r="P47" s="507">
        <v>0</v>
      </c>
      <c r="Q47" s="522"/>
      <c r="R47" s="506">
        <v>2</v>
      </c>
      <c r="S47" s="522">
        <v>1</v>
      </c>
      <c r="T47" s="587">
        <v>1</v>
      </c>
      <c r="U47" s="545">
        <v>1</v>
      </c>
    </row>
    <row r="48" spans="1:21" ht="14.4" customHeight="1" x14ac:dyDescent="0.3">
      <c r="A48" s="505">
        <v>34</v>
      </c>
      <c r="B48" s="506" t="s">
        <v>519</v>
      </c>
      <c r="C48" s="506">
        <v>3452</v>
      </c>
      <c r="D48" s="585" t="s">
        <v>1316</v>
      </c>
      <c r="E48" s="586" t="s">
        <v>889</v>
      </c>
      <c r="F48" s="506" t="s">
        <v>866</v>
      </c>
      <c r="G48" s="506" t="s">
        <v>1014</v>
      </c>
      <c r="H48" s="506" t="s">
        <v>520</v>
      </c>
      <c r="I48" s="506" t="s">
        <v>1015</v>
      </c>
      <c r="J48" s="506" t="s">
        <v>1016</v>
      </c>
      <c r="K48" s="506" t="s">
        <v>1002</v>
      </c>
      <c r="L48" s="507">
        <v>0</v>
      </c>
      <c r="M48" s="507">
        <v>0</v>
      </c>
      <c r="N48" s="506">
        <v>2</v>
      </c>
      <c r="O48" s="587">
        <v>1</v>
      </c>
      <c r="P48" s="507">
        <v>0</v>
      </c>
      <c r="Q48" s="522"/>
      <c r="R48" s="506">
        <v>2</v>
      </c>
      <c r="S48" s="522">
        <v>1</v>
      </c>
      <c r="T48" s="587">
        <v>1</v>
      </c>
      <c r="U48" s="545">
        <v>1</v>
      </c>
    </row>
    <row r="49" spans="1:21" ht="14.4" customHeight="1" x14ac:dyDescent="0.3">
      <c r="A49" s="505">
        <v>34</v>
      </c>
      <c r="B49" s="506" t="s">
        <v>519</v>
      </c>
      <c r="C49" s="506">
        <v>3452</v>
      </c>
      <c r="D49" s="585" t="s">
        <v>1316</v>
      </c>
      <c r="E49" s="586" t="s">
        <v>889</v>
      </c>
      <c r="F49" s="506" t="s">
        <v>866</v>
      </c>
      <c r="G49" s="506" t="s">
        <v>973</v>
      </c>
      <c r="H49" s="506" t="s">
        <v>698</v>
      </c>
      <c r="I49" s="506" t="s">
        <v>1017</v>
      </c>
      <c r="J49" s="506" t="s">
        <v>1018</v>
      </c>
      <c r="K49" s="506" t="s">
        <v>1019</v>
      </c>
      <c r="L49" s="507">
        <v>116.8</v>
      </c>
      <c r="M49" s="507">
        <v>116.8</v>
      </c>
      <c r="N49" s="506">
        <v>1</v>
      </c>
      <c r="O49" s="587">
        <v>1</v>
      </c>
      <c r="P49" s="507">
        <v>116.8</v>
      </c>
      <c r="Q49" s="522">
        <v>1</v>
      </c>
      <c r="R49" s="506">
        <v>1</v>
      </c>
      <c r="S49" s="522">
        <v>1</v>
      </c>
      <c r="T49" s="587">
        <v>1</v>
      </c>
      <c r="U49" s="545">
        <v>1</v>
      </c>
    </row>
    <row r="50" spans="1:21" ht="14.4" customHeight="1" x14ac:dyDescent="0.3">
      <c r="A50" s="505">
        <v>34</v>
      </c>
      <c r="B50" s="506" t="s">
        <v>519</v>
      </c>
      <c r="C50" s="506">
        <v>3452</v>
      </c>
      <c r="D50" s="585" t="s">
        <v>1316</v>
      </c>
      <c r="E50" s="586" t="s">
        <v>890</v>
      </c>
      <c r="F50" s="506" t="s">
        <v>866</v>
      </c>
      <c r="G50" s="506" t="s">
        <v>924</v>
      </c>
      <c r="H50" s="506" t="s">
        <v>520</v>
      </c>
      <c r="I50" s="506" t="s">
        <v>1020</v>
      </c>
      <c r="J50" s="506" t="s">
        <v>962</v>
      </c>
      <c r="K50" s="506" t="s">
        <v>1021</v>
      </c>
      <c r="L50" s="507">
        <v>235.29</v>
      </c>
      <c r="M50" s="507">
        <v>235.29</v>
      </c>
      <c r="N50" s="506">
        <v>1</v>
      </c>
      <c r="O50" s="587">
        <v>1</v>
      </c>
      <c r="P50" s="507">
        <v>235.29</v>
      </c>
      <c r="Q50" s="522">
        <v>1</v>
      </c>
      <c r="R50" s="506">
        <v>1</v>
      </c>
      <c r="S50" s="522">
        <v>1</v>
      </c>
      <c r="T50" s="587">
        <v>1</v>
      </c>
      <c r="U50" s="545">
        <v>1</v>
      </c>
    </row>
    <row r="51" spans="1:21" ht="14.4" customHeight="1" x14ac:dyDescent="0.3">
      <c r="A51" s="505">
        <v>34</v>
      </c>
      <c r="B51" s="506" t="s">
        <v>519</v>
      </c>
      <c r="C51" s="506">
        <v>3452</v>
      </c>
      <c r="D51" s="585" t="s">
        <v>1316</v>
      </c>
      <c r="E51" s="586" t="s">
        <v>890</v>
      </c>
      <c r="F51" s="506" t="s">
        <v>866</v>
      </c>
      <c r="G51" s="506" t="s">
        <v>1022</v>
      </c>
      <c r="H51" s="506" t="s">
        <v>520</v>
      </c>
      <c r="I51" s="506" t="s">
        <v>1023</v>
      </c>
      <c r="J51" s="506" t="s">
        <v>1024</v>
      </c>
      <c r="K51" s="506" t="s">
        <v>1025</v>
      </c>
      <c r="L51" s="507">
        <v>17.91</v>
      </c>
      <c r="M51" s="507">
        <v>17.91</v>
      </c>
      <c r="N51" s="506">
        <v>1</v>
      </c>
      <c r="O51" s="587">
        <v>1</v>
      </c>
      <c r="P51" s="507"/>
      <c r="Q51" s="522">
        <v>0</v>
      </c>
      <c r="R51" s="506"/>
      <c r="S51" s="522">
        <v>0</v>
      </c>
      <c r="T51" s="587"/>
      <c r="U51" s="545">
        <v>0</v>
      </c>
    </row>
    <row r="52" spans="1:21" ht="14.4" customHeight="1" x14ac:dyDescent="0.3">
      <c r="A52" s="505">
        <v>34</v>
      </c>
      <c r="B52" s="506" t="s">
        <v>519</v>
      </c>
      <c r="C52" s="506">
        <v>3452</v>
      </c>
      <c r="D52" s="585" t="s">
        <v>1316</v>
      </c>
      <c r="E52" s="586" t="s">
        <v>891</v>
      </c>
      <c r="F52" s="506" t="s">
        <v>866</v>
      </c>
      <c r="G52" s="506" t="s">
        <v>1026</v>
      </c>
      <c r="H52" s="506" t="s">
        <v>520</v>
      </c>
      <c r="I52" s="506" t="s">
        <v>1027</v>
      </c>
      <c r="J52" s="506" t="s">
        <v>1028</v>
      </c>
      <c r="K52" s="506" t="s">
        <v>1029</v>
      </c>
      <c r="L52" s="507">
        <v>0</v>
      </c>
      <c r="M52" s="507">
        <v>0</v>
      </c>
      <c r="N52" s="506">
        <v>2</v>
      </c>
      <c r="O52" s="587">
        <v>1</v>
      </c>
      <c r="P52" s="507">
        <v>0</v>
      </c>
      <c r="Q52" s="522"/>
      <c r="R52" s="506">
        <v>2</v>
      </c>
      <c r="S52" s="522">
        <v>1</v>
      </c>
      <c r="T52" s="587">
        <v>1</v>
      </c>
      <c r="U52" s="545">
        <v>1</v>
      </c>
    </row>
    <row r="53" spans="1:21" ht="14.4" customHeight="1" x14ac:dyDescent="0.3">
      <c r="A53" s="505">
        <v>34</v>
      </c>
      <c r="B53" s="506" t="s">
        <v>519</v>
      </c>
      <c r="C53" s="506">
        <v>89301345</v>
      </c>
      <c r="D53" s="585" t="s">
        <v>1316</v>
      </c>
      <c r="E53" s="586" t="s">
        <v>871</v>
      </c>
      <c r="F53" s="506" t="s">
        <v>866</v>
      </c>
      <c r="G53" s="506" t="s">
        <v>1030</v>
      </c>
      <c r="H53" s="506" t="s">
        <v>520</v>
      </c>
      <c r="I53" s="506" t="s">
        <v>1031</v>
      </c>
      <c r="J53" s="506" t="s">
        <v>1032</v>
      </c>
      <c r="K53" s="506" t="s">
        <v>1033</v>
      </c>
      <c r="L53" s="507">
        <v>67.040000000000006</v>
      </c>
      <c r="M53" s="507">
        <v>201.12</v>
      </c>
      <c r="N53" s="506">
        <v>3</v>
      </c>
      <c r="O53" s="587">
        <v>1.5</v>
      </c>
      <c r="P53" s="507"/>
      <c r="Q53" s="522">
        <v>0</v>
      </c>
      <c r="R53" s="506"/>
      <c r="S53" s="522">
        <v>0</v>
      </c>
      <c r="T53" s="587"/>
      <c r="U53" s="545">
        <v>0</v>
      </c>
    </row>
    <row r="54" spans="1:21" ht="14.4" customHeight="1" x14ac:dyDescent="0.3">
      <c r="A54" s="505">
        <v>34</v>
      </c>
      <c r="B54" s="506" t="s">
        <v>519</v>
      </c>
      <c r="C54" s="506">
        <v>89301345</v>
      </c>
      <c r="D54" s="585" t="s">
        <v>1316</v>
      </c>
      <c r="E54" s="586" t="s">
        <v>871</v>
      </c>
      <c r="F54" s="506" t="s">
        <v>866</v>
      </c>
      <c r="G54" s="506" t="s">
        <v>1034</v>
      </c>
      <c r="H54" s="506" t="s">
        <v>520</v>
      </c>
      <c r="I54" s="506" t="s">
        <v>1035</v>
      </c>
      <c r="J54" s="506" t="s">
        <v>1036</v>
      </c>
      <c r="K54" s="506" t="s">
        <v>1037</v>
      </c>
      <c r="L54" s="507">
        <v>41.55</v>
      </c>
      <c r="M54" s="507">
        <v>83.1</v>
      </c>
      <c r="N54" s="506">
        <v>2</v>
      </c>
      <c r="O54" s="587">
        <v>0.5</v>
      </c>
      <c r="P54" s="507"/>
      <c r="Q54" s="522">
        <v>0</v>
      </c>
      <c r="R54" s="506"/>
      <c r="S54" s="522">
        <v>0</v>
      </c>
      <c r="T54" s="587"/>
      <c r="U54" s="545">
        <v>0</v>
      </c>
    </row>
    <row r="55" spans="1:21" ht="14.4" customHeight="1" x14ac:dyDescent="0.3">
      <c r="A55" s="505">
        <v>34</v>
      </c>
      <c r="B55" s="506" t="s">
        <v>519</v>
      </c>
      <c r="C55" s="506">
        <v>89301345</v>
      </c>
      <c r="D55" s="585" t="s">
        <v>1316</v>
      </c>
      <c r="E55" s="586" t="s">
        <v>871</v>
      </c>
      <c r="F55" s="506" t="s">
        <v>866</v>
      </c>
      <c r="G55" s="506" t="s">
        <v>1034</v>
      </c>
      <c r="H55" s="506" t="s">
        <v>520</v>
      </c>
      <c r="I55" s="506" t="s">
        <v>1038</v>
      </c>
      <c r="J55" s="506" t="s">
        <v>1039</v>
      </c>
      <c r="K55" s="506" t="s">
        <v>1040</v>
      </c>
      <c r="L55" s="507">
        <v>83.09</v>
      </c>
      <c r="M55" s="507">
        <v>83.09</v>
      </c>
      <c r="N55" s="506">
        <v>1</v>
      </c>
      <c r="O55" s="587">
        <v>0.5</v>
      </c>
      <c r="P55" s="507"/>
      <c r="Q55" s="522">
        <v>0</v>
      </c>
      <c r="R55" s="506"/>
      <c r="S55" s="522">
        <v>0</v>
      </c>
      <c r="T55" s="587"/>
      <c r="U55" s="545">
        <v>0</v>
      </c>
    </row>
    <row r="56" spans="1:21" ht="14.4" customHeight="1" x14ac:dyDescent="0.3">
      <c r="A56" s="505">
        <v>34</v>
      </c>
      <c r="B56" s="506" t="s">
        <v>519</v>
      </c>
      <c r="C56" s="506">
        <v>89301345</v>
      </c>
      <c r="D56" s="585" t="s">
        <v>1316</v>
      </c>
      <c r="E56" s="586" t="s">
        <v>871</v>
      </c>
      <c r="F56" s="506" t="s">
        <v>866</v>
      </c>
      <c r="G56" s="506" t="s">
        <v>1041</v>
      </c>
      <c r="H56" s="506" t="s">
        <v>520</v>
      </c>
      <c r="I56" s="506" t="s">
        <v>1042</v>
      </c>
      <c r="J56" s="506" t="s">
        <v>1043</v>
      </c>
      <c r="K56" s="506" t="s">
        <v>1044</v>
      </c>
      <c r="L56" s="507">
        <v>310.11</v>
      </c>
      <c r="M56" s="507">
        <v>310.11</v>
      </c>
      <c r="N56" s="506">
        <v>1</v>
      </c>
      <c r="O56" s="587">
        <v>0.5</v>
      </c>
      <c r="P56" s="507"/>
      <c r="Q56" s="522">
        <v>0</v>
      </c>
      <c r="R56" s="506"/>
      <c r="S56" s="522">
        <v>0</v>
      </c>
      <c r="T56" s="587"/>
      <c r="U56" s="545">
        <v>0</v>
      </c>
    </row>
    <row r="57" spans="1:21" ht="14.4" customHeight="1" x14ac:dyDescent="0.3">
      <c r="A57" s="505">
        <v>34</v>
      </c>
      <c r="B57" s="506" t="s">
        <v>519</v>
      </c>
      <c r="C57" s="506">
        <v>89301345</v>
      </c>
      <c r="D57" s="585" t="s">
        <v>1316</v>
      </c>
      <c r="E57" s="586" t="s">
        <v>871</v>
      </c>
      <c r="F57" s="506" t="s">
        <v>866</v>
      </c>
      <c r="G57" s="506" t="s">
        <v>1045</v>
      </c>
      <c r="H57" s="506" t="s">
        <v>520</v>
      </c>
      <c r="I57" s="506" t="s">
        <v>1046</v>
      </c>
      <c r="J57" s="506" t="s">
        <v>1047</v>
      </c>
      <c r="K57" s="506" t="s">
        <v>1048</v>
      </c>
      <c r="L57" s="507">
        <v>153.52000000000001</v>
      </c>
      <c r="M57" s="507">
        <v>153.52000000000001</v>
      </c>
      <c r="N57" s="506">
        <v>1</v>
      </c>
      <c r="O57" s="587">
        <v>0.5</v>
      </c>
      <c r="P57" s="507"/>
      <c r="Q57" s="522">
        <v>0</v>
      </c>
      <c r="R57" s="506"/>
      <c r="S57" s="522">
        <v>0</v>
      </c>
      <c r="T57" s="587"/>
      <c r="U57" s="545">
        <v>0</v>
      </c>
    </row>
    <row r="58" spans="1:21" ht="14.4" customHeight="1" x14ac:dyDescent="0.3">
      <c r="A58" s="505">
        <v>34</v>
      </c>
      <c r="B58" s="506" t="s">
        <v>519</v>
      </c>
      <c r="C58" s="506">
        <v>89301345</v>
      </c>
      <c r="D58" s="585" t="s">
        <v>1316</v>
      </c>
      <c r="E58" s="586" t="s">
        <v>871</v>
      </c>
      <c r="F58" s="506" t="s">
        <v>866</v>
      </c>
      <c r="G58" s="506" t="s">
        <v>916</v>
      </c>
      <c r="H58" s="506" t="s">
        <v>520</v>
      </c>
      <c r="I58" s="506" t="s">
        <v>1049</v>
      </c>
      <c r="J58" s="506" t="s">
        <v>1050</v>
      </c>
      <c r="K58" s="506" t="s">
        <v>1051</v>
      </c>
      <c r="L58" s="507">
        <v>293.89</v>
      </c>
      <c r="M58" s="507">
        <v>293.89</v>
      </c>
      <c r="N58" s="506">
        <v>1</v>
      </c>
      <c r="O58" s="587">
        <v>0.5</v>
      </c>
      <c r="P58" s="507">
        <v>293.89</v>
      </c>
      <c r="Q58" s="522">
        <v>1</v>
      </c>
      <c r="R58" s="506">
        <v>1</v>
      </c>
      <c r="S58" s="522">
        <v>1</v>
      </c>
      <c r="T58" s="587">
        <v>0.5</v>
      </c>
      <c r="U58" s="545">
        <v>1</v>
      </c>
    </row>
    <row r="59" spans="1:21" ht="14.4" customHeight="1" x14ac:dyDescent="0.3">
      <c r="A59" s="505">
        <v>34</v>
      </c>
      <c r="B59" s="506" t="s">
        <v>519</v>
      </c>
      <c r="C59" s="506">
        <v>89301345</v>
      </c>
      <c r="D59" s="585" t="s">
        <v>1316</v>
      </c>
      <c r="E59" s="586" t="s">
        <v>871</v>
      </c>
      <c r="F59" s="506" t="s">
        <v>866</v>
      </c>
      <c r="G59" s="506" t="s">
        <v>1052</v>
      </c>
      <c r="H59" s="506" t="s">
        <v>520</v>
      </c>
      <c r="I59" s="506" t="s">
        <v>1053</v>
      </c>
      <c r="J59" s="506" t="s">
        <v>1054</v>
      </c>
      <c r="K59" s="506" t="s">
        <v>1055</v>
      </c>
      <c r="L59" s="507">
        <v>0</v>
      </c>
      <c r="M59" s="507">
        <v>0</v>
      </c>
      <c r="N59" s="506">
        <v>3</v>
      </c>
      <c r="O59" s="587">
        <v>1</v>
      </c>
      <c r="P59" s="507"/>
      <c r="Q59" s="522"/>
      <c r="R59" s="506"/>
      <c r="S59" s="522">
        <v>0</v>
      </c>
      <c r="T59" s="587"/>
      <c r="U59" s="545">
        <v>0</v>
      </c>
    </row>
    <row r="60" spans="1:21" ht="14.4" customHeight="1" x14ac:dyDescent="0.3">
      <c r="A60" s="505">
        <v>34</v>
      </c>
      <c r="B60" s="506" t="s">
        <v>519</v>
      </c>
      <c r="C60" s="506">
        <v>89301345</v>
      </c>
      <c r="D60" s="585" t="s">
        <v>1316</v>
      </c>
      <c r="E60" s="586" t="s">
        <v>871</v>
      </c>
      <c r="F60" s="506" t="s">
        <v>866</v>
      </c>
      <c r="G60" s="506" t="s">
        <v>892</v>
      </c>
      <c r="H60" s="506" t="s">
        <v>698</v>
      </c>
      <c r="I60" s="506" t="s">
        <v>893</v>
      </c>
      <c r="J60" s="506" t="s">
        <v>894</v>
      </c>
      <c r="K60" s="506" t="s">
        <v>895</v>
      </c>
      <c r="L60" s="507">
        <v>691.43</v>
      </c>
      <c r="M60" s="507">
        <v>4148.58</v>
      </c>
      <c r="N60" s="506">
        <v>6</v>
      </c>
      <c r="O60" s="587">
        <v>3.5</v>
      </c>
      <c r="P60" s="507">
        <v>691.43</v>
      </c>
      <c r="Q60" s="522">
        <v>0.16666666666666666</v>
      </c>
      <c r="R60" s="506">
        <v>1</v>
      </c>
      <c r="S60" s="522">
        <v>0.16666666666666666</v>
      </c>
      <c r="T60" s="587">
        <v>0.5</v>
      </c>
      <c r="U60" s="545">
        <v>0.14285714285714285</v>
      </c>
    </row>
    <row r="61" spans="1:21" ht="14.4" customHeight="1" x14ac:dyDescent="0.3">
      <c r="A61" s="505">
        <v>34</v>
      </c>
      <c r="B61" s="506" t="s">
        <v>519</v>
      </c>
      <c r="C61" s="506">
        <v>89301345</v>
      </c>
      <c r="D61" s="585" t="s">
        <v>1316</v>
      </c>
      <c r="E61" s="586" t="s">
        <v>871</v>
      </c>
      <c r="F61" s="506" t="s">
        <v>866</v>
      </c>
      <c r="G61" s="506" t="s">
        <v>896</v>
      </c>
      <c r="H61" s="506" t="s">
        <v>520</v>
      </c>
      <c r="I61" s="506" t="s">
        <v>897</v>
      </c>
      <c r="J61" s="506" t="s">
        <v>898</v>
      </c>
      <c r="K61" s="506" t="s">
        <v>899</v>
      </c>
      <c r="L61" s="507">
        <v>668.45</v>
      </c>
      <c r="M61" s="507">
        <v>2005.3500000000001</v>
      </c>
      <c r="N61" s="506">
        <v>3</v>
      </c>
      <c r="O61" s="587">
        <v>1.5</v>
      </c>
      <c r="P61" s="507"/>
      <c r="Q61" s="522">
        <v>0</v>
      </c>
      <c r="R61" s="506"/>
      <c r="S61" s="522">
        <v>0</v>
      </c>
      <c r="T61" s="587"/>
      <c r="U61" s="545">
        <v>0</v>
      </c>
    </row>
    <row r="62" spans="1:21" ht="14.4" customHeight="1" x14ac:dyDescent="0.3">
      <c r="A62" s="505">
        <v>34</v>
      </c>
      <c r="B62" s="506" t="s">
        <v>519</v>
      </c>
      <c r="C62" s="506">
        <v>89301345</v>
      </c>
      <c r="D62" s="585" t="s">
        <v>1316</v>
      </c>
      <c r="E62" s="586" t="s">
        <v>872</v>
      </c>
      <c r="F62" s="506" t="s">
        <v>866</v>
      </c>
      <c r="G62" s="506" t="s">
        <v>1056</v>
      </c>
      <c r="H62" s="506" t="s">
        <v>520</v>
      </c>
      <c r="I62" s="506" t="s">
        <v>1057</v>
      </c>
      <c r="J62" s="506" t="s">
        <v>774</v>
      </c>
      <c r="K62" s="506" t="s">
        <v>1058</v>
      </c>
      <c r="L62" s="507">
        <v>0</v>
      </c>
      <c r="M62" s="507">
        <v>0</v>
      </c>
      <c r="N62" s="506">
        <v>2</v>
      </c>
      <c r="O62" s="587">
        <v>0.5</v>
      </c>
      <c r="P62" s="507"/>
      <c r="Q62" s="522"/>
      <c r="R62" s="506"/>
      <c r="S62" s="522">
        <v>0</v>
      </c>
      <c r="T62" s="587"/>
      <c r="U62" s="545">
        <v>0</v>
      </c>
    </row>
    <row r="63" spans="1:21" ht="14.4" customHeight="1" x14ac:dyDescent="0.3">
      <c r="A63" s="505">
        <v>34</v>
      </c>
      <c r="B63" s="506" t="s">
        <v>519</v>
      </c>
      <c r="C63" s="506">
        <v>89301345</v>
      </c>
      <c r="D63" s="585" t="s">
        <v>1316</v>
      </c>
      <c r="E63" s="586" t="s">
        <v>872</v>
      </c>
      <c r="F63" s="506" t="s">
        <v>866</v>
      </c>
      <c r="G63" s="506" t="s">
        <v>1056</v>
      </c>
      <c r="H63" s="506" t="s">
        <v>520</v>
      </c>
      <c r="I63" s="506" t="s">
        <v>773</v>
      </c>
      <c r="J63" s="506" t="s">
        <v>774</v>
      </c>
      <c r="K63" s="506" t="s">
        <v>775</v>
      </c>
      <c r="L63" s="507">
        <v>203.07</v>
      </c>
      <c r="M63" s="507">
        <v>203.07</v>
      </c>
      <c r="N63" s="506">
        <v>1</v>
      </c>
      <c r="O63" s="587">
        <v>0.5</v>
      </c>
      <c r="P63" s="507">
        <v>203.07</v>
      </c>
      <c r="Q63" s="522">
        <v>1</v>
      </c>
      <c r="R63" s="506">
        <v>1</v>
      </c>
      <c r="S63" s="522">
        <v>1</v>
      </c>
      <c r="T63" s="587">
        <v>0.5</v>
      </c>
      <c r="U63" s="545">
        <v>1</v>
      </c>
    </row>
    <row r="64" spans="1:21" ht="14.4" customHeight="1" x14ac:dyDescent="0.3">
      <c r="A64" s="505">
        <v>34</v>
      </c>
      <c r="B64" s="506" t="s">
        <v>519</v>
      </c>
      <c r="C64" s="506">
        <v>89301345</v>
      </c>
      <c r="D64" s="585" t="s">
        <v>1316</v>
      </c>
      <c r="E64" s="586" t="s">
        <v>872</v>
      </c>
      <c r="F64" s="506" t="s">
        <v>866</v>
      </c>
      <c r="G64" s="506" t="s">
        <v>1056</v>
      </c>
      <c r="H64" s="506" t="s">
        <v>520</v>
      </c>
      <c r="I64" s="506" t="s">
        <v>1059</v>
      </c>
      <c r="J64" s="506" t="s">
        <v>1060</v>
      </c>
      <c r="K64" s="506" t="s">
        <v>1061</v>
      </c>
      <c r="L64" s="507">
        <v>182.76</v>
      </c>
      <c r="M64" s="507">
        <v>548.28</v>
      </c>
      <c r="N64" s="506">
        <v>3</v>
      </c>
      <c r="O64" s="587">
        <v>2</v>
      </c>
      <c r="P64" s="507">
        <v>365.52</v>
      </c>
      <c r="Q64" s="522">
        <v>0.66666666666666663</v>
      </c>
      <c r="R64" s="506">
        <v>2</v>
      </c>
      <c r="S64" s="522">
        <v>0.66666666666666663</v>
      </c>
      <c r="T64" s="587">
        <v>1</v>
      </c>
      <c r="U64" s="545">
        <v>0.5</v>
      </c>
    </row>
    <row r="65" spans="1:21" ht="14.4" customHeight="1" x14ac:dyDescent="0.3">
      <c r="A65" s="505">
        <v>34</v>
      </c>
      <c r="B65" s="506" t="s">
        <v>519</v>
      </c>
      <c r="C65" s="506">
        <v>89301345</v>
      </c>
      <c r="D65" s="585" t="s">
        <v>1316</v>
      </c>
      <c r="E65" s="586" t="s">
        <v>872</v>
      </c>
      <c r="F65" s="506" t="s">
        <v>866</v>
      </c>
      <c r="G65" s="506" t="s">
        <v>1056</v>
      </c>
      <c r="H65" s="506" t="s">
        <v>520</v>
      </c>
      <c r="I65" s="506" t="s">
        <v>1062</v>
      </c>
      <c r="J65" s="506" t="s">
        <v>1063</v>
      </c>
      <c r="K65" s="506" t="s">
        <v>1064</v>
      </c>
      <c r="L65" s="507">
        <v>243.72</v>
      </c>
      <c r="M65" s="507">
        <v>243.72</v>
      </c>
      <c r="N65" s="506">
        <v>1</v>
      </c>
      <c r="O65" s="587">
        <v>1</v>
      </c>
      <c r="P65" s="507">
        <v>243.72</v>
      </c>
      <c r="Q65" s="522">
        <v>1</v>
      </c>
      <c r="R65" s="506">
        <v>1</v>
      </c>
      <c r="S65" s="522">
        <v>1</v>
      </c>
      <c r="T65" s="587">
        <v>1</v>
      </c>
      <c r="U65" s="545">
        <v>1</v>
      </c>
    </row>
    <row r="66" spans="1:21" ht="14.4" customHeight="1" x14ac:dyDescent="0.3">
      <c r="A66" s="505">
        <v>34</v>
      </c>
      <c r="B66" s="506" t="s">
        <v>519</v>
      </c>
      <c r="C66" s="506">
        <v>89301345</v>
      </c>
      <c r="D66" s="585" t="s">
        <v>1316</v>
      </c>
      <c r="E66" s="586" t="s">
        <v>872</v>
      </c>
      <c r="F66" s="506" t="s">
        <v>866</v>
      </c>
      <c r="G66" s="506" t="s">
        <v>1056</v>
      </c>
      <c r="H66" s="506" t="s">
        <v>520</v>
      </c>
      <c r="I66" s="506" t="s">
        <v>1065</v>
      </c>
      <c r="J66" s="506" t="s">
        <v>1060</v>
      </c>
      <c r="K66" s="506" t="s">
        <v>1058</v>
      </c>
      <c r="L66" s="507">
        <v>60.92</v>
      </c>
      <c r="M66" s="507">
        <v>60.92</v>
      </c>
      <c r="N66" s="506">
        <v>1</v>
      </c>
      <c r="O66" s="587">
        <v>0.5</v>
      </c>
      <c r="P66" s="507">
        <v>60.92</v>
      </c>
      <c r="Q66" s="522">
        <v>1</v>
      </c>
      <c r="R66" s="506">
        <v>1</v>
      </c>
      <c r="S66" s="522">
        <v>1</v>
      </c>
      <c r="T66" s="587">
        <v>0.5</v>
      </c>
      <c r="U66" s="545">
        <v>1</v>
      </c>
    </row>
    <row r="67" spans="1:21" ht="14.4" customHeight="1" x14ac:dyDescent="0.3">
      <c r="A67" s="505">
        <v>34</v>
      </c>
      <c r="B67" s="506" t="s">
        <v>519</v>
      </c>
      <c r="C67" s="506">
        <v>89301345</v>
      </c>
      <c r="D67" s="585" t="s">
        <v>1316</v>
      </c>
      <c r="E67" s="586" t="s">
        <v>872</v>
      </c>
      <c r="F67" s="506" t="s">
        <v>866</v>
      </c>
      <c r="G67" s="506" t="s">
        <v>920</v>
      </c>
      <c r="H67" s="506" t="s">
        <v>520</v>
      </c>
      <c r="I67" s="506" t="s">
        <v>1066</v>
      </c>
      <c r="J67" s="506" t="s">
        <v>922</v>
      </c>
      <c r="K67" s="506" t="s">
        <v>1067</v>
      </c>
      <c r="L67" s="507">
        <v>0</v>
      </c>
      <c r="M67" s="507">
        <v>0</v>
      </c>
      <c r="N67" s="506">
        <v>1</v>
      </c>
      <c r="O67" s="587">
        <v>1</v>
      </c>
      <c r="P67" s="507"/>
      <c r="Q67" s="522"/>
      <c r="R67" s="506"/>
      <c r="S67" s="522">
        <v>0</v>
      </c>
      <c r="T67" s="587"/>
      <c r="U67" s="545">
        <v>0</v>
      </c>
    </row>
    <row r="68" spans="1:21" ht="14.4" customHeight="1" x14ac:dyDescent="0.3">
      <c r="A68" s="505">
        <v>34</v>
      </c>
      <c r="B68" s="506" t="s">
        <v>519</v>
      </c>
      <c r="C68" s="506">
        <v>89301345</v>
      </c>
      <c r="D68" s="585" t="s">
        <v>1316</v>
      </c>
      <c r="E68" s="586" t="s">
        <v>872</v>
      </c>
      <c r="F68" s="506" t="s">
        <v>866</v>
      </c>
      <c r="G68" s="506" t="s">
        <v>964</v>
      </c>
      <c r="H68" s="506" t="s">
        <v>520</v>
      </c>
      <c r="I68" s="506" t="s">
        <v>1068</v>
      </c>
      <c r="J68" s="506" t="s">
        <v>1069</v>
      </c>
      <c r="K68" s="506" t="s">
        <v>1070</v>
      </c>
      <c r="L68" s="507">
        <v>0</v>
      </c>
      <c r="M68" s="507">
        <v>0</v>
      </c>
      <c r="N68" s="506">
        <v>4</v>
      </c>
      <c r="O68" s="587">
        <v>1.5</v>
      </c>
      <c r="P68" s="507"/>
      <c r="Q68" s="522"/>
      <c r="R68" s="506"/>
      <c r="S68" s="522">
        <v>0</v>
      </c>
      <c r="T68" s="587"/>
      <c r="U68" s="545">
        <v>0</v>
      </c>
    </row>
    <row r="69" spans="1:21" ht="14.4" customHeight="1" x14ac:dyDescent="0.3">
      <c r="A69" s="505">
        <v>34</v>
      </c>
      <c r="B69" s="506" t="s">
        <v>519</v>
      </c>
      <c r="C69" s="506">
        <v>89301345</v>
      </c>
      <c r="D69" s="585" t="s">
        <v>1316</v>
      </c>
      <c r="E69" s="586" t="s">
        <v>872</v>
      </c>
      <c r="F69" s="506" t="s">
        <v>866</v>
      </c>
      <c r="G69" s="506" t="s">
        <v>1071</v>
      </c>
      <c r="H69" s="506" t="s">
        <v>698</v>
      </c>
      <c r="I69" s="506" t="s">
        <v>1072</v>
      </c>
      <c r="J69" s="506" t="s">
        <v>1073</v>
      </c>
      <c r="K69" s="506" t="s">
        <v>1074</v>
      </c>
      <c r="L69" s="507">
        <v>89.14</v>
      </c>
      <c r="M69" s="507">
        <v>89.14</v>
      </c>
      <c r="N69" s="506">
        <v>1</v>
      </c>
      <c r="O69" s="587">
        <v>1</v>
      </c>
      <c r="P69" s="507">
        <v>89.14</v>
      </c>
      <c r="Q69" s="522">
        <v>1</v>
      </c>
      <c r="R69" s="506">
        <v>1</v>
      </c>
      <c r="S69" s="522">
        <v>1</v>
      </c>
      <c r="T69" s="587">
        <v>1</v>
      </c>
      <c r="U69" s="545">
        <v>1</v>
      </c>
    </row>
    <row r="70" spans="1:21" ht="14.4" customHeight="1" x14ac:dyDescent="0.3">
      <c r="A70" s="505">
        <v>34</v>
      </c>
      <c r="B70" s="506" t="s">
        <v>519</v>
      </c>
      <c r="C70" s="506">
        <v>89301345</v>
      </c>
      <c r="D70" s="585" t="s">
        <v>1316</v>
      </c>
      <c r="E70" s="586" t="s">
        <v>872</v>
      </c>
      <c r="F70" s="506" t="s">
        <v>866</v>
      </c>
      <c r="G70" s="506" t="s">
        <v>973</v>
      </c>
      <c r="H70" s="506" t="s">
        <v>698</v>
      </c>
      <c r="I70" s="506" t="s">
        <v>1075</v>
      </c>
      <c r="J70" s="506" t="s">
        <v>1076</v>
      </c>
      <c r="K70" s="506" t="s">
        <v>1074</v>
      </c>
      <c r="L70" s="507">
        <v>62.57</v>
      </c>
      <c r="M70" s="507">
        <v>62.57</v>
      </c>
      <c r="N70" s="506">
        <v>1</v>
      </c>
      <c r="O70" s="587">
        <v>0.5</v>
      </c>
      <c r="P70" s="507">
        <v>62.57</v>
      </c>
      <c r="Q70" s="522">
        <v>1</v>
      </c>
      <c r="R70" s="506">
        <v>1</v>
      </c>
      <c r="S70" s="522">
        <v>1</v>
      </c>
      <c r="T70" s="587">
        <v>0.5</v>
      </c>
      <c r="U70" s="545">
        <v>1</v>
      </c>
    </row>
    <row r="71" spans="1:21" ht="14.4" customHeight="1" x14ac:dyDescent="0.3">
      <c r="A71" s="505">
        <v>34</v>
      </c>
      <c r="B71" s="506" t="s">
        <v>519</v>
      </c>
      <c r="C71" s="506">
        <v>89301345</v>
      </c>
      <c r="D71" s="585" t="s">
        <v>1316</v>
      </c>
      <c r="E71" s="586" t="s">
        <v>872</v>
      </c>
      <c r="F71" s="506" t="s">
        <v>866</v>
      </c>
      <c r="G71" s="506" t="s">
        <v>1077</v>
      </c>
      <c r="H71" s="506" t="s">
        <v>520</v>
      </c>
      <c r="I71" s="506" t="s">
        <v>1078</v>
      </c>
      <c r="J71" s="506" t="s">
        <v>1079</v>
      </c>
      <c r="K71" s="506" t="s">
        <v>1080</v>
      </c>
      <c r="L71" s="507">
        <v>0</v>
      </c>
      <c r="M71" s="507">
        <v>0</v>
      </c>
      <c r="N71" s="506">
        <v>2</v>
      </c>
      <c r="O71" s="587">
        <v>0.5</v>
      </c>
      <c r="P71" s="507">
        <v>0</v>
      </c>
      <c r="Q71" s="522"/>
      <c r="R71" s="506">
        <v>2</v>
      </c>
      <c r="S71" s="522">
        <v>1</v>
      </c>
      <c r="T71" s="587">
        <v>0.5</v>
      </c>
      <c r="U71" s="545">
        <v>1</v>
      </c>
    </row>
    <row r="72" spans="1:21" ht="14.4" customHeight="1" x14ac:dyDescent="0.3">
      <c r="A72" s="505">
        <v>34</v>
      </c>
      <c r="B72" s="506" t="s">
        <v>519</v>
      </c>
      <c r="C72" s="506">
        <v>89301345</v>
      </c>
      <c r="D72" s="585" t="s">
        <v>1316</v>
      </c>
      <c r="E72" s="586" t="s">
        <v>872</v>
      </c>
      <c r="F72" s="506" t="s">
        <v>866</v>
      </c>
      <c r="G72" s="506" t="s">
        <v>1081</v>
      </c>
      <c r="H72" s="506" t="s">
        <v>520</v>
      </c>
      <c r="I72" s="506" t="s">
        <v>1082</v>
      </c>
      <c r="J72" s="506" t="s">
        <v>1083</v>
      </c>
      <c r="K72" s="506" t="s">
        <v>1084</v>
      </c>
      <c r="L72" s="507">
        <v>0</v>
      </c>
      <c r="M72" s="507">
        <v>0</v>
      </c>
      <c r="N72" s="506">
        <v>1</v>
      </c>
      <c r="O72" s="587">
        <v>0.5</v>
      </c>
      <c r="P72" s="507">
        <v>0</v>
      </c>
      <c r="Q72" s="522"/>
      <c r="R72" s="506">
        <v>1</v>
      </c>
      <c r="S72" s="522">
        <v>1</v>
      </c>
      <c r="T72" s="587">
        <v>0.5</v>
      </c>
      <c r="U72" s="545">
        <v>1</v>
      </c>
    </row>
    <row r="73" spans="1:21" ht="14.4" customHeight="1" x14ac:dyDescent="0.3">
      <c r="A73" s="505">
        <v>34</v>
      </c>
      <c r="B73" s="506" t="s">
        <v>519</v>
      </c>
      <c r="C73" s="506">
        <v>89301345</v>
      </c>
      <c r="D73" s="585" t="s">
        <v>1316</v>
      </c>
      <c r="E73" s="586" t="s">
        <v>872</v>
      </c>
      <c r="F73" s="506" t="s">
        <v>866</v>
      </c>
      <c r="G73" s="506" t="s">
        <v>1081</v>
      </c>
      <c r="H73" s="506" t="s">
        <v>520</v>
      </c>
      <c r="I73" s="506" t="s">
        <v>1085</v>
      </c>
      <c r="J73" s="506" t="s">
        <v>1086</v>
      </c>
      <c r="K73" s="506" t="s">
        <v>1084</v>
      </c>
      <c r="L73" s="507">
        <v>0</v>
      </c>
      <c r="M73" s="507">
        <v>0</v>
      </c>
      <c r="N73" s="506">
        <v>1</v>
      </c>
      <c r="O73" s="587">
        <v>0.5</v>
      </c>
      <c r="P73" s="507">
        <v>0</v>
      </c>
      <c r="Q73" s="522"/>
      <c r="R73" s="506">
        <v>1</v>
      </c>
      <c r="S73" s="522">
        <v>1</v>
      </c>
      <c r="T73" s="587">
        <v>0.5</v>
      </c>
      <c r="U73" s="545">
        <v>1</v>
      </c>
    </row>
    <row r="74" spans="1:21" ht="14.4" customHeight="1" x14ac:dyDescent="0.3">
      <c r="A74" s="505">
        <v>34</v>
      </c>
      <c r="B74" s="506" t="s">
        <v>519</v>
      </c>
      <c r="C74" s="506">
        <v>89301345</v>
      </c>
      <c r="D74" s="585" t="s">
        <v>1316</v>
      </c>
      <c r="E74" s="586" t="s">
        <v>872</v>
      </c>
      <c r="F74" s="506" t="s">
        <v>866</v>
      </c>
      <c r="G74" s="506" t="s">
        <v>1081</v>
      </c>
      <c r="H74" s="506" t="s">
        <v>520</v>
      </c>
      <c r="I74" s="506" t="s">
        <v>1087</v>
      </c>
      <c r="J74" s="506" t="s">
        <v>1083</v>
      </c>
      <c r="K74" s="506" t="s">
        <v>1088</v>
      </c>
      <c r="L74" s="507">
        <v>0</v>
      </c>
      <c r="M74" s="507">
        <v>0</v>
      </c>
      <c r="N74" s="506">
        <v>3</v>
      </c>
      <c r="O74" s="587">
        <v>2</v>
      </c>
      <c r="P74" s="507">
        <v>0</v>
      </c>
      <c r="Q74" s="522"/>
      <c r="R74" s="506">
        <v>3</v>
      </c>
      <c r="S74" s="522">
        <v>1</v>
      </c>
      <c r="T74" s="587">
        <v>2</v>
      </c>
      <c r="U74" s="545">
        <v>1</v>
      </c>
    </row>
    <row r="75" spans="1:21" ht="14.4" customHeight="1" x14ac:dyDescent="0.3">
      <c r="A75" s="505">
        <v>34</v>
      </c>
      <c r="B75" s="506" t="s">
        <v>519</v>
      </c>
      <c r="C75" s="506">
        <v>89301345</v>
      </c>
      <c r="D75" s="585" t="s">
        <v>1316</v>
      </c>
      <c r="E75" s="586" t="s">
        <v>873</v>
      </c>
      <c r="F75" s="506" t="s">
        <v>866</v>
      </c>
      <c r="G75" s="506" t="s">
        <v>936</v>
      </c>
      <c r="H75" s="506" t="s">
        <v>520</v>
      </c>
      <c r="I75" s="506" t="s">
        <v>754</v>
      </c>
      <c r="J75" s="506" t="s">
        <v>755</v>
      </c>
      <c r="K75" s="506" t="s">
        <v>968</v>
      </c>
      <c r="L75" s="507">
        <v>50.27</v>
      </c>
      <c r="M75" s="507">
        <v>50.27</v>
      </c>
      <c r="N75" s="506">
        <v>1</v>
      </c>
      <c r="O75" s="587">
        <v>0.5</v>
      </c>
      <c r="P75" s="507">
        <v>50.27</v>
      </c>
      <c r="Q75" s="522">
        <v>1</v>
      </c>
      <c r="R75" s="506">
        <v>1</v>
      </c>
      <c r="S75" s="522">
        <v>1</v>
      </c>
      <c r="T75" s="587">
        <v>0.5</v>
      </c>
      <c r="U75" s="545">
        <v>1</v>
      </c>
    </row>
    <row r="76" spans="1:21" ht="14.4" customHeight="1" x14ac:dyDescent="0.3">
      <c r="A76" s="505">
        <v>34</v>
      </c>
      <c r="B76" s="506" t="s">
        <v>519</v>
      </c>
      <c r="C76" s="506">
        <v>89301345</v>
      </c>
      <c r="D76" s="585" t="s">
        <v>1316</v>
      </c>
      <c r="E76" s="586" t="s">
        <v>873</v>
      </c>
      <c r="F76" s="506" t="s">
        <v>866</v>
      </c>
      <c r="G76" s="506" t="s">
        <v>912</v>
      </c>
      <c r="H76" s="506" t="s">
        <v>520</v>
      </c>
      <c r="I76" s="506" t="s">
        <v>913</v>
      </c>
      <c r="J76" s="506" t="s">
        <v>914</v>
      </c>
      <c r="K76" s="506" t="s">
        <v>915</v>
      </c>
      <c r="L76" s="507">
        <v>49.79</v>
      </c>
      <c r="M76" s="507">
        <v>49.79</v>
      </c>
      <c r="N76" s="506">
        <v>1</v>
      </c>
      <c r="O76" s="587">
        <v>0.5</v>
      </c>
      <c r="P76" s="507">
        <v>49.79</v>
      </c>
      <c r="Q76" s="522">
        <v>1</v>
      </c>
      <c r="R76" s="506">
        <v>1</v>
      </c>
      <c r="S76" s="522">
        <v>1</v>
      </c>
      <c r="T76" s="587">
        <v>0.5</v>
      </c>
      <c r="U76" s="545">
        <v>1</v>
      </c>
    </row>
    <row r="77" spans="1:21" ht="14.4" customHeight="1" x14ac:dyDescent="0.3">
      <c r="A77" s="505">
        <v>34</v>
      </c>
      <c r="B77" s="506" t="s">
        <v>519</v>
      </c>
      <c r="C77" s="506">
        <v>89301345</v>
      </c>
      <c r="D77" s="585" t="s">
        <v>1316</v>
      </c>
      <c r="E77" s="586" t="s">
        <v>874</v>
      </c>
      <c r="F77" s="506" t="s">
        <v>866</v>
      </c>
      <c r="G77" s="506" t="s">
        <v>977</v>
      </c>
      <c r="H77" s="506" t="s">
        <v>520</v>
      </c>
      <c r="I77" s="506" t="s">
        <v>1089</v>
      </c>
      <c r="J77" s="506" t="s">
        <v>1090</v>
      </c>
      <c r="K77" s="506" t="s">
        <v>980</v>
      </c>
      <c r="L77" s="507">
        <v>222.25</v>
      </c>
      <c r="M77" s="507">
        <v>444.5</v>
      </c>
      <c r="N77" s="506">
        <v>2</v>
      </c>
      <c r="O77" s="587">
        <v>1</v>
      </c>
      <c r="P77" s="507">
        <v>444.5</v>
      </c>
      <c r="Q77" s="522">
        <v>1</v>
      </c>
      <c r="R77" s="506">
        <v>2</v>
      </c>
      <c r="S77" s="522">
        <v>1</v>
      </c>
      <c r="T77" s="587">
        <v>1</v>
      </c>
      <c r="U77" s="545">
        <v>1</v>
      </c>
    </row>
    <row r="78" spans="1:21" ht="14.4" customHeight="1" x14ac:dyDescent="0.3">
      <c r="A78" s="505">
        <v>34</v>
      </c>
      <c r="B78" s="506" t="s">
        <v>519</v>
      </c>
      <c r="C78" s="506">
        <v>89301345</v>
      </c>
      <c r="D78" s="585" t="s">
        <v>1316</v>
      </c>
      <c r="E78" s="586" t="s">
        <v>874</v>
      </c>
      <c r="F78" s="506" t="s">
        <v>866</v>
      </c>
      <c r="G78" s="506" t="s">
        <v>1091</v>
      </c>
      <c r="H78" s="506" t="s">
        <v>520</v>
      </c>
      <c r="I78" s="506" t="s">
        <v>1092</v>
      </c>
      <c r="J78" s="506" t="s">
        <v>1093</v>
      </c>
      <c r="K78" s="506" t="s">
        <v>1094</v>
      </c>
      <c r="L78" s="507">
        <v>237.65</v>
      </c>
      <c r="M78" s="507">
        <v>475.3</v>
      </c>
      <c r="N78" s="506">
        <v>2</v>
      </c>
      <c r="O78" s="587">
        <v>1</v>
      </c>
      <c r="P78" s="507"/>
      <c r="Q78" s="522">
        <v>0</v>
      </c>
      <c r="R78" s="506"/>
      <c r="S78" s="522">
        <v>0</v>
      </c>
      <c r="T78" s="587"/>
      <c r="U78" s="545">
        <v>0</v>
      </c>
    </row>
    <row r="79" spans="1:21" ht="14.4" customHeight="1" x14ac:dyDescent="0.3">
      <c r="A79" s="505">
        <v>34</v>
      </c>
      <c r="B79" s="506" t="s">
        <v>519</v>
      </c>
      <c r="C79" s="506">
        <v>89301345</v>
      </c>
      <c r="D79" s="585" t="s">
        <v>1316</v>
      </c>
      <c r="E79" s="586" t="s">
        <v>875</v>
      </c>
      <c r="F79" s="506" t="s">
        <v>866</v>
      </c>
      <c r="G79" s="506" t="s">
        <v>1095</v>
      </c>
      <c r="H79" s="506" t="s">
        <v>520</v>
      </c>
      <c r="I79" s="506" t="s">
        <v>1096</v>
      </c>
      <c r="J79" s="506" t="s">
        <v>1097</v>
      </c>
      <c r="K79" s="506" t="s">
        <v>1098</v>
      </c>
      <c r="L79" s="507">
        <v>0</v>
      </c>
      <c r="M79" s="507">
        <v>0</v>
      </c>
      <c r="N79" s="506">
        <v>1</v>
      </c>
      <c r="O79" s="587">
        <v>0.5</v>
      </c>
      <c r="P79" s="507">
        <v>0</v>
      </c>
      <c r="Q79" s="522"/>
      <c r="R79" s="506">
        <v>1</v>
      </c>
      <c r="S79" s="522">
        <v>1</v>
      </c>
      <c r="T79" s="587">
        <v>0.5</v>
      </c>
      <c r="U79" s="545">
        <v>1</v>
      </c>
    </row>
    <row r="80" spans="1:21" ht="14.4" customHeight="1" x14ac:dyDescent="0.3">
      <c r="A80" s="505">
        <v>34</v>
      </c>
      <c r="B80" s="506" t="s">
        <v>519</v>
      </c>
      <c r="C80" s="506">
        <v>89301345</v>
      </c>
      <c r="D80" s="585" t="s">
        <v>1316</v>
      </c>
      <c r="E80" s="586" t="s">
        <v>875</v>
      </c>
      <c r="F80" s="506" t="s">
        <v>866</v>
      </c>
      <c r="G80" s="506" t="s">
        <v>912</v>
      </c>
      <c r="H80" s="506" t="s">
        <v>520</v>
      </c>
      <c r="I80" s="506" t="s">
        <v>913</v>
      </c>
      <c r="J80" s="506" t="s">
        <v>914</v>
      </c>
      <c r="K80" s="506" t="s">
        <v>915</v>
      </c>
      <c r="L80" s="507">
        <v>49.79</v>
      </c>
      <c r="M80" s="507">
        <v>99.58</v>
      </c>
      <c r="N80" s="506">
        <v>2</v>
      </c>
      <c r="O80" s="587">
        <v>1.5</v>
      </c>
      <c r="P80" s="507">
        <v>99.58</v>
      </c>
      <c r="Q80" s="522">
        <v>1</v>
      </c>
      <c r="R80" s="506">
        <v>2</v>
      </c>
      <c r="S80" s="522">
        <v>1</v>
      </c>
      <c r="T80" s="587">
        <v>1.5</v>
      </c>
      <c r="U80" s="545">
        <v>1</v>
      </c>
    </row>
    <row r="81" spans="1:21" ht="14.4" customHeight="1" x14ac:dyDescent="0.3">
      <c r="A81" s="505">
        <v>34</v>
      </c>
      <c r="B81" s="506" t="s">
        <v>519</v>
      </c>
      <c r="C81" s="506">
        <v>89301345</v>
      </c>
      <c r="D81" s="585" t="s">
        <v>1316</v>
      </c>
      <c r="E81" s="586" t="s">
        <v>875</v>
      </c>
      <c r="F81" s="506" t="s">
        <v>866</v>
      </c>
      <c r="G81" s="506" t="s">
        <v>904</v>
      </c>
      <c r="H81" s="506" t="s">
        <v>520</v>
      </c>
      <c r="I81" s="506" t="s">
        <v>1099</v>
      </c>
      <c r="J81" s="506" t="s">
        <v>1100</v>
      </c>
      <c r="K81" s="506" t="s">
        <v>1101</v>
      </c>
      <c r="L81" s="507">
        <v>96.63</v>
      </c>
      <c r="M81" s="507">
        <v>96.63</v>
      </c>
      <c r="N81" s="506">
        <v>1</v>
      </c>
      <c r="O81" s="587">
        <v>1</v>
      </c>
      <c r="P81" s="507">
        <v>96.63</v>
      </c>
      <c r="Q81" s="522">
        <v>1</v>
      </c>
      <c r="R81" s="506">
        <v>1</v>
      </c>
      <c r="S81" s="522">
        <v>1</v>
      </c>
      <c r="T81" s="587">
        <v>1</v>
      </c>
      <c r="U81" s="545">
        <v>1</v>
      </c>
    </row>
    <row r="82" spans="1:21" ht="14.4" customHeight="1" x14ac:dyDescent="0.3">
      <c r="A82" s="505">
        <v>34</v>
      </c>
      <c r="B82" s="506" t="s">
        <v>519</v>
      </c>
      <c r="C82" s="506">
        <v>89301345</v>
      </c>
      <c r="D82" s="585" t="s">
        <v>1316</v>
      </c>
      <c r="E82" s="586" t="s">
        <v>875</v>
      </c>
      <c r="F82" s="506" t="s">
        <v>866</v>
      </c>
      <c r="G82" s="506" t="s">
        <v>1102</v>
      </c>
      <c r="H82" s="506" t="s">
        <v>520</v>
      </c>
      <c r="I82" s="506" t="s">
        <v>1103</v>
      </c>
      <c r="J82" s="506" t="s">
        <v>1104</v>
      </c>
      <c r="K82" s="506" t="s">
        <v>1105</v>
      </c>
      <c r="L82" s="507">
        <v>85.91</v>
      </c>
      <c r="M82" s="507">
        <v>171.82</v>
      </c>
      <c r="N82" s="506">
        <v>2</v>
      </c>
      <c r="O82" s="587">
        <v>1</v>
      </c>
      <c r="P82" s="507">
        <v>171.82</v>
      </c>
      <c r="Q82" s="522">
        <v>1</v>
      </c>
      <c r="R82" s="506">
        <v>2</v>
      </c>
      <c r="S82" s="522">
        <v>1</v>
      </c>
      <c r="T82" s="587">
        <v>1</v>
      </c>
      <c r="U82" s="545">
        <v>1</v>
      </c>
    </row>
    <row r="83" spans="1:21" ht="14.4" customHeight="1" x14ac:dyDescent="0.3">
      <c r="A83" s="505">
        <v>34</v>
      </c>
      <c r="B83" s="506" t="s">
        <v>519</v>
      </c>
      <c r="C83" s="506">
        <v>89301345</v>
      </c>
      <c r="D83" s="585" t="s">
        <v>1316</v>
      </c>
      <c r="E83" s="586" t="s">
        <v>876</v>
      </c>
      <c r="F83" s="506" t="s">
        <v>866</v>
      </c>
      <c r="G83" s="506" t="s">
        <v>1106</v>
      </c>
      <c r="H83" s="506" t="s">
        <v>520</v>
      </c>
      <c r="I83" s="506" t="s">
        <v>1107</v>
      </c>
      <c r="J83" s="506" t="s">
        <v>1108</v>
      </c>
      <c r="K83" s="506" t="s">
        <v>1109</v>
      </c>
      <c r="L83" s="507">
        <v>113.2</v>
      </c>
      <c r="M83" s="507">
        <v>113.2</v>
      </c>
      <c r="N83" s="506">
        <v>1</v>
      </c>
      <c r="O83" s="587">
        <v>1</v>
      </c>
      <c r="P83" s="507">
        <v>113.2</v>
      </c>
      <c r="Q83" s="522">
        <v>1</v>
      </c>
      <c r="R83" s="506">
        <v>1</v>
      </c>
      <c r="S83" s="522">
        <v>1</v>
      </c>
      <c r="T83" s="587">
        <v>1</v>
      </c>
      <c r="U83" s="545">
        <v>1</v>
      </c>
    </row>
    <row r="84" spans="1:21" ht="14.4" customHeight="1" x14ac:dyDescent="0.3">
      <c r="A84" s="505">
        <v>34</v>
      </c>
      <c r="B84" s="506" t="s">
        <v>519</v>
      </c>
      <c r="C84" s="506">
        <v>89301345</v>
      </c>
      <c r="D84" s="585" t="s">
        <v>1316</v>
      </c>
      <c r="E84" s="586" t="s">
        <v>877</v>
      </c>
      <c r="F84" s="506" t="s">
        <v>866</v>
      </c>
      <c r="G84" s="506" t="s">
        <v>1110</v>
      </c>
      <c r="H84" s="506" t="s">
        <v>520</v>
      </c>
      <c r="I84" s="506" t="s">
        <v>1111</v>
      </c>
      <c r="J84" s="506" t="s">
        <v>1112</v>
      </c>
      <c r="K84" s="506" t="s">
        <v>1113</v>
      </c>
      <c r="L84" s="507">
        <v>45.75</v>
      </c>
      <c r="M84" s="507">
        <v>45.75</v>
      </c>
      <c r="N84" s="506">
        <v>1</v>
      </c>
      <c r="O84" s="587">
        <v>0.5</v>
      </c>
      <c r="P84" s="507"/>
      <c r="Q84" s="522">
        <v>0</v>
      </c>
      <c r="R84" s="506"/>
      <c r="S84" s="522">
        <v>0</v>
      </c>
      <c r="T84" s="587"/>
      <c r="U84" s="545">
        <v>0</v>
      </c>
    </row>
    <row r="85" spans="1:21" ht="14.4" customHeight="1" x14ac:dyDescent="0.3">
      <c r="A85" s="505">
        <v>34</v>
      </c>
      <c r="B85" s="506" t="s">
        <v>519</v>
      </c>
      <c r="C85" s="506">
        <v>89301345</v>
      </c>
      <c r="D85" s="585" t="s">
        <v>1316</v>
      </c>
      <c r="E85" s="586" t="s">
        <v>877</v>
      </c>
      <c r="F85" s="506" t="s">
        <v>866</v>
      </c>
      <c r="G85" s="506" t="s">
        <v>1110</v>
      </c>
      <c r="H85" s="506" t="s">
        <v>520</v>
      </c>
      <c r="I85" s="506" t="s">
        <v>1114</v>
      </c>
      <c r="J85" s="506" t="s">
        <v>1112</v>
      </c>
      <c r="K85" s="506" t="s">
        <v>1115</v>
      </c>
      <c r="L85" s="507">
        <v>45.75</v>
      </c>
      <c r="M85" s="507">
        <v>45.75</v>
      </c>
      <c r="N85" s="506">
        <v>1</v>
      </c>
      <c r="O85" s="587">
        <v>0.5</v>
      </c>
      <c r="P85" s="507"/>
      <c r="Q85" s="522">
        <v>0</v>
      </c>
      <c r="R85" s="506"/>
      <c r="S85" s="522">
        <v>0</v>
      </c>
      <c r="T85" s="587"/>
      <c r="U85" s="545">
        <v>0</v>
      </c>
    </row>
    <row r="86" spans="1:21" ht="14.4" customHeight="1" x14ac:dyDescent="0.3">
      <c r="A86" s="505">
        <v>34</v>
      </c>
      <c r="B86" s="506" t="s">
        <v>519</v>
      </c>
      <c r="C86" s="506">
        <v>89301345</v>
      </c>
      <c r="D86" s="585" t="s">
        <v>1316</v>
      </c>
      <c r="E86" s="586" t="s">
        <v>877</v>
      </c>
      <c r="F86" s="506" t="s">
        <v>866</v>
      </c>
      <c r="G86" s="506" t="s">
        <v>1116</v>
      </c>
      <c r="H86" s="506" t="s">
        <v>520</v>
      </c>
      <c r="I86" s="506" t="s">
        <v>1117</v>
      </c>
      <c r="J86" s="506" t="s">
        <v>1118</v>
      </c>
      <c r="K86" s="506" t="s">
        <v>1119</v>
      </c>
      <c r="L86" s="507">
        <v>0</v>
      </c>
      <c r="M86" s="507">
        <v>0</v>
      </c>
      <c r="N86" s="506">
        <v>1</v>
      </c>
      <c r="O86" s="587">
        <v>0.5</v>
      </c>
      <c r="P86" s="507"/>
      <c r="Q86" s="522"/>
      <c r="R86" s="506"/>
      <c r="S86" s="522">
        <v>0</v>
      </c>
      <c r="T86" s="587"/>
      <c r="U86" s="545">
        <v>0</v>
      </c>
    </row>
    <row r="87" spans="1:21" ht="14.4" customHeight="1" x14ac:dyDescent="0.3">
      <c r="A87" s="505">
        <v>34</v>
      </c>
      <c r="B87" s="506" t="s">
        <v>519</v>
      </c>
      <c r="C87" s="506">
        <v>89301345</v>
      </c>
      <c r="D87" s="585" t="s">
        <v>1316</v>
      </c>
      <c r="E87" s="586" t="s">
        <v>877</v>
      </c>
      <c r="F87" s="506" t="s">
        <v>866</v>
      </c>
      <c r="G87" s="506" t="s">
        <v>928</v>
      </c>
      <c r="H87" s="506" t="s">
        <v>520</v>
      </c>
      <c r="I87" s="506" t="s">
        <v>1120</v>
      </c>
      <c r="J87" s="506" t="s">
        <v>930</v>
      </c>
      <c r="K87" s="506" t="s">
        <v>1121</v>
      </c>
      <c r="L87" s="507">
        <v>0</v>
      </c>
      <c r="M87" s="507">
        <v>0</v>
      </c>
      <c r="N87" s="506">
        <v>1</v>
      </c>
      <c r="O87" s="587">
        <v>1</v>
      </c>
      <c r="P87" s="507"/>
      <c r="Q87" s="522"/>
      <c r="R87" s="506"/>
      <c r="S87" s="522">
        <v>0</v>
      </c>
      <c r="T87" s="587"/>
      <c r="U87" s="545">
        <v>0</v>
      </c>
    </row>
    <row r="88" spans="1:21" ht="14.4" customHeight="1" x14ac:dyDescent="0.3">
      <c r="A88" s="505">
        <v>34</v>
      </c>
      <c r="B88" s="506" t="s">
        <v>519</v>
      </c>
      <c r="C88" s="506">
        <v>89301345</v>
      </c>
      <c r="D88" s="585" t="s">
        <v>1316</v>
      </c>
      <c r="E88" s="586" t="s">
        <v>877</v>
      </c>
      <c r="F88" s="506" t="s">
        <v>866</v>
      </c>
      <c r="G88" s="506" t="s">
        <v>1122</v>
      </c>
      <c r="H88" s="506" t="s">
        <v>698</v>
      </c>
      <c r="I88" s="506" t="s">
        <v>1123</v>
      </c>
      <c r="J88" s="506" t="s">
        <v>1124</v>
      </c>
      <c r="K88" s="506" t="s">
        <v>1125</v>
      </c>
      <c r="L88" s="507">
        <v>543.04</v>
      </c>
      <c r="M88" s="507">
        <v>1086.08</v>
      </c>
      <c r="N88" s="506">
        <v>2</v>
      </c>
      <c r="O88" s="587">
        <v>1</v>
      </c>
      <c r="P88" s="507">
        <v>1086.08</v>
      </c>
      <c r="Q88" s="522">
        <v>1</v>
      </c>
      <c r="R88" s="506">
        <v>2</v>
      </c>
      <c r="S88" s="522">
        <v>1</v>
      </c>
      <c r="T88" s="587">
        <v>1</v>
      </c>
      <c r="U88" s="545">
        <v>1</v>
      </c>
    </row>
    <row r="89" spans="1:21" ht="14.4" customHeight="1" x14ac:dyDescent="0.3">
      <c r="A89" s="505">
        <v>34</v>
      </c>
      <c r="B89" s="506" t="s">
        <v>519</v>
      </c>
      <c r="C89" s="506">
        <v>89301345</v>
      </c>
      <c r="D89" s="585" t="s">
        <v>1316</v>
      </c>
      <c r="E89" s="586" t="s">
        <v>877</v>
      </c>
      <c r="F89" s="506" t="s">
        <v>866</v>
      </c>
      <c r="G89" s="506" t="s">
        <v>1014</v>
      </c>
      <c r="H89" s="506" t="s">
        <v>520</v>
      </c>
      <c r="I89" s="506" t="s">
        <v>1126</v>
      </c>
      <c r="J89" s="506" t="s">
        <v>1127</v>
      </c>
      <c r="K89" s="506" t="s">
        <v>1128</v>
      </c>
      <c r="L89" s="507">
        <v>0</v>
      </c>
      <c r="M89" s="507">
        <v>0</v>
      </c>
      <c r="N89" s="506">
        <v>1</v>
      </c>
      <c r="O89" s="587">
        <v>1</v>
      </c>
      <c r="P89" s="507"/>
      <c r="Q89" s="522"/>
      <c r="R89" s="506"/>
      <c r="S89" s="522">
        <v>0</v>
      </c>
      <c r="T89" s="587"/>
      <c r="U89" s="545">
        <v>0</v>
      </c>
    </row>
    <row r="90" spans="1:21" ht="14.4" customHeight="1" x14ac:dyDescent="0.3">
      <c r="A90" s="505">
        <v>34</v>
      </c>
      <c r="B90" s="506" t="s">
        <v>519</v>
      </c>
      <c r="C90" s="506">
        <v>89301345</v>
      </c>
      <c r="D90" s="585" t="s">
        <v>1316</v>
      </c>
      <c r="E90" s="586" t="s">
        <v>877</v>
      </c>
      <c r="F90" s="506" t="s">
        <v>866</v>
      </c>
      <c r="G90" s="506" t="s">
        <v>1014</v>
      </c>
      <c r="H90" s="506" t="s">
        <v>520</v>
      </c>
      <c r="I90" s="506" t="s">
        <v>1129</v>
      </c>
      <c r="J90" s="506" t="s">
        <v>1130</v>
      </c>
      <c r="K90" s="506" t="s">
        <v>1002</v>
      </c>
      <c r="L90" s="507">
        <v>0</v>
      </c>
      <c r="M90" s="507">
        <v>0</v>
      </c>
      <c r="N90" s="506">
        <v>1</v>
      </c>
      <c r="O90" s="587">
        <v>1</v>
      </c>
      <c r="P90" s="507"/>
      <c r="Q90" s="522"/>
      <c r="R90" s="506"/>
      <c r="S90" s="522">
        <v>0</v>
      </c>
      <c r="T90" s="587"/>
      <c r="U90" s="545">
        <v>0</v>
      </c>
    </row>
    <row r="91" spans="1:21" ht="14.4" customHeight="1" x14ac:dyDescent="0.3">
      <c r="A91" s="505">
        <v>34</v>
      </c>
      <c r="B91" s="506" t="s">
        <v>519</v>
      </c>
      <c r="C91" s="506">
        <v>89301345</v>
      </c>
      <c r="D91" s="585" t="s">
        <v>1316</v>
      </c>
      <c r="E91" s="586" t="s">
        <v>877</v>
      </c>
      <c r="F91" s="506" t="s">
        <v>866</v>
      </c>
      <c r="G91" s="506" t="s">
        <v>1077</v>
      </c>
      <c r="H91" s="506" t="s">
        <v>520</v>
      </c>
      <c r="I91" s="506" t="s">
        <v>1078</v>
      </c>
      <c r="J91" s="506" t="s">
        <v>1079</v>
      </c>
      <c r="K91" s="506" t="s">
        <v>1080</v>
      </c>
      <c r="L91" s="507">
        <v>0</v>
      </c>
      <c r="M91" s="507">
        <v>0</v>
      </c>
      <c r="N91" s="506">
        <v>1</v>
      </c>
      <c r="O91" s="587">
        <v>0.5</v>
      </c>
      <c r="P91" s="507"/>
      <c r="Q91" s="522"/>
      <c r="R91" s="506"/>
      <c r="S91" s="522">
        <v>0</v>
      </c>
      <c r="T91" s="587"/>
      <c r="U91" s="545">
        <v>0</v>
      </c>
    </row>
    <row r="92" spans="1:21" ht="14.4" customHeight="1" x14ac:dyDescent="0.3">
      <c r="A92" s="505">
        <v>34</v>
      </c>
      <c r="B92" s="506" t="s">
        <v>519</v>
      </c>
      <c r="C92" s="506">
        <v>89301345</v>
      </c>
      <c r="D92" s="585" t="s">
        <v>1316</v>
      </c>
      <c r="E92" s="586" t="s">
        <v>877</v>
      </c>
      <c r="F92" s="506" t="s">
        <v>866</v>
      </c>
      <c r="G92" s="506" t="s">
        <v>995</v>
      </c>
      <c r="H92" s="506" t="s">
        <v>520</v>
      </c>
      <c r="I92" s="506" t="s">
        <v>1131</v>
      </c>
      <c r="J92" s="506" t="s">
        <v>1132</v>
      </c>
      <c r="K92" s="506" t="s">
        <v>1133</v>
      </c>
      <c r="L92" s="507">
        <v>0</v>
      </c>
      <c r="M92" s="507">
        <v>0</v>
      </c>
      <c r="N92" s="506">
        <v>2</v>
      </c>
      <c r="O92" s="587">
        <v>1</v>
      </c>
      <c r="P92" s="507"/>
      <c r="Q92" s="522"/>
      <c r="R92" s="506"/>
      <c r="S92" s="522">
        <v>0</v>
      </c>
      <c r="T92" s="587"/>
      <c r="U92" s="545">
        <v>0</v>
      </c>
    </row>
    <row r="93" spans="1:21" ht="14.4" customHeight="1" x14ac:dyDescent="0.3">
      <c r="A93" s="505">
        <v>34</v>
      </c>
      <c r="B93" s="506" t="s">
        <v>519</v>
      </c>
      <c r="C93" s="506">
        <v>89301345</v>
      </c>
      <c r="D93" s="585" t="s">
        <v>1316</v>
      </c>
      <c r="E93" s="586" t="s">
        <v>877</v>
      </c>
      <c r="F93" s="506" t="s">
        <v>866</v>
      </c>
      <c r="G93" s="506" t="s">
        <v>1134</v>
      </c>
      <c r="H93" s="506" t="s">
        <v>698</v>
      </c>
      <c r="I93" s="506" t="s">
        <v>1135</v>
      </c>
      <c r="J93" s="506" t="s">
        <v>1136</v>
      </c>
      <c r="K93" s="506" t="s">
        <v>1137</v>
      </c>
      <c r="L93" s="507">
        <v>185.9</v>
      </c>
      <c r="M93" s="507">
        <v>185.9</v>
      </c>
      <c r="N93" s="506">
        <v>1</v>
      </c>
      <c r="O93" s="587">
        <v>1</v>
      </c>
      <c r="P93" s="507">
        <v>185.9</v>
      </c>
      <c r="Q93" s="522">
        <v>1</v>
      </c>
      <c r="R93" s="506">
        <v>1</v>
      </c>
      <c r="S93" s="522">
        <v>1</v>
      </c>
      <c r="T93" s="587">
        <v>1</v>
      </c>
      <c r="U93" s="545">
        <v>1</v>
      </c>
    </row>
    <row r="94" spans="1:21" ht="14.4" customHeight="1" x14ac:dyDescent="0.3">
      <c r="A94" s="505">
        <v>34</v>
      </c>
      <c r="B94" s="506" t="s">
        <v>519</v>
      </c>
      <c r="C94" s="506">
        <v>89301345</v>
      </c>
      <c r="D94" s="585" t="s">
        <v>1316</v>
      </c>
      <c r="E94" s="586" t="s">
        <v>877</v>
      </c>
      <c r="F94" s="506" t="s">
        <v>866</v>
      </c>
      <c r="G94" s="506" t="s">
        <v>904</v>
      </c>
      <c r="H94" s="506" t="s">
        <v>698</v>
      </c>
      <c r="I94" s="506" t="s">
        <v>905</v>
      </c>
      <c r="J94" s="506" t="s">
        <v>906</v>
      </c>
      <c r="K94" s="506" t="s">
        <v>907</v>
      </c>
      <c r="L94" s="507">
        <v>59.55</v>
      </c>
      <c r="M94" s="507">
        <v>59.55</v>
      </c>
      <c r="N94" s="506">
        <v>1</v>
      </c>
      <c r="O94" s="587">
        <v>0.5</v>
      </c>
      <c r="P94" s="507"/>
      <c r="Q94" s="522">
        <v>0</v>
      </c>
      <c r="R94" s="506"/>
      <c r="S94" s="522">
        <v>0</v>
      </c>
      <c r="T94" s="587"/>
      <c r="U94" s="545">
        <v>0</v>
      </c>
    </row>
    <row r="95" spans="1:21" ht="14.4" customHeight="1" x14ac:dyDescent="0.3">
      <c r="A95" s="505">
        <v>34</v>
      </c>
      <c r="B95" s="506" t="s">
        <v>519</v>
      </c>
      <c r="C95" s="506">
        <v>89301345</v>
      </c>
      <c r="D95" s="585" t="s">
        <v>1316</v>
      </c>
      <c r="E95" s="586" t="s">
        <v>877</v>
      </c>
      <c r="F95" s="506" t="s">
        <v>866</v>
      </c>
      <c r="G95" s="506" t="s">
        <v>1138</v>
      </c>
      <c r="H95" s="506" t="s">
        <v>520</v>
      </c>
      <c r="I95" s="506" t="s">
        <v>1139</v>
      </c>
      <c r="J95" s="506" t="s">
        <v>1140</v>
      </c>
      <c r="K95" s="506" t="s">
        <v>1141</v>
      </c>
      <c r="L95" s="507">
        <v>56.69</v>
      </c>
      <c r="M95" s="507">
        <v>113.38</v>
      </c>
      <c r="N95" s="506">
        <v>2</v>
      </c>
      <c r="O95" s="587">
        <v>1</v>
      </c>
      <c r="P95" s="507">
        <v>113.38</v>
      </c>
      <c r="Q95" s="522">
        <v>1</v>
      </c>
      <c r="R95" s="506">
        <v>2</v>
      </c>
      <c r="S95" s="522">
        <v>1</v>
      </c>
      <c r="T95" s="587">
        <v>1</v>
      </c>
      <c r="U95" s="545">
        <v>1</v>
      </c>
    </row>
    <row r="96" spans="1:21" ht="14.4" customHeight="1" x14ac:dyDescent="0.3">
      <c r="A96" s="505">
        <v>34</v>
      </c>
      <c r="B96" s="506" t="s">
        <v>519</v>
      </c>
      <c r="C96" s="506">
        <v>89301345</v>
      </c>
      <c r="D96" s="585" t="s">
        <v>1316</v>
      </c>
      <c r="E96" s="586" t="s">
        <v>877</v>
      </c>
      <c r="F96" s="506" t="s">
        <v>866</v>
      </c>
      <c r="G96" s="506" t="s">
        <v>1142</v>
      </c>
      <c r="H96" s="506" t="s">
        <v>520</v>
      </c>
      <c r="I96" s="506" t="s">
        <v>1143</v>
      </c>
      <c r="J96" s="506" t="s">
        <v>1144</v>
      </c>
      <c r="K96" s="506" t="s">
        <v>1145</v>
      </c>
      <c r="L96" s="507">
        <v>0</v>
      </c>
      <c r="M96" s="507">
        <v>0</v>
      </c>
      <c r="N96" s="506">
        <v>1</v>
      </c>
      <c r="O96" s="587">
        <v>1</v>
      </c>
      <c r="P96" s="507"/>
      <c r="Q96" s="522"/>
      <c r="R96" s="506"/>
      <c r="S96" s="522">
        <v>0</v>
      </c>
      <c r="T96" s="587"/>
      <c r="U96" s="545">
        <v>0</v>
      </c>
    </row>
    <row r="97" spans="1:21" ht="14.4" customHeight="1" x14ac:dyDescent="0.3">
      <c r="A97" s="505">
        <v>34</v>
      </c>
      <c r="B97" s="506" t="s">
        <v>519</v>
      </c>
      <c r="C97" s="506">
        <v>89301345</v>
      </c>
      <c r="D97" s="585" t="s">
        <v>1316</v>
      </c>
      <c r="E97" s="586" t="s">
        <v>877</v>
      </c>
      <c r="F97" s="506" t="s">
        <v>866</v>
      </c>
      <c r="G97" s="506" t="s">
        <v>1010</v>
      </c>
      <c r="H97" s="506" t="s">
        <v>520</v>
      </c>
      <c r="I97" s="506" t="s">
        <v>1146</v>
      </c>
      <c r="J97" s="506" t="s">
        <v>1147</v>
      </c>
      <c r="K97" s="506" t="s">
        <v>1148</v>
      </c>
      <c r="L97" s="507">
        <v>0</v>
      </c>
      <c r="M97" s="507">
        <v>0</v>
      </c>
      <c r="N97" s="506">
        <v>1</v>
      </c>
      <c r="O97" s="587">
        <v>1</v>
      </c>
      <c r="P97" s="507"/>
      <c r="Q97" s="522"/>
      <c r="R97" s="506"/>
      <c r="S97" s="522">
        <v>0</v>
      </c>
      <c r="T97" s="587"/>
      <c r="U97" s="545">
        <v>0</v>
      </c>
    </row>
    <row r="98" spans="1:21" ht="14.4" customHeight="1" x14ac:dyDescent="0.3">
      <c r="A98" s="505">
        <v>34</v>
      </c>
      <c r="B98" s="506" t="s">
        <v>519</v>
      </c>
      <c r="C98" s="506">
        <v>89301345</v>
      </c>
      <c r="D98" s="585" t="s">
        <v>1316</v>
      </c>
      <c r="E98" s="586" t="s">
        <v>877</v>
      </c>
      <c r="F98" s="506" t="s">
        <v>866</v>
      </c>
      <c r="G98" s="506" t="s">
        <v>1010</v>
      </c>
      <c r="H98" s="506" t="s">
        <v>520</v>
      </c>
      <c r="I98" s="506" t="s">
        <v>1149</v>
      </c>
      <c r="J98" s="506" t="s">
        <v>1150</v>
      </c>
      <c r="K98" s="506" t="s">
        <v>992</v>
      </c>
      <c r="L98" s="507">
        <v>0</v>
      </c>
      <c r="M98" s="507">
        <v>0</v>
      </c>
      <c r="N98" s="506">
        <v>2</v>
      </c>
      <c r="O98" s="587">
        <v>1</v>
      </c>
      <c r="P98" s="507"/>
      <c r="Q98" s="522"/>
      <c r="R98" s="506"/>
      <c r="S98" s="522">
        <v>0</v>
      </c>
      <c r="T98" s="587"/>
      <c r="U98" s="545">
        <v>0</v>
      </c>
    </row>
    <row r="99" spans="1:21" ht="14.4" customHeight="1" x14ac:dyDescent="0.3">
      <c r="A99" s="505">
        <v>34</v>
      </c>
      <c r="B99" s="506" t="s">
        <v>519</v>
      </c>
      <c r="C99" s="506">
        <v>89301345</v>
      </c>
      <c r="D99" s="585" t="s">
        <v>1316</v>
      </c>
      <c r="E99" s="586" t="s">
        <v>877</v>
      </c>
      <c r="F99" s="506" t="s">
        <v>866</v>
      </c>
      <c r="G99" s="506" t="s">
        <v>1010</v>
      </c>
      <c r="H99" s="506" t="s">
        <v>520</v>
      </c>
      <c r="I99" s="506" t="s">
        <v>1151</v>
      </c>
      <c r="J99" s="506" t="s">
        <v>1152</v>
      </c>
      <c r="K99" s="506" t="s">
        <v>994</v>
      </c>
      <c r="L99" s="507">
        <v>0</v>
      </c>
      <c r="M99" s="507">
        <v>0</v>
      </c>
      <c r="N99" s="506">
        <v>1</v>
      </c>
      <c r="O99" s="587">
        <v>1</v>
      </c>
      <c r="P99" s="507">
        <v>0</v>
      </c>
      <c r="Q99" s="522"/>
      <c r="R99" s="506">
        <v>1</v>
      </c>
      <c r="S99" s="522">
        <v>1</v>
      </c>
      <c r="T99" s="587">
        <v>1</v>
      </c>
      <c r="U99" s="545">
        <v>1</v>
      </c>
    </row>
    <row r="100" spans="1:21" ht="14.4" customHeight="1" x14ac:dyDescent="0.3">
      <c r="A100" s="505">
        <v>34</v>
      </c>
      <c r="B100" s="506" t="s">
        <v>519</v>
      </c>
      <c r="C100" s="506">
        <v>89301345</v>
      </c>
      <c r="D100" s="585" t="s">
        <v>1316</v>
      </c>
      <c r="E100" s="586" t="s">
        <v>877</v>
      </c>
      <c r="F100" s="506" t="s">
        <v>866</v>
      </c>
      <c r="G100" s="506" t="s">
        <v>1010</v>
      </c>
      <c r="H100" s="506" t="s">
        <v>520</v>
      </c>
      <c r="I100" s="506" t="s">
        <v>1153</v>
      </c>
      <c r="J100" s="506" t="s">
        <v>1152</v>
      </c>
      <c r="K100" s="506" t="s">
        <v>992</v>
      </c>
      <c r="L100" s="507">
        <v>0</v>
      </c>
      <c r="M100" s="507">
        <v>0</v>
      </c>
      <c r="N100" s="506">
        <v>8</v>
      </c>
      <c r="O100" s="587">
        <v>3.5</v>
      </c>
      <c r="P100" s="507"/>
      <c r="Q100" s="522"/>
      <c r="R100" s="506"/>
      <c r="S100" s="522">
        <v>0</v>
      </c>
      <c r="T100" s="587"/>
      <c r="U100" s="545">
        <v>0</v>
      </c>
    </row>
    <row r="101" spans="1:21" ht="14.4" customHeight="1" x14ac:dyDescent="0.3">
      <c r="A101" s="505">
        <v>34</v>
      </c>
      <c r="B101" s="506" t="s">
        <v>519</v>
      </c>
      <c r="C101" s="506">
        <v>89301345</v>
      </c>
      <c r="D101" s="585" t="s">
        <v>1316</v>
      </c>
      <c r="E101" s="586" t="s">
        <v>877</v>
      </c>
      <c r="F101" s="506" t="s">
        <v>866</v>
      </c>
      <c r="G101" s="506" t="s">
        <v>1010</v>
      </c>
      <c r="H101" s="506" t="s">
        <v>520</v>
      </c>
      <c r="I101" s="506" t="s">
        <v>1154</v>
      </c>
      <c r="J101" s="506" t="s">
        <v>1155</v>
      </c>
      <c r="K101" s="506" t="s">
        <v>994</v>
      </c>
      <c r="L101" s="507">
        <v>0</v>
      </c>
      <c r="M101" s="507">
        <v>0</v>
      </c>
      <c r="N101" s="506">
        <v>1</v>
      </c>
      <c r="O101" s="587">
        <v>1</v>
      </c>
      <c r="P101" s="507"/>
      <c r="Q101" s="522"/>
      <c r="R101" s="506"/>
      <c r="S101" s="522">
        <v>0</v>
      </c>
      <c r="T101" s="587"/>
      <c r="U101" s="545">
        <v>0</v>
      </c>
    </row>
    <row r="102" spans="1:21" ht="14.4" customHeight="1" x14ac:dyDescent="0.3">
      <c r="A102" s="505">
        <v>34</v>
      </c>
      <c r="B102" s="506" t="s">
        <v>519</v>
      </c>
      <c r="C102" s="506">
        <v>89301345</v>
      </c>
      <c r="D102" s="585" t="s">
        <v>1316</v>
      </c>
      <c r="E102" s="586" t="s">
        <v>879</v>
      </c>
      <c r="F102" s="506" t="s">
        <v>866</v>
      </c>
      <c r="G102" s="506" t="s">
        <v>924</v>
      </c>
      <c r="H102" s="506" t="s">
        <v>698</v>
      </c>
      <c r="I102" s="506" t="s">
        <v>961</v>
      </c>
      <c r="J102" s="506" t="s">
        <v>962</v>
      </c>
      <c r="K102" s="506" t="s">
        <v>963</v>
      </c>
      <c r="L102" s="507">
        <v>156.86000000000001</v>
      </c>
      <c r="M102" s="507">
        <v>156.86000000000001</v>
      </c>
      <c r="N102" s="506">
        <v>1</v>
      </c>
      <c r="O102" s="587">
        <v>1</v>
      </c>
      <c r="P102" s="507"/>
      <c r="Q102" s="522">
        <v>0</v>
      </c>
      <c r="R102" s="506"/>
      <c r="S102" s="522">
        <v>0</v>
      </c>
      <c r="T102" s="587"/>
      <c r="U102" s="545">
        <v>0</v>
      </c>
    </row>
    <row r="103" spans="1:21" ht="14.4" customHeight="1" x14ac:dyDescent="0.3">
      <c r="A103" s="505">
        <v>34</v>
      </c>
      <c r="B103" s="506" t="s">
        <v>519</v>
      </c>
      <c r="C103" s="506">
        <v>89301345</v>
      </c>
      <c r="D103" s="585" t="s">
        <v>1316</v>
      </c>
      <c r="E103" s="586" t="s">
        <v>879</v>
      </c>
      <c r="F103" s="506" t="s">
        <v>866</v>
      </c>
      <c r="G103" s="506" t="s">
        <v>924</v>
      </c>
      <c r="H103" s="506" t="s">
        <v>698</v>
      </c>
      <c r="I103" s="506" t="s">
        <v>1156</v>
      </c>
      <c r="J103" s="506" t="s">
        <v>1157</v>
      </c>
      <c r="K103" s="506" t="s">
        <v>1158</v>
      </c>
      <c r="L103" s="507">
        <v>151.61000000000001</v>
      </c>
      <c r="M103" s="507">
        <v>151.61000000000001</v>
      </c>
      <c r="N103" s="506">
        <v>1</v>
      </c>
      <c r="O103" s="587">
        <v>1</v>
      </c>
      <c r="P103" s="507">
        <v>151.61000000000001</v>
      </c>
      <c r="Q103" s="522">
        <v>1</v>
      </c>
      <c r="R103" s="506">
        <v>1</v>
      </c>
      <c r="S103" s="522">
        <v>1</v>
      </c>
      <c r="T103" s="587">
        <v>1</v>
      </c>
      <c r="U103" s="545">
        <v>1</v>
      </c>
    </row>
    <row r="104" spans="1:21" ht="14.4" customHeight="1" x14ac:dyDescent="0.3">
      <c r="A104" s="505">
        <v>34</v>
      </c>
      <c r="B104" s="506" t="s">
        <v>519</v>
      </c>
      <c r="C104" s="506">
        <v>89301345</v>
      </c>
      <c r="D104" s="585" t="s">
        <v>1316</v>
      </c>
      <c r="E104" s="586" t="s">
        <v>879</v>
      </c>
      <c r="F104" s="506" t="s">
        <v>866</v>
      </c>
      <c r="G104" s="506" t="s">
        <v>924</v>
      </c>
      <c r="H104" s="506" t="s">
        <v>698</v>
      </c>
      <c r="I104" s="506" t="s">
        <v>1159</v>
      </c>
      <c r="J104" s="506" t="s">
        <v>1160</v>
      </c>
      <c r="K104" s="506" t="s">
        <v>1161</v>
      </c>
      <c r="L104" s="507">
        <v>284.61</v>
      </c>
      <c r="M104" s="507">
        <v>284.61</v>
      </c>
      <c r="N104" s="506">
        <v>1</v>
      </c>
      <c r="O104" s="587">
        <v>0.5</v>
      </c>
      <c r="P104" s="507"/>
      <c r="Q104" s="522">
        <v>0</v>
      </c>
      <c r="R104" s="506"/>
      <c r="S104" s="522">
        <v>0</v>
      </c>
      <c r="T104" s="587"/>
      <c r="U104" s="545">
        <v>0</v>
      </c>
    </row>
    <row r="105" spans="1:21" ht="14.4" customHeight="1" x14ac:dyDescent="0.3">
      <c r="A105" s="505">
        <v>34</v>
      </c>
      <c r="B105" s="506" t="s">
        <v>519</v>
      </c>
      <c r="C105" s="506">
        <v>89301345</v>
      </c>
      <c r="D105" s="585" t="s">
        <v>1316</v>
      </c>
      <c r="E105" s="586" t="s">
        <v>879</v>
      </c>
      <c r="F105" s="506" t="s">
        <v>866</v>
      </c>
      <c r="G105" s="506" t="s">
        <v>1095</v>
      </c>
      <c r="H105" s="506" t="s">
        <v>520</v>
      </c>
      <c r="I105" s="506" t="s">
        <v>1162</v>
      </c>
      <c r="J105" s="506" t="s">
        <v>1163</v>
      </c>
      <c r="K105" s="506" t="s">
        <v>1164</v>
      </c>
      <c r="L105" s="507">
        <v>118.82</v>
      </c>
      <c r="M105" s="507">
        <v>118.82</v>
      </c>
      <c r="N105" s="506">
        <v>1</v>
      </c>
      <c r="O105" s="587">
        <v>1</v>
      </c>
      <c r="P105" s="507">
        <v>118.82</v>
      </c>
      <c r="Q105" s="522">
        <v>1</v>
      </c>
      <c r="R105" s="506">
        <v>1</v>
      </c>
      <c r="S105" s="522">
        <v>1</v>
      </c>
      <c r="T105" s="587">
        <v>1</v>
      </c>
      <c r="U105" s="545">
        <v>1</v>
      </c>
    </row>
    <row r="106" spans="1:21" ht="14.4" customHeight="1" x14ac:dyDescent="0.3">
      <c r="A106" s="505">
        <v>34</v>
      </c>
      <c r="B106" s="506" t="s">
        <v>519</v>
      </c>
      <c r="C106" s="506">
        <v>89301345</v>
      </c>
      <c r="D106" s="585" t="s">
        <v>1316</v>
      </c>
      <c r="E106" s="586" t="s">
        <v>879</v>
      </c>
      <c r="F106" s="506" t="s">
        <v>866</v>
      </c>
      <c r="G106" s="506" t="s">
        <v>1095</v>
      </c>
      <c r="H106" s="506" t="s">
        <v>520</v>
      </c>
      <c r="I106" s="506" t="s">
        <v>1165</v>
      </c>
      <c r="J106" s="506" t="s">
        <v>1163</v>
      </c>
      <c r="K106" s="506" t="s">
        <v>1166</v>
      </c>
      <c r="L106" s="507">
        <v>0</v>
      </c>
      <c r="M106" s="507">
        <v>0</v>
      </c>
      <c r="N106" s="506">
        <v>1</v>
      </c>
      <c r="O106" s="587">
        <v>1</v>
      </c>
      <c r="P106" s="507">
        <v>0</v>
      </c>
      <c r="Q106" s="522"/>
      <c r="R106" s="506">
        <v>1</v>
      </c>
      <c r="S106" s="522">
        <v>1</v>
      </c>
      <c r="T106" s="587">
        <v>1</v>
      </c>
      <c r="U106" s="545">
        <v>1</v>
      </c>
    </row>
    <row r="107" spans="1:21" ht="14.4" customHeight="1" x14ac:dyDescent="0.3">
      <c r="A107" s="505">
        <v>34</v>
      </c>
      <c r="B107" s="506" t="s">
        <v>519</v>
      </c>
      <c r="C107" s="506">
        <v>89301345</v>
      </c>
      <c r="D107" s="585" t="s">
        <v>1316</v>
      </c>
      <c r="E107" s="586" t="s">
        <v>879</v>
      </c>
      <c r="F107" s="506" t="s">
        <v>866</v>
      </c>
      <c r="G107" s="506" t="s">
        <v>1167</v>
      </c>
      <c r="H107" s="506" t="s">
        <v>520</v>
      </c>
      <c r="I107" s="506" t="s">
        <v>1168</v>
      </c>
      <c r="J107" s="506" t="s">
        <v>1169</v>
      </c>
      <c r="K107" s="506" t="s">
        <v>1170</v>
      </c>
      <c r="L107" s="507">
        <v>114.39</v>
      </c>
      <c r="M107" s="507">
        <v>114.39</v>
      </c>
      <c r="N107" s="506">
        <v>1</v>
      </c>
      <c r="O107" s="587">
        <v>1</v>
      </c>
      <c r="P107" s="507">
        <v>114.39</v>
      </c>
      <c r="Q107" s="522">
        <v>1</v>
      </c>
      <c r="R107" s="506">
        <v>1</v>
      </c>
      <c r="S107" s="522">
        <v>1</v>
      </c>
      <c r="T107" s="587">
        <v>1</v>
      </c>
      <c r="U107" s="545">
        <v>1</v>
      </c>
    </row>
    <row r="108" spans="1:21" ht="14.4" customHeight="1" x14ac:dyDescent="0.3">
      <c r="A108" s="505">
        <v>34</v>
      </c>
      <c r="B108" s="506" t="s">
        <v>519</v>
      </c>
      <c r="C108" s="506">
        <v>89301345</v>
      </c>
      <c r="D108" s="585" t="s">
        <v>1316</v>
      </c>
      <c r="E108" s="586" t="s">
        <v>879</v>
      </c>
      <c r="F108" s="506" t="s">
        <v>866</v>
      </c>
      <c r="G108" s="506" t="s">
        <v>1167</v>
      </c>
      <c r="H108" s="506" t="s">
        <v>520</v>
      </c>
      <c r="I108" s="506" t="s">
        <v>1171</v>
      </c>
      <c r="J108" s="506" t="s">
        <v>1169</v>
      </c>
      <c r="K108" s="506" t="s">
        <v>1172</v>
      </c>
      <c r="L108" s="507">
        <v>0</v>
      </c>
      <c r="M108" s="507">
        <v>0</v>
      </c>
      <c r="N108" s="506">
        <v>1</v>
      </c>
      <c r="O108" s="587">
        <v>1</v>
      </c>
      <c r="P108" s="507">
        <v>0</v>
      </c>
      <c r="Q108" s="522"/>
      <c r="R108" s="506">
        <v>1</v>
      </c>
      <c r="S108" s="522">
        <v>1</v>
      </c>
      <c r="T108" s="587">
        <v>1</v>
      </c>
      <c r="U108" s="545">
        <v>1</v>
      </c>
    </row>
    <row r="109" spans="1:21" ht="14.4" customHeight="1" x14ac:dyDescent="0.3">
      <c r="A109" s="505">
        <v>34</v>
      </c>
      <c r="B109" s="506" t="s">
        <v>519</v>
      </c>
      <c r="C109" s="506">
        <v>89301345</v>
      </c>
      <c r="D109" s="585" t="s">
        <v>1316</v>
      </c>
      <c r="E109" s="586" t="s">
        <v>879</v>
      </c>
      <c r="F109" s="506" t="s">
        <v>866</v>
      </c>
      <c r="G109" s="506" t="s">
        <v>1173</v>
      </c>
      <c r="H109" s="506" t="s">
        <v>520</v>
      </c>
      <c r="I109" s="506" t="s">
        <v>1174</v>
      </c>
      <c r="J109" s="506" t="s">
        <v>1175</v>
      </c>
      <c r="K109" s="506" t="s">
        <v>1176</v>
      </c>
      <c r="L109" s="507">
        <v>63.67</v>
      </c>
      <c r="M109" s="507">
        <v>127.34</v>
      </c>
      <c r="N109" s="506">
        <v>2</v>
      </c>
      <c r="O109" s="587">
        <v>2</v>
      </c>
      <c r="P109" s="507"/>
      <c r="Q109" s="522">
        <v>0</v>
      </c>
      <c r="R109" s="506"/>
      <c r="S109" s="522">
        <v>0</v>
      </c>
      <c r="T109" s="587"/>
      <c r="U109" s="545">
        <v>0</v>
      </c>
    </row>
    <row r="110" spans="1:21" ht="14.4" customHeight="1" x14ac:dyDescent="0.3">
      <c r="A110" s="505">
        <v>34</v>
      </c>
      <c r="B110" s="506" t="s">
        <v>519</v>
      </c>
      <c r="C110" s="506">
        <v>89301345</v>
      </c>
      <c r="D110" s="585" t="s">
        <v>1316</v>
      </c>
      <c r="E110" s="586" t="s">
        <v>879</v>
      </c>
      <c r="F110" s="506" t="s">
        <v>866</v>
      </c>
      <c r="G110" s="506" t="s">
        <v>1177</v>
      </c>
      <c r="H110" s="506" t="s">
        <v>520</v>
      </c>
      <c r="I110" s="506" t="s">
        <v>1178</v>
      </c>
      <c r="J110" s="506" t="s">
        <v>1179</v>
      </c>
      <c r="K110" s="506" t="s">
        <v>1180</v>
      </c>
      <c r="L110" s="507">
        <v>0</v>
      </c>
      <c r="M110" s="507">
        <v>0</v>
      </c>
      <c r="N110" s="506">
        <v>3</v>
      </c>
      <c r="O110" s="587">
        <v>1.5</v>
      </c>
      <c r="P110" s="507"/>
      <c r="Q110" s="522"/>
      <c r="R110" s="506"/>
      <c r="S110" s="522">
        <v>0</v>
      </c>
      <c r="T110" s="587"/>
      <c r="U110" s="545">
        <v>0</v>
      </c>
    </row>
    <row r="111" spans="1:21" ht="14.4" customHeight="1" x14ac:dyDescent="0.3">
      <c r="A111" s="505">
        <v>34</v>
      </c>
      <c r="B111" s="506" t="s">
        <v>519</v>
      </c>
      <c r="C111" s="506">
        <v>89301345</v>
      </c>
      <c r="D111" s="585" t="s">
        <v>1316</v>
      </c>
      <c r="E111" s="586" t="s">
        <v>879</v>
      </c>
      <c r="F111" s="506" t="s">
        <v>866</v>
      </c>
      <c r="G111" s="506" t="s">
        <v>1181</v>
      </c>
      <c r="H111" s="506" t="s">
        <v>698</v>
      </c>
      <c r="I111" s="506" t="s">
        <v>1182</v>
      </c>
      <c r="J111" s="506" t="s">
        <v>1183</v>
      </c>
      <c r="K111" s="506" t="s">
        <v>1184</v>
      </c>
      <c r="L111" s="507">
        <v>94.8</v>
      </c>
      <c r="M111" s="507">
        <v>94.8</v>
      </c>
      <c r="N111" s="506">
        <v>1</v>
      </c>
      <c r="O111" s="587">
        <v>1</v>
      </c>
      <c r="P111" s="507">
        <v>94.8</v>
      </c>
      <c r="Q111" s="522">
        <v>1</v>
      </c>
      <c r="R111" s="506">
        <v>1</v>
      </c>
      <c r="S111" s="522">
        <v>1</v>
      </c>
      <c r="T111" s="587">
        <v>1</v>
      </c>
      <c r="U111" s="545">
        <v>1</v>
      </c>
    </row>
    <row r="112" spans="1:21" ht="14.4" customHeight="1" x14ac:dyDescent="0.3">
      <c r="A112" s="505">
        <v>34</v>
      </c>
      <c r="B112" s="506" t="s">
        <v>519</v>
      </c>
      <c r="C112" s="506">
        <v>89301345</v>
      </c>
      <c r="D112" s="585" t="s">
        <v>1316</v>
      </c>
      <c r="E112" s="586" t="s">
        <v>879</v>
      </c>
      <c r="F112" s="506" t="s">
        <v>866</v>
      </c>
      <c r="G112" s="506" t="s">
        <v>1185</v>
      </c>
      <c r="H112" s="506" t="s">
        <v>520</v>
      </c>
      <c r="I112" s="506" t="s">
        <v>1186</v>
      </c>
      <c r="J112" s="506" t="s">
        <v>1187</v>
      </c>
      <c r="K112" s="506" t="s">
        <v>1188</v>
      </c>
      <c r="L112" s="507">
        <v>0</v>
      </c>
      <c r="M112" s="507">
        <v>0</v>
      </c>
      <c r="N112" s="506">
        <v>1</v>
      </c>
      <c r="O112" s="587">
        <v>1</v>
      </c>
      <c r="P112" s="507"/>
      <c r="Q112" s="522"/>
      <c r="R112" s="506"/>
      <c r="S112" s="522">
        <v>0</v>
      </c>
      <c r="T112" s="587"/>
      <c r="U112" s="545">
        <v>0</v>
      </c>
    </row>
    <row r="113" spans="1:21" ht="14.4" customHeight="1" x14ac:dyDescent="0.3">
      <c r="A113" s="505">
        <v>34</v>
      </c>
      <c r="B113" s="506" t="s">
        <v>519</v>
      </c>
      <c r="C113" s="506">
        <v>89301345</v>
      </c>
      <c r="D113" s="585" t="s">
        <v>1316</v>
      </c>
      <c r="E113" s="586" t="s">
        <v>881</v>
      </c>
      <c r="F113" s="506" t="s">
        <v>866</v>
      </c>
      <c r="G113" s="506" t="s">
        <v>924</v>
      </c>
      <c r="H113" s="506" t="s">
        <v>698</v>
      </c>
      <c r="I113" s="506" t="s">
        <v>961</v>
      </c>
      <c r="J113" s="506" t="s">
        <v>962</v>
      </c>
      <c r="K113" s="506" t="s">
        <v>963</v>
      </c>
      <c r="L113" s="507">
        <v>333.31</v>
      </c>
      <c r="M113" s="507">
        <v>333.31</v>
      </c>
      <c r="N113" s="506">
        <v>1</v>
      </c>
      <c r="O113" s="587">
        <v>1</v>
      </c>
      <c r="P113" s="507"/>
      <c r="Q113" s="522">
        <v>0</v>
      </c>
      <c r="R113" s="506"/>
      <c r="S113" s="522">
        <v>0</v>
      </c>
      <c r="T113" s="587"/>
      <c r="U113" s="545">
        <v>0</v>
      </c>
    </row>
    <row r="114" spans="1:21" ht="14.4" customHeight="1" x14ac:dyDescent="0.3">
      <c r="A114" s="505">
        <v>34</v>
      </c>
      <c r="B114" s="506" t="s">
        <v>519</v>
      </c>
      <c r="C114" s="506">
        <v>89301345</v>
      </c>
      <c r="D114" s="585" t="s">
        <v>1316</v>
      </c>
      <c r="E114" s="586" t="s">
        <v>881</v>
      </c>
      <c r="F114" s="506" t="s">
        <v>866</v>
      </c>
      <c r="G114" s="506" t="s">
        <v>1189</v>
      </c>
      <c r="H114" s="506" t="s">
        <v>698</v>
      </c>
      <c r="I114" s="506" t="s">
        <v>1190</v>
      </c>
      <c r="J114" s="506" t="s">
        <v>1191</v>
      </c>
      <c r="K114" s="506" t="s">
        <v>1192</v>
      </c>
      <c r="L114" s="507">
        <v>69.86</v>
      </c>
      <c r="M114" s="507">
        <v>139.72</v>
      </c>
      <c r="N114" s="506">
        <v>2</v>
      </c>
      <c r="O114" s="587">
        <v>0.5</v>
      </c>
      <c r="P114" s="507">
        <v>139.72</v>
      </c>
      <c r="Q114" s="522">
        <v>1</v>
      </c>
      <c r="R114" s="506">
        <v>2</v>
      </c>
      <c r="S114" s="522">
        <v>1</v>
      </c>
      <c r="T114" s="587">
        <v>0.5</v>
      </c>
      <c r="U114" s="545">
        <v>1</v>
      </c>
    </row>
    <row r="115" spans="1:21" ht="14.4" customHeight="1" x14ac:dyDescent="0.3">
      <c r="A115" s="505">
        <v>34</v>
      </c>
      <c r="B115" s="506" t="s">
        <v>519</v>
      </c>
      <c r="C115" s="506">
        <v>89301345</v>
      </c>
      <c r="D115" s="585" t="s">
        <v>1316</v>
      </c>
      <c r="E115" s="586" t="s">
        <v>881</v>
      </c>
      <c r="F115" s="506" t="s">
        <v>866</v>
      </c>
      <c r="G115" s="506" t="s">
        <v>1193</v>
      </c>
      <c r="H115" s="506" t="s">
        <v>520</v>
      </c>
      <c r="I115" s="506" t="s">
        <v>1194</v>
      </c>
      <c r="J115" s="506" t="s">
        <v>1195</v>
      </c>
      <c r="K115" s="506" t="s">
        <v>775</v>
      </c>
      <c r="L115" s="507">
        <v>80.77</v>
      </c>
      <c r="M115" s="507">
        <v>80.77</v>
      </c>
      <c r="N115" s="506">
        <v>1</v>
      </c>
      <c r="O115" s="587">
        <v>1</v>
      </c>
      <c r="P115" s="507">
        <v>80.77</v>
      </c>
      <c r="Q115" s="522">
        <v>1</v>
      </c>
      <c r="R115" s="506">
        <v>1</v>
      </c>
      <c r="S115" s="522">
        <v>1</v>
      </c>
      <c r="T115" s="587">
        <v>1</v>
      </c>
      <c r="U115" s="545">
        <v>1</v>
      </c>
    </row>
    <row r="116" spans="1:21" ht="14.4" customHeight="1" x14ac:dyDescent="0.3">
      <c r="A116" s="505">
        <v>34</v>
      </c>
      <c r="B116" s="506" t="s">
        <v>519</v>
      </c>
      <c r="C116" s="506">
        <v>89301345</v>
      </c>
      <c r="D116" s="585" t="s">
        <v>1316</v>
      </c>
      <c r="E116" s="586" t="s">
        <v>881</v>
      </c>
      <c r="F116" s="506" t="s">
        <v>866</v>
      </c>
      <c r="G116" s="506" t="s">
        <v>989</v>
      </c>
      <c r="H116" s="506" t="s">
        <v>520</v>
      </c>
      <c r="I116" s="506" t="s">
        <v>1196</v>
      </c>
      <c r="J116" s="506" t="s">
        <v>991</v>
      </c>
      <c r="K116" s="506" t="s">
        <v>1197</v>
      </c>
      <c r="L116" s="507">
        <v>128.80000000000001</v>
      </c>
      <c r="M116" s="507">
        <v>386.40000000000003</v>
      </c>
      <c r="N116" s="506">
        <v>3</v>
      </c>
      <c r="O116" s="587">
        <v>1</v>
      </c>
      <c r="P116" s="507"/>
      <c r="Q116" s="522">
        <v>0</v>
      </c>
      <c r="R116" s="506"/>
      <c r="S116" s="522">
        <v>0</v>
      </c>
      <c r="T116" s="587"/>
      <c r="U116" s="545">
        <v>0</v>
      </c>
    </row>
    <row r="117" spans="1:21" ht="14.4" customHeight="1" x14ac:dyDescent="0.3">
      <c r="A117" s="505">
        <v>34</v>
      </c>
      <c r="B117" s="506" t="s">
        <v>519</v>
      </c>
      <c r="C117" s="506">
        <v>89301345</v>
      </c>
      <c r="D117" s="585" t="s">
        <v>1316</v>
      </c>
      <c r="E117" s="586" t="s">
        <v>881</v>
      </c>
      <c r="F117" s="506" t="s">
        <v>866</v>
      </c>
      <c r="G117" s="506" t="s">
        <v>1198</v>
      </c>
      <c r="H117" s="506" t="s">
        <v>520</v>
      </c>
      <c r="I117" s="506" t="s">
        <v>1199</v>
      </c>
      <c r="J117" s="506" t="s">
        <v>1200</v>
      </c>
      <c r="K117" s="506" t="s">
        <v>1201</v>
      </c>
      <c r="L117" s="507">
        <v>66.599999999999994</v>
      </c>
      <c r="M117" s="507">
        <v>199.79999999999998</v>
      </c>
      <c r="N117" s="506">
        <v>3</v>
      </c>
      <c r="O117" s="587">
        <v>3</v>
      </c>
      <c r="P117" s="507">
        <v>199.79999999999998</v>
      </c>
      <c r="Q117" s="522">
        <v>1</v>
      </c>
      <c r="R117" s="506">
        <v>3</v>
      </c>
      <c r="S117" s="522">
        <v>1</v>
      </c>
      <c r="T117" s="587">
        <v>3</v>
      </c>
      <c r="U117" s="545">
        <v>1</v>
      </c>
    </row>
    <row r="118" spans="1:21" ht="14.4" customHeight="1" x14ac:dyDescent="0.3">
      <c r="A118" s="505">
        <v>34</v>
      </c>
      <c r="B118" s="506" t="s">
        <v>519</v>
      </c>
      <c r="C118" s="506">
        <v>89301345</v>
      </c>
      <c r="D118" s="585" t="s">
        <v>1316</v>
      </c>
      <c r="E118" s="586" t="s">
        <v>881</v>
      </c>
      <c r="F118" s="506" t="s">
        <v>866</v>
      </c>
      <c r="G118" s="506" t="s">
        <v>936</v>
      </c>
      <c r="H118" s="506" t="s">
        <v>520</v>
      </c>
      <c r="I118" s="506" t="s">
        <v>754</v>
      </c>
      <c r="J118" s="506" t="s">
        <v>755</v>
      </c>
      <c r="K118" s="506" t="s">
        <v>968</v>
      </c>
      <c r="L118" s="507">
        <v>50.27</v>
      </c>
      <c r="M118" s="507">
        <v>100.54</v>
      </c>
      <c r="N118" s="506">
        <v>2</v>
      </c>
      <c r="O118" s="587">
        <v>1.5</v>
      </c>
      <c r="P118" s="507">
        <v>50.27</v>
      </c>
      <c r="Q118" s="522">
        <v>0.5</v>
      </c>
      <c r="R118" s="506">
        <v>1</v>
      </c>
      <c r="S118" s="522">
        <v>0.5</v>
      </c>
      <c r="T118" s="587">
        <v>0.5</v>
      </c>
      <c r="U118" s="545">
        <v>0.33333333333333331</v>
      </c>
    </row>
    <row r="119" spans="1:21" ht="14.4" customHeight="1" x14ac:dyDescent="0.3">
      <c r="A119" s="505">
        <v>34</v>
      </c>
      <c r="B119" s="506" t="s">
        <v>519</v>
      </c>
      <c r="C119" s="506">
        <v>89301345</v>
      </c>
      <c r="D119" s="585" t="s">
        <v>1316</v>
      </c>
      <c r="E119" s="586" t="s">
        <v>881</v>
      </c>
      <c r="F119" s="506" t="s">
        <v>866</v>
      </c>
      <c r="G119" s="506" t="s">
        <v>936</v>
      </c>
      <c r="H119" s="506" t="s">
        <v>520</v>
      </c>
      <c r="I119" s="506" t="s">
        <v>937</v>
      </c>
      <c r="J119" s="506" t="s">
        <v>938</v>
      </c>
      <c r="K119" s="506" t="s">
        <v>939</v>
      </c>
      <c r="L119" s="507">
        <v>93.99</v>
      </c>
      <c r="M119" s="507">
        <v>187.98</v>
      </c>
      <c r="N119" s="506">
        <v>2</v>
      </c>
      <c r="O119" s="587">
        <v>0.5</v>
      </c>
      <c r="P119" s="507">
        <v>187.98</v>
      </c>
      <c r="Q119" s="522">
        <v>1</v>
      </c>
      <c r="R119" s="506">
        <v>2</v>
      </c>
      <c r="S119" s="522">
        <v>1</v>
      </c>
      <c r="T119" s="587">
        <v>0.5</v>
      </c>
      <c r="U119" s="545">
        <v>1</v>
      </c>
    </row>
    <row r="120" spans="1:21" ht="14.4" customHeight="1" x14ac:dyDescent="0.3">
      <c r="A120" s="505">
        <v>34</v>
      </c>
      <c r="B120" s="506" t="s">
        <v>519</v>
      </c>
      <c r="C120" s="506">
        <v>89301345</v>
      </c>
      <c r="D120" s="585" t="s">
        <v>1316</v>
      </c>
      <c r="E120" s="586" t="s">
        <v>881</v>
      </c>
      <c r="F120" s="506" t="s">
        <v>866</v>
      </c>
      <c r="G120" s="506" t="s">
        <v>904</v>
      </c>
      <c r="H120" s="506" t="s">
        <v>698</v>
      </c>
      <c r="I120" s="506" t="s">
        <v>905</v>
      </c>
      <c r="J120" s="506" t="s">
        <v>906</v>
      </c>
      <c r="K120" s="506" t="s">
        <v>907</v>
      </c>
      <c r="L120" s="507">
        <v>59.55</v>
      </c>
      <c r="M120" s="507">
        <v>59.55</v>
      </c>
      <c r="N120" s="506">
        <v>1</v>
      </c>
      <c r="O120" s="587">
        <v>0.5</v>
      </c>
      <c r="P120" s="507">
        <v>59.55</v>
      </c>
      <c r="Q120" s="522">
        <v>1</v>
      </c>
      <c r="R120" s="506">
        <v>1</v>
      </c>
      <c r="S120" s="522">
        <v>1</v>
      </c>
      <c r="T120" s="587">
        <v>0.5</v>
      </c>
      <c r="U120" s="545">
        <v>1</v>
      </c>
    </row>
    <row r="121" spans="1:21" ht="14.4" customHeight="1" x14ac:dyDescent="0.3">
      <c r="A121" s="505">
        <v>34</v>
      </c>
      <c r="B121" s="506" t="s">
        <v>519</v>
      </c>
      <c r="C121" s="506">
        <v>89301345</v>
      </c>
      <c r="D121" s="585" t="s">
        <v>1316</v>
      </c>
      <c r="E121" s="586" t="s">
        <v>881</v>
      </c>
      <c r="F121" s="506" t="s">
        <v>866</v>
      </c>
      <c r="G121" s="506" t="s">
        <v>1138</v>
      </c>
      <c r="H121" s="506" t="s">
        <v>520</v>
      </c>
      <c r="I121" s="506" t="s">
        <v>1139</v>
      </c>
      <c r="J121" s="506" t="s">
        <v>1140</v>
      </c>
      <c r="K121" s="506" t="s">
        <v>1141</v>
      </c>
      <c r="L121" s="507">
        <v>56.69</v>
      </c>
      <c r="M121" s="507">
        <v>113.38</v>
      </c>
      <c r="N121" s="506">
        <v>2</v>
      </c>
      <c r="O121" s="587">
        <v>0.5</v>
      </c>
      <c r="P121" s="507">
        <v>113.38</v>
      </c>
      <c r="Q121" s="522">
        <v>1</v>
      </c>
      <c r="R121" s="506">
        <v>2</v>
      </c>
      <c r="S121" s="522">
        <v>1</v>
      </c>
      <c r="T121" s="587">
        <v>0.5</v>
      </c>
      <c r="U121" s="545">
        <v>1</v>
      </c>
    </row>
    <row r="122" spans="1:21" ht="14.4" customHeight="1" x14ac:dyDescent="0.3">
      <c r="A122" s="505">
        <v>34</v>
      </c>
      <c r="B122" s="506" t="s">
        <v>519</v>
      </c>
      <c r="C122" s="506">
        <v>89301345</v>
      </c>
      <c r="D122" s="585" t="s">
        <v>1316</v>
      </c>
      <c r="E122" s="586" t="s">
        <v>881</v>
      </c>
      <c r="F122" s="506" t="s">
        <v>866</v>
      </c>
      <c r="G122" s="506" t="s">
        <v>1202</v>
      </c>
      <c r="H122" s="506" t="s">
        <v>698</v>
      </c>
      <c r="I122" s="506" t="s">
        <v>1203</v>
      </c>
      <c r="J122" s="506" t="s">
        <v>1204</v>
      </c>
      <c r="K122" s="506" t="s">
        <v>1205</v>
      </c>
      <c r="L122" s="507">
        <v>391.77</v>
      </c>
      <c r="M122" s="507">
        <v>391.77</v>
      </c>
      <c r="N122" s="506">
        <v>1</v>
      </c>
      <c r="O122" s="587">
        <v>1</v>
      </c>
      <c r="P122" s="507">
        <v>391.77</v>
      </c>
      <c r="Q122" s="522">
        <v>1</v>
      </c>
      <c r="R122" s="506">
        <v>1</v>
      </c>
      <c r="S122" s="522">
        <v>1</v>
      </c>
      <c r="T122" s="587">
        <v>1</v>
      </c>
      <c r="U122" s="545">
        <v>1</v>
      </c>
    </row>
    <row r="123" spans="1:21" ht="14.4" customHeight="1" x14ac:dyDescent="0.3">
      <c r="A123" s="505">
        <v>34</v>
      </c>
      <c r="B123" s="506" t="s">
        <v>519</v>
      </c>
      <c r="C123" s="506">
        <v>89301345</v>
      </c>
      <c r="D123" s="585" t="s">
        <v>1316</v>
      </c>
      <c r="E123" s="586" t="s">
        <v>881</v>
      </c>
      <c r="F123" s="506" t="s">
        <v>866</v>
      </c>
      <c r="G123" s="506" t="s">
        <v>1181</v>
      </c>
      <c r="H123" s="506" t="s">
        <v>698</v>
      </c>
      <c r="I123" s="506" t="s">
        <v>1206</v>
      </c>
      <c r="J123" s="506" t="s">
        <v>1207</v>
      </c>
      <c r="K123" s="506" t="s">
        <v>1208</v>
      </c>
      <c r="L123" s="507">
        <v>25.54</v>
      </c>
      <c r="M123" s="507">
        <v>178.77999999999997</v>
      </c>
      <c r="N123" s="506">
        <v>7</v>
      </c>
      <c r="O123" s="587">
        <v>2</v>
      </c>
      <c r="P123" s="507">
        <v>178.77999999999997</v>
      </c>
      <c r="Q123" s="522">
        <v>1</v>
      </c>
      <c r="R123" s="506">
        <v>7</v>
      </c>
      <c r="S123" s="522">
        <v>1</v>
      </c>
      <c r="T123" s="587">
        <v>2</v>
      </c>
      <c r="U123" s="545">
        <v>1</v>
      </c>
    </row>
    <row r="124" spans="1:21" ht="14.4" customHeight="1" x14ac:dyDescent="0.3">
      <c r="A124" s="505">
        <v>34</v>
      </c>
      <c r="B124" s="506" t="s">
        <v>519</v>
      </c>
      <c r="C124" s="506">
        <v>89301345</v>
      </c>
      <c r="D124" s="585" t="s">
        <v>1316</v>
      </c>
      <c r="E124" s="586" t="s">
        <v>881</v>
      </c>
      <c r="F124" s="506" t="s">
        <v>866</v>
      </c>
      <c r="G124" s="506" t="s">
        <v>1185</v>
      </c>
      <c r="H124" s="506" t="s">
        <v>520</v>
      </c>
      <c r="I124" s="506" t="s">
        <v>1186</v>
      </c>
      <c r="J124" s="506" t="s">
        <v>1187</v>
      </c>
      <c r="K124" s="506" t="s">
        <v>1188</v>
      </c>
      <c r="L124" s="507">
        <v>0</v>
      </c>
      <c r="M124" s="507">
        <v>0</v>
      </c>
      <c r="N124" s="506">
        <v>1</v>
      </c>
      <c r="O124" s="587">
        <v>0.5</v>
      </c>
      <c r="P124" s="507">
        <v>0</v>
      </c>
      <c r="Q124" s="522"/>
      <c r="R124" s="506">
        <v>1</v>
      </c>
      <c r="S124" s="522">
        <v>1</v>
      </c>
      <c r="T124" s="587">
        <v>0.5</v>
      </c>
      <c r="U124" s="545">
        <v>1</v>
      </c>
    </row>
    <row r="125" spans="1:21" ht="14.4" customHeight="1" x14ac:dyDescent="0.3">
      <c r="A125" s="505">
        <v>34</v>
      </c>
      <c r="B125" s="506" t="s">
        <v>519</v>
      </c>
      <c r="C125" s="506">
        <v>89301345</v>
      </c>
      <c r="D125" s="585" t="s">
        <v>1316</v>
      </c>
      <c r="E125" s="586" t="s">
        <v>881</v>
      </c>
      <c r="F125" s="506" t="s">
        <v>866</v>
      </c>
      <c r="G125" s="506" t="s">
        <v>1209</v>
      </c>
      <c r="H125" s="506" t="s">
        <v>520</v>
      </c>
      <c r="I125" s="506" t="s">
        <v>1210</v>
      </c>
      <c r="J125" s="506" t="s">
        <v>1211</v>
      </c>
      <c r="K125" s="506" t="s">
        <v>1212</v>
      </c>
      <c r="L125" s="507">
        <v>38.65</v>
      </c>
      <c r="M125" s="507">
        <v>77.3</v>
      </c>
      <c r="N125" s="506">
        <v>2</v>
      </c>
      <c r="O125" s="587">
        <v>0.5</v>
      </c>
      <c r="P125" s="507">
        <v>77.3</v>
      </c>
      <c r="Q125" s="522">
        <v>1</v>
      </c>
      <c r="R125" s="506">
        <v>2</v>
      </c>
      <c r="S125" s="522">
        <v>1</v>
      </c>
      <c r="T125" s="587">
        <v>0.5</v>
      </c>
      <c r="U125" s="545">
        <v>1</v>
      </c>
    </row>
    <row r="126" spans="1:21" ht="14.4" customHeight="1" x14ac:dyDescent="0.3">
      <c r="A126" s="505">
        <v>34</v>
      </c>
      <c r="B126" s="506" t="s">
        <v>519</v>
      </c>
      <c r="C126" s="506">
        <v>89301345</v>
      </c>
      <c r="D126" s="585" t="s">
        <v>1316</v>
      </c>
      <c r="E126" s="586" t="s">
        <v>881</v>
      </c>
      <c r="F126" s="506" t="s">
        <v>866</v>
      </c>
      <c r="G126" s="506" t="s">
        <v>1209</v>
      </c>
      <c r="H126" s="506" t="s">
        <v>520</v>
      </c>
      <c r="I126" s="506" t="s">
        <v>1213</v>
      </c>
      <c r="J126" s="506" t="s">
        <v>1211</v>
      </c>
      <c r="K126" s="506" t="s">
        <v>1115</v>
      </c>
      <c r="L126" s="507">
        <v>38.65</v>
      </c>
      <c r="M126" s="507">
        <v>38.65</v>
      </c>
      <c r="N126" s="506">
        <v>1</v>
      </c>
      <c r="O126" s="587">
        <v>0.5</v>
      </c>
      <c r="P126" s="507">
        <v>38.65</v>
      </c>
      <c r="Q126" s="522">
        <v>1</v>
      </c>
      <c r="R126" s="506">
        <v>1</v>
      </c>
      <c r="S126" s="522">
        <v>1</v>
      </c>
      <c r="T126" s="587">
        <v>0.5</v>
      </c>
      <c r="U126" s="545">
        <v>1</v>
      </c>
    </row>
    <row r="127" spans="1:21" ht="14.4" customHeight="1" x14ac:dyDescent="0.3">
      <c r="A127" s="505">
        <v>34</v>
      </c>
      <c r="B127" s="506" t="s">
        <v>519</v>
      </c>
      <c r="C127" s="506">
        <v>89301345</v>
      </c>
      <c r="D127" s="585" t="s">
        <v>1316</v>
      </c>
      <c r="E127" s="586" t="s">
        <v>882</v>
      </c>
      <c r="F127" s="506" t="s">
        <v>866</v>
      </c>
      <c r="G127" s="506" t="s">
        <v>1214</v>
      </c>
      <c r="H127" s="506" t="s">
        <v>698</v>
      </c>
      <c r="I127" s="506" t="s">
        <v>1215</v>
      </c>
      <c r="J127" s="506" t="s">
        <v>1216</v>
      </c>
      <c r="K127" s="506" t="s">
        <v>1217</v>
      </c>
      <c r="L127" s="507">
        <v>6.98</v>
      </c>
      <c r="M127" s="507">
        <v>6.98</v>
      </c>
      <c r="N127" s="506">
        <v>1</v>
      </c>
      <c r="O127" s="587">
        <v>0.5</v>
      </c>
      <c r="P127" s="507"/>
      <c r="Q127" s="522">
        <v>0</v>
      </c>
      <c r="R127" s="506"/>
      <c r="S127" s="522">
        <v>0</v>
      </c>
      <c r="T127" s="587"/>
      <c r="U127" s="545">
        <v>0</v>
      </c>
    </row>
    <row r="128" spans="1:21" ht="14.4" customHeight="1" x14ac:dyDescent="0.3">
      <c r="A128" s="505">
        <v>34</v>
      </c>
      <c r="B128" s="506" t="s">
        <v>519</v>
      </c>
      <c r="C128" s="506">
        <v>89301345</v>
      </c>
      <c r="D128" s="585" t="s">
        <v>1316</v>
      </c>
      <c r="E128" s="586" t="s">
        <v>882</v>
      </c>
      <c r="F128" s="506" t="s">
        <v>866</v>
      </c>
      <c r="G128" s="506" t="s">
        <v>1218</v>
      </c>
      <c r="H128" s="506" t="s">
        <v>520</v>
      </c>
      <c r="I128" s="506" t="s">
        <v>1219</v>
      </c>
      <c r="J128" s="506" t="s">
        <v>1220</v>
      </c>
      <c r="K128" s="506" t="s">
        <v>1221</v>
      </c>
      <c r="L128" s="507">
        <v>166.97</v>
      </c>
      <c r="M128" s="507">
        <v>333.94</v>
      </c>
      <c r="N128" s="506">
        <v>2</v>
      </c>
      <c r="O128" s="587">
        <v>2</v>
      </c>
      <c r="P128" s="507"/>
      <c r="Q128" s="522">
        <v>0</v>
      </c>
      <c r="R128" s="506"/>
      <c r="S128" s="522">
        <v>0</v>
      </c>
      <c r="T128" s="587"/>
      <c r="U128" s="545">
        <v>0</v>
      </c>
    </row>
    <row r="129" spans="1:21" ht="14.4" customHeight="1" x14ac:dyDescent="0.3">
      <c r="A129" s="505">
        <v>34</v>
      </c>
      <c r="B129" s="506" t="s">
        <v>519</v>
      </c>
      <c r="C129" s="506">
        <v>89301345</v>
      </c>
      <c r="D129" s="585" t="s">
        <v>1316</v>
      </c>
      <c r="E129" s="586" t="s">
        <v>882</v>
      </c>
      <c r="F129" s="506" t="s">
        <v>866</v>
      </c>
      <c r="G129" s="506" t="s">
        <v>1030</v>
      </c>
      <c r="H129" s="506" t="s">
        <v>520</v>
      </c>
      <c r="I129" s="506" t="s">
        <v>1031</v>
      </c>
      <c r="J129" s="506" t="s">
        <v>1032</v>
      </c>
      <c r="K129" s="506" t="s">
        <v>1033</v>
      </c>
      <c r="L129" s="507">
        <v>67.040000000000006</v>
      </c>
      <c r="M129" s="507">
        <v>67.040000000000006</v>
      </c>
      <c r="N129" s="506">
        <v>1</v>
      </c>
      <c r="O129" s="587">
        <v>0.5</v>
      </c>
      <c r="P129" s="507">
        <v>67.040000000000006</v>
      </c>
      <c r="Q129" s="522">
        <v>1</v>
      </c>
      <c r="R129" s="506">
        <v>1</v>
      </c>
      <c r="S129" s="522">
        <v>1</v>
      </c>
      <c r="T129" s="587">
        <v>0.5</v>
      </c>
      <c r="U129" s="545">
        <v>1</v>
      </c>
    </row>
    <row r="130" spans="1:21" ht="14.4" customHeight="1" x14ac:dyDescent="0.3">
      <c r="A130" s="505">
        <v>34</v>
      </c>
      <c r="B130" s="506" t="s">
        <v>519</v>
      </c>
      <c r="C130" s="506">
        <v>89301345</v>
      </c>
      <c r="D130" s="585" t="s">
        <v>1316</v>
      </c>
      <c r="E130" s="586" t="s">
        <v>882</v>
      </c>
      <c r="F130" s="506" t="s">
        <v>866</v>
      </c>
      <c r="G130" s="506" t="s">
        <v>1071</v>
      </c>
      <c r="H130" s="506" t="s">
        <v>698</v>
      </c>
      <c r="I130" s="506" t="s">
        <v>1072</v>
      </c>
      <c r="J130" s="506" t="s">
        <v>1073</v>
      </c>
      <c r="K130" s="506" t="s">
        <v>1074</v>
      </c>
      <c r="L130" s="507">
        <v>138.16</v>
      </c>
      <c r="M130" s="507">
        <v>138.16</v>
      </c>
      <c r="N130" s="506">
        <v>1</v>
      </c>
      <c r="O130" s="587">
        <v>1</v>
      </c>
      <c r="P130" s="507">
        <v>138.16</v>
      </c>
      <c r="Q130" s="522">
        <v>1</v>
      </c>
      <c r="R130" s="506">
        <v>1</v>
      </c>
      <c r="S130" s="522">
        <v>1</v>
      </c>
      <c r="T130" s="587">
        <v>1</v>
      </c>
      <c r="U130" s="545">
        <v>1</v>
      </c>
    </row>
    <row r="131" spans="1:21" ht="14.4" customHeight="1" x14ac:dyDescent="0.3">
      <c r="A131" s="505">
        <v>34</v>
      </c>
      <c r="B131" s="506" t="s">
        <v>519</v>
      </c>
      <c r="C131" s="506">
        <v>89301345</v>
      </c>
      <c r="D131" s="585" t="s">
        <v>1316</v>
      </c>
      <c r="E131" s="586" t="s">
        <v>882</v>
      </c>
      <c r="F131" s="506" t="s">
        <v>866</v>
      </c>
      <c r="G131" s="506" t="s">
        <v>1071</v>
      </c>
      <c r="H131" s="506" t="s">
        <v>698</v>
      </c>
      <c r="I131" s="506" t="s">
        <v>1222</v>
      </c>
      <c r="J131" s="506" t="s">
        <v>1223</v>
      </c>
      <c r="K131" s="506" t="s">
        <v>1192</v>
      </c>
      <c r="L131" s="507">
        <v>184.22</v>
      </c>
      <c r="M131" s="507">
        <v>736.88</v>
      </c>
      <c r="N131" s="506">
        <v>4</v>
      </c>
      <c r="O131" s="587">
        <v>2</v>
      </c>
      <c r="P131" s="507">
        <v>736.88</v>
      </c>
      <c r="Q131" s="522">
        <v>1</v>
      </c>
      <c r="R131" s="506">
        <v>4</v>
      </c>
      <c r="S131" s="522">
        <v>1</v>
      </c>
      <c r="T131" s="587">
        <v>2</v>
      </c>
      <c r="U131" s="545">
        <v>1</v>
      </c>
    </row>
    <row r="132" spans="1:21" ht="14.4" customHeight="1" x14ac:dyDescent="0.3">
      <c r="A132" s="505">
        <v>34</v>
      </c>
      <c r="B132" s="506" t="s">
        <v>519</v>
      </c>
      <c r="C132" s="506">
        <v>89301345</v>
      </c>
      <c r="D132" s="585" t="s">
        <v>1316</v>
      </c>
      <c r="E132" s="586" t="s">
        <v>882</v>
      </c>
      <c r="F132" s="506" t="s">
        <v>866</v>
      </c>
      <c r="G132" s="506" t="s">
        <v>1071</v>
      </c>
      <c r="H132" s="506" t="s">
        <v>520</v>
      </c>
      <c r="I132" s="506" t="s">
        <v>1224</v>
      </c>
      <c r="J132" s="506" t="s">
        <v>1223</v>
      </c>
      <c r="K132" s="506" t="s">
        <v>1019</v>
      </c>
      <c r="L132" s="507">
        <v>0</v>
      </c>
      <c r="M132" s="507">
        <v>0</v>
      </c>
      <c r="N132" s="506">
        <v>1</v>
      </c>
      <c r="O132" s="587">
        <v>1</v>
      </c>
      <c r="P132" s="507"/>
      <c r="Q132" s="522"/>
      <c r="R132" s="506"/>
      <c r="S132" s="522">
        <v>0</v>
      </c>
      <c r="T132" s="587"/>
      <c r="U132" s="545">
        <v>0</v>
      </c>
    </row>
    <row r="133" spans="1:21" ht="14.4" customHeight="1" x14ac:dyDescent="0.3">
      <c r="A133" s="505">
        <v>34</v>
      </c>
      <c r="B133" s="506" t="s">
        <v>519</v>
      </c>
      <c r="C133" s="506">
        <v>89301345</v>
      </c>
      <c r="D133" s="585" t="s">
        <v>1316</v>
      </c>
      <c r="E133" s="586" t="s">
        <v>882</v>
      </c>
      <c r="F133" s="506" t="s">
        <v>866</v>
      </c>
      <c r="G133" s="506" t="s">
        <v>1225</v>
      </c>
      <c r="H133" s="506" t="s">
        <v>520</v>
      </c>
      <c r="I133" s="506" t="s">
        <v>1226</v>
      </c>
      <c r="J133" s="506" t="s">
        <v>1227</v>
      </c>
      <c r="K133" s="506" t="s">
        <v>1228</v>
      </c>
      <c r="L133" s="507">
        <v>75.8</v>
      </c>
      <c r="M133" s="507">
        <v>75.8</v>
      </c>
      <c r="N133" s="506">
        <v>1</v>
      </c>
      <c r="O133" s="587">
        <v>0.5</v>
      </c>
      <c r="P133" s="507">
        <v>75.8</v>
      </c>
      <c r="Q133" s="522">
        <v>1</v>
      </c>
      <c r="R133" s="506">
        <v>1</v>
      </c>
      <c r="S133" s="522">
        <v>1</v>
      </c>
      <c r="T133" s="587">
        <v>0.5</v>
      </c>
      <c r="U133" s="545">
        <v>1</v>
      </c>
    </row>
    <row r="134" spans="1:21" ht="14.4" customHeight="1" x14ac:dyDescent="0.3">
      <c r="A134" s="505">
        <v>34</v>
      </c>
      <c r="B134" s="506" t="s">
        <v>519</v>
      </c>
      <c r="C134" s="506">
        <v>89301345</v>
      </c>
      <c r="D134" s="585" t="s">
        <v>1316</v>
      </c>
      <c r="E134" s="586" t="s">
        <v>882</v>
      </c>
      <c r="F134" s="506" t="s">
        <v>866</v>
      </c>
      <c r="G134" s="506" t="s">
        <v>1229</v>
      </c>
      <c r="H134" s="506" t="s">
        <v>520</v>
      </c>
      <c r="I134" s="506" t="s">
        <v>1230</v>
      </c>
      <c r="J134" s="506" t="s">
        <v>1231</v>
      </c>
      <c r="K134" s="506" t="s">
        <v>1232</v>
      </c>
      <c r="L134" s="507">
        <v>138</v>
      </c>
      <c r="M134" s="507">
        <v>276</v>
      </c>
      <c r="N134" s="506">
        <v>2</v>
      </c>
      <c r="O134" s="587">
        <v>0.5</v>
      </c>
      <c r="P134" s="507"/>
      <c r="Q134" s="522">
        <v>0</v>
      </c>
      <c r="R134" s="506"/>
      <c r="S134" s="522">
        <v>0</v>
      </c>
      <c r="T134" s="587"/>
      <c r="U134" s="545">
        <v>0</v>
      </c>
    </row>
    <row r="135" spans="1:21" ht="14.4" customHeight="1" x14ac:dyDescent="0.3">
      <c r="A135" s="505">
        <v>34</v>
      </c>
      <c r="B135" s="506" t="s">
        <v>519</v>
      </c>
      <c r="C135" s="506">
        <v>89301345</v>
      </c>
      <c r="D135" s="585" t="s">
        <v>1316</v>
      </c>
      <c r="E135" s="586" t="s">
        <v>882</v>
      </c>
      <c r="F135" s="506" t="s">
        <v>866</v>
      </c>
      <c r="G135" s="506" t="s">
        <v>1233</v>
      </c>
      <c r="H135" s="506" t="s">
        <v>520</v>
      </c>
      <c r="I135" s="506" t="s">
        <v>1234</v>
      </c>
      <c r="J135" s="506" t="s">
        <v>1235</v>
      </c>
      <c r="K135" s="506" t="s">
        <v>1236</v>
      </c>
      <c r="L135" s="507">
        <v>0</v>
      </c>
      <c r="M135" s="507">
        <v>0</v>
      </c>
      <c r="N135" s="506">
        <v>1</v>
      </c>
      <c r="O135" s="587">
        <v>1</v>
      </c>
      <c r="P135" s="507"/>
      <c r="Q135" s="522"/>
      <c r="R135" s="506"/>
      <c r="S135" s="522">
        <v>0</v>
      </c>
      <c r="T135" s="587"/>
      <c r="U135" s="545">
        <v>0</v>
      </c>
    </row>
    <row r="136" spans="1:21" ht="14.4" customHeight="1" x14ac:dyDescent="0.3">
      <c r="A136" s="505">
        <v>34</v>
      </c>
      <c r="B136" s="506" t="s">
        <v>519</v>
      </c>
      <c r="C136" s="506">
        <v>89301345</v>
      </c>
      <c r="D136" s="585" t="s">
        <v>1316</v>
      </c>
      <c r="E136" s="586" t="s">
        <v>882</v>
      </c>
      <c r="F136" s="506" t="s">
        <v>866</v>
      </c>
      <c r="G136" s="506" t="s">
        <v>989</v>
      </c>
      <c r="H136" s="506" t="s">
        <v>698</v>
      </c>
      <c r="I136" s="506" t="s">
        <v>1237</v>
      </c>
      <c r="J136" s="506" t="s">
        <v>1238</v>
      </c>
      <c r="K136" s="506" t="s">
        <v>923</v>
      </c>
      <c r="L136" s="507">
        <v>232.44</v>
      </c>
      <c r="M136" s="507">
        <v>1394.6399999999999</v>
      </c>
      <c r="N136" s="506">
        <v>6</v>
      </c>
      <c r="O136" s="587">
        <v>1</v>
      </c>
      <c r="P136" s="507"/>
      <c r="Q136" s="522">
        <v>0</v>
      </c>
      <c r="R136" s="506"/>
      <c r="S136" s="522">
        <v>0</v>
      </c>
      <c r="T136" s="587"/>
      <c r="U136" s="545">
        <v>0</v>
      </c>
    </row>
    <row r="137" spans="1:21" ht="14.4" customHeight="1" x14ac:dyDescent="0.3">
      <c r="A137" s="505">
        <v>34</v>
      </c>
      <c r="B137" s="506" t="s">
        <v>519</v>
      </c>
      <c r="C137" s="506">
        <v>89301345</v>
      </c>
      <c r="D137" s="585" t="s">
        <v>1316</v>
      </c>
      <c r="E137" s="586" t="s">
        <v>882</v>
      </c>
      <c r="F137" s="506" t="s">
        <v>866</v>
      </c>
      <c r="G137" s="506" t="s">
        <v>989</v>
      </c>
      <c r="H137" s="506" t="s">
        <v>698</v>
      </c>
      <c r="I137" s="506" t="s">
        <v>1237</v>
      </c>
      <c r="J137" s="506" t="s">
        <v>1238</v>
      </c>
      <c r="K137" s="506" t="s">
        <v>923</v>
      </c>
      <c r="L137" s="507">
        <v>138</v>
      </c>
      <c r="M137" s="507">
        <v>828</v>
      </c>
      <c r="N137" s="506">
        <v>6</v>
      </c>
      <c r="O137" s="587">
        <v>1.5</v>
      </c>
      <c r="P137" s="507"/>
      <c r="Q137" s="522">
        <v>0</v>
      </c>
      <c r="R137" s="506"/>
      <c r="S137" s="522">
        <v>0</v>
      </c>
      <c r="T137" s="587"/>
      <c r="U137" s="545">
        <v>0</v>
      </c>
    </row>
    <row r="138" spans="1:21" ht="14.4" customHeight="1" x14ac:dyDescent="0.3">
      <c r="A138" s="505">
        <v>34</v>
      </c>
      <c r="B138" s="506" t="s">
        <v>519</v>
      </c>
      <c r="C138" s="506">
        <v>89301345</v>
      </c>
      <c r="D138" s="585" t="s">
        <v>1316</v>
      </c>
      <c r="E138" s="586" t="s">
        <v>882</v>
      </c>
      <c r="F138" s="506" t="s">
        <v>866</v>
      </c>
      <c r="G138" s="506" t="s">
        <v>1239</v>
      </c>
      <c r="H138" s="506" t="s">
        <v>520</v>
      </c>
      <c r="I138" s="506" t="s">
        <v>1240</v>
      </c>
      <c r="J138" s="506" t="s">
        <v>1241</v>
      </c>
      <c r="K138" s="506" t="s">
        <v>1242</v>
      </c>
      <c r="L138" s="507">
        <v>117.71</v>
      </c>
      <c r="M138" s="507">
        <v>353.13</v>
      </c>
      <c r="N138" s="506">
        <v>3</v>
      </c>
      <c r="O138" s="587">
        <v>1</v>
      </c>
      <c r="P138" s="507"/>
      <c r="Q138" s="522">
        <v>0</v>
      </c>
      <c r="R138" s="506"/>
      <c r="S138" s="522">
        <v>0</v>
      </c>
      <c r="T138" s="587"/>
      <c r="U138" s="545">
        <v>0</v>
      </c>
    </row>
    <row r="139" spans="1:21" ht="14.4" customHeight="1" x14ac:dyDescent="0.3">
      <c r="A139" s="505">
        <v>34</v>
      </c>
      <c r="B139" s="506" t="s">
        <v>519</v>
      </c>
      <c r="C139" s="506">
        <v>89301345</v>
      </c>
      <c r="D139" s="585" t="s">
        <v>1316</v>
      </c>
      <c r="E139" s="586" t="s">
        <v>882</v>
      </c>
      <c r="F139" s="506" t="s">
        <v>866</v>
      </c>
      <c r="G139" s="506" t="s">
        <v>936</v>
      </c>
      <c r="H139" s="506" t="s">
        <v>520</v>
      </c>
      <c r="I139" s="506" t="s">
        <v>754</v>
      </c>
      <c r="J139" s="506" t="s">
        <v>755</v>
      </c>
      <c r="K139" s="506" t="s">
        <v>968</v>
      </c>
      <c r="L139" s="507">
        <v>50.27</v>
      </c>
      <c r="M139" s="507">
        <v>50.27</v>
      </c>
      <c r="N139" s="506">
        <v>1</v>
      </c>
      <c r="O139" s="587">
        <v>1</v>
      </c>
      <c r="P139" s="507"/>
      <c r="Q139" s="522">
        <v>0</v>
      </c>
      <c r="R139" s="506"/>
      <c r="S139" s="522">
        <v>0</v>
      </c>
      <c r="T139" s="587"/>
      <c r="U139" s="545">
        <v>0</v>
      </c>
    </row>
    <row r="140" spans="1:21" ht="14.4" customHeight="1" x14ac:dyDescent="0.3">
      <c r="A140" s="505">
        <v>34</v>
      </c>
      <c r="B140" s="506" t="s">
        <v>519</v>
      </c>
      <c r="C140" s="506">
        <v>89301345</v>
      </c>
      <c r="D140" s="585" t="s">
        <v>1316</v>
      </c>
      <c r="E140" s="586" t="s">
        <v>882</v>
      </c>
      <c r="F140" s="506" t="s">
        <v>866</v>
      </c>
      <c r="G140" s="506" t="s">
        <v>912</v>
      </c>
      <c r="H140" s="506" t="s">
        <v>520</v>
      </c>
      <c r="I140" s="506" t="s">
        <v>913</v>
      </c>
      <c r="J140" s="506" t="s">
        <v>914</v>
      </c>
      <c r="K140" s="506" t="s">
        <v>915</v>
      </c>
      <c r="L140" s="507">
        <v>49.79</v>
      </c>
      <c r="M140" s="507">
        <v>149.37</v>
      </c>
      <c r="N140" s="506">
        <v>3</v>
      </c>
      <c r="O140" s="587">
        <v>0.5</v>
      </c>
      <c r="P140" s="507"/>
      <c r="Q140" s="522">
        <v>0</v>
      </c>
      <c r="R140" s="506"/>
      <c r="S140" s="522">
        <v>0</v>
      </c>
      <c r="T140" s="587"/>
      <c r="U140" s="545">
        <v>0</v>
      </c>
    </row>
    <row r="141" spans="1:21" ht="14.4" customHeight="1" x14ac:dyDescent="0.3">
      <c r="A141" s="505">
        <v>34</v>
      </c>
      <c r="B141" s="506" t="s">
        <v>519</v>
      </c>
      <c r="C141" s="506">
        <v>89301345</v>
      </c>
      <c r="D141" s="585" t="s">
        <v>1316</v>
      </c>
      <c r="E141" s="586" t="s">
        <v>882</v>
      </c>
      <c r="F141" s="506" t="s">
        <v>866</v>
      </c>
      <c r="G141" s="506" t="s">
        <v>1243</v>
      </c>
      <c r="H141" s="506" t="s">
        <v>698</v>
      </c>
      <c r="I141" s="506" t="s">
        <v>1244</v>
      </c>
      <c r="J141" s="506" t="s">
        <v>1245</v>
      </c>
      <c r="K141" s="506" t="s">
        <v>1246</v>
      </c>
      <c r="L141" s="507">
        <v>201.75</v>
      </c>
      <c r="M141" s="507">
        <v>605.25</v>
      </c>
      <c r="N141" s="506">
        <v>3</v>
      </c>
      <c r="O141" s="587">
        <v>0.5</v>
      </c>
      <c r="P141" s="507">
        <v>605.25</v>
      </c>
      <c r="Q141" s="522">
        <v>1</v>
      </c>
      <c r="R141" s="506">
        <v>3</v>
      </c>
      <c r="S141" s="522">
        <v>1</v>
      </c>
      <c r="T141" s="587">
        <v>0.5</v>
      </c>
      <c r="U141" s="545">
        <v>1</v>
      </c>
    </row>
    <row r="142" spans="1:21" ht="14.4" customHeight="1" x14ac:dyDescent="0.3">
      <c r="A142" s="505">
        <v>34</v>
      </c>
      <c r="B142" s="506" t="s">
        <v>519</v>
      </c>
      <c r="C142" s="506">
        <v>89301345</v>
      </c>
      <c r="D142" s="585" t="s">
        <v>1316</v>
      </c>
      <c r="E142" s="586" t="s">
        <v>882</v>
      </c>
      <c r="F142" s="506" t="s">
        <v>866</v>
      </c>
      <c r="G142" s="506" t="s">
        <v>1243</v>
      </c>
      <c r="H142" s="506" t="s">
        <v>698</v>
      </c>
      <c r="I142" s="506" t="s">
        <v>1244</v>
      </c>
      <c r="J142" s="506" t="s">
        <v>1245</v>
      </c>
      <c r="K142" s="506" t="s">
        <v>1246</v>
      </c>
      <c r="L142" s="507">
        <v>128.80000000000001</v>
      </c>
      <c r="M142" s="507">
        <v>772.80000000000007</v>
      </c>
      <c r="N142" s="506">
        <v>6</v>
      </c>
      <c r="O142" s="587">
        <v>1</v>
      </c>
      <c r="P142" s="507">
        <v>386.40000000000003</v>
      </c>
      <c r="Q142" s="522">
        <v>0.5</v>
      </c>
      <c r="R142" s="506">
        <v>3</v>
      </c>
      <c r="S142" s="522">
        <v>0.5</v>
      </c>
      <c r="T142" s="587">
        <v>0.5</v>
      </c>
      <c r="U142" s="545">
        <v>0.5</v>
      </c>
    </row>
    <row r="143" spans="1:21" ht="14.4" customHeight="1" x14ac:dyDescent="0.3">
      <c r="A143" s="505">
        <v>34</v>
      </c>
      <c r="B143" s="506" t="s">
        <v>519</v>
      </c>
      <c r="C143" s="506">
        <v>89301345</v>
      </c>
      <c r="D143" s="585" t="s">
        <v>1316</v>
      </c>
      <c r="E143" s="586" t="s">
        <v>882</v>
      </c>
      <c r="F143" s="506" t="s">
        <v>866</v>
      </c>
      <c r="G143" s="506" t="s">
        <v>1010</v>
      </c>
      <c r="H143" s="506" t="s">
        <v>520</v>
      </c>
      <c r="I143" s="506" t="s">
        <v>1247</v>
      </c>
      <c r="J143" s="506" t="s">
        <v>1248</v>
      </c>
      <c r="K143" s="506" t="s">
        <v>994</v>
      </c>
      <c r="L143" s="507">
        <v>0</v>
      </c>
      <c r="M143" s="507">
        <v>0</v>
      </c>
      <c r="N143" s="506">
        <v>3</v>
      </c>
      <c r="O143" s="587">
        <v>1.5</v>
      </c>
      <c r="P143" s="507"/>
      <c r="Q143" s="522"/>
      <c r="R143" s="506"/>
      <c r="S143" s="522">
        <v>0</v>
      </c>
      <c r="T143" s="587"/>
      <c r="U143" s="545">
        <v>0</v>
      </c>
    </row>
    <row r="144" spans="1:21" ht="14.4" customHeight="1" x14ac:dyDescent="0.3">
      <c r="A144" s="505">
        <v>34</v>
      </c>
      <c r="B144" s="506" t="s">
        <v>519</v>
      </c>
      <c r="C144" s="506">
        <v>89301345</v>
      </c>
      <c r="D144" s="585" t="s">
        <v>1316</v>
      </c>
      <c r="E144" s="586" t="s">
        <v>883</v>
      </c>
      <c r="F144" s="506" t="s">
        <v>866</v>
      </c>
      <c r="G144" s="506" t="s">
        <v>1249</v>
      </c>
      <c r="H144" s="506" t="s">
        <v>520</v>
      </c>
      <c r="I144" s="506" t="s">
        <v>1250</v>
      </c>
      <c r="J144" s="506" t="s">
        <v>1251</v>
      </c>
      <c r="K144" s="506" t="s">
        <v>1252</v>
      </c>
      <c r="L144" s="507">
        <v>275.23</v>
      </c>
      <c r="M144" s="507">
        <v>550.46</v>
      </c>
      <c r="N144" s="506">
        <v>2</v>
      </c>
      <c r="O144" s="587">
        <v>2</v>
      </c>
      <c r="P144" s="507">
        <v>550.46</v>
      </c>
      <c r="Q144" s="522">
        <v>1</v>
      </c>
      <c r="R144" s="506">
        <v>2</v>
      </c>
      <c r="S144" s="522">
        <v>1</v>
      </c>
      <c r="T144" s="587">
        <v>2</v>
      </c>
      <c r="U144" s="545">
        <v>1</v>
      </c>
    </row>
    <row r="145" spans="1:21" ht="14.4" customHeight="1" x14ac:dyDescent="0.3">
      <c r="A145" s="505">
        <v>34</v>
      </c>
      <c r="B145" s="506" t="s">
        <v>519</v>
      </c>
      <c r="C145" s="506">
        <v>89301345</v>
      </c>
      <c r="D145" s="585" t="s">
        <v>1316</v>
      </c>
      <c r="E145" s="586" t="s">
        <v>883</v>
      </c>
      <c r="F145" s="506" t="s">
        <v>866</v>
      </c>
      <c r="G145" s="506" t="s">
        <v>1249</v>
      </c>
      <c r="H145" s="506" t="s">
        <v>520</v>
      </c>
      <c r="I145" s="506" t="s">
        <v>1253</v>
      </c>
      <c r="J145" s="506" t="s">
        <v>1254</v>
      </c>
      <c r="K145" s="506" t="s">
        <v>1255</v>
      </c>
      <c r="L145" s="507">
        <v>1354.54</v>
      </c>
      <c r="M145" s="507">
        <v>1354.54</v>
      </c>
      <c r="N145" s="506">
        <v>1</v>
      </c>
      <c r="O145" s="587">
        <v>0.5</v>
      </c>
      <c r="P145" s="507"/>
      <c r="Q145" s="522">
        <v>0</v>
      </c>
      <c r="R145" s="506"/>
      <c r="S145" s="522">
        <v>0</v>
      </c>
      <c r="T145" s="587"/>
      <c r="U145" s="545">
        <v>0</v>
      </c>
    </row>
    <row r="146" spans="1:21" ht="14.4" customHeight="1" x14ac:dyDescent="0.3">
      <c r="A146" s="505">
        <v>34</v>
      </c>
      <c r="B146" s="506" t="s">
        <v>519</v>
      </c>
      <c r="C146" s="506">
        <v>89301345</v>
      </c>
      <c r="D146" s="585" t="s">
        <v>1316</v>
      </c>
      <c r="E146" s="586" t="s">
        <v>883</v>
      </c>
      <c r="F146" s="506" t="s">
        <v>866</v>
      </c>
      <c r="G146" s="506" t="s">
        <v>924</v>
      </c>
      <c r="H146" s="506" t="s">
        <v>698</v>
      </c>
      <c r="I146" s="506" t="s">
        <v>1156</v>
      </c>
      <c r="J146" s="506" t="s">
        <v>1157</v>
      </c>
      <c r="K146" s="506" t="s">
        <v>1158</v>
      </c>
      <c r="L146" s="507">
        <v>151.61000000000001</v>
      </c>
      <c r="M146" s="507">
        <v>151.61000000000001</v>
      </c>
      <c r="N146" s="506">
        <v>1</v>
      </c>
      <c r="O146" s="587">
        <v>1</v>
      </c>
      <c r="P146" s="507"/>
      <c r="Q146" s="522">
        <v>0</v>
      </c>
      <c r="R146" s="506"/>
      <c r="S146" s="522">
        <v>0</v>
      </c>
      <c r="T146" s="587"/>
      <c r="U146" s="545">
        <v>0</v>
      </c>
    </row>
    <row r="147" spans="1:21" ht="14.4" customHeight="1" x14ac:dyDescent="0.3">
      <c r="A147" s="505">
        <v>34</v>
      </c>
      <c r="B147" s="506" t="s">
        <v>519</v>
      </c>
      <c r="C147" s="506">
        <v>89301345</v>
      </c>
      <c r="D147" s="585" t="s">
        <v>1316</v>
      </c>
      <c r="E147" s="586" t="s">
        <v>883</v>
      </c>
      <c r="F147" s="506" t="s">
        <v>866</v>
      </c>
      <c r="G147" s="506" t="s">
        <v>1071</v>
      </c>
      <c r="H147" s="506" t="s">
        <v>698</v>
      </c>
      <c r="I147" s="506" t="s">
        <v>1072</v>
      </c>
      <c r="J147" s="506" t="s">
        <v>1073</v>
      </c>
      <c r="K147" s="506" t="s">
        <v>1074</v>
      </c>
      <c r="L147" s="507">
        <v>138.16</v>
      </c>
      <c r="M147" s="507">
        <v>138.16</v>
      </c>
      <c r="N147" s="506">
        <v>1</v>
      </c>
      <c r="O147" s="587">
        <v>1</v>
      </c>
      <c r="P147" s="507"/>
      <c r="Q147" s="522">
        <v>0</v>
      </c>
      <c r="R147" s="506"/>
      <c r="S147" s="522">
        <v>0</v>
      </c>
      <c r="T147" s="587"/>
      <c r="U147" s="545">
        <v>0</v>
      </c>
    </row>
    <row r="148" spans="1:21" ht="14.4" customHeight="1" x14ac:dyDescent="0.3">
      <c r="A148" s="505">
        <v>34</v>
      </c>
      <c r="B148" s="506" t="s">
        <v>519</v>
      </c>
      <c r="C148" s="506">
        <v>89301345</v>
      </c>
      <c r="D148" s="585" t="s">
        <v>1316</v>
      </c>
      <c r="E148" s="586" t="s">
        <v>883</v>
      </c>
      <c r="F148" s="506" t="s">
        <v>866</v>
      </c>
      <c r="G148" s="506" t="s">
        <v>1071</v>
      </c>
      <c r="H148" s="506" t="s">
        <v>698</v>
      </c>
      <c r="I148" s="506" t="s">
        <v>1222</v>
      </c>
      <c r="J148" s="506" t="s">
        <v>1223</v>
      </c>
      <c r="K148" s="506" t="s">
        <v>1192</v>
      </c>
      <c r="L148" s="507">
        <v>178.27</v>
      </c>
      <c r="M148" s="507">
        <v>178.27</v>
      </c>
      <c r="N148" s="506">
        <v>1</v>
      </c>
      <c r="O148" s="587">
        <v>0.5</v>
      </c>
      <c r="P148" s="507">
        <v>178.27</v>
      </c>
      <c r="Q148" s="522">
        <v>1</v>
      </c>
      <c r="R148" s="506">
        <v>1</v>
      </c>
      <c r="S148" s="522">
        <v>1</v>
      </c>
      <c r="T148" s="587">
        <v>0.5</v>
      </c>
      <c r="U148" s="545">
        <v>1</v>
      </c>
    </row>
    <row r="149" spans="1:21" ht="14.4" customHeight="1" x14ac:dyDescent="0.3">
      <c r="A149" s="505">
        <v>34</v>
      </c>
      <c r="B149" s="506" t="s">
        <v>519</v>
      </c>
      <c r="C149" s="506">
        <v>89301345</v>
      </c>
      <c r="D149" s="585" t="s">
        <v>1316</v>
      </c>
      <c r="E149" s="586" t="s">
        <v>883</v>
      </c>
      <c r="F149" s="506" t="s">
        <v>866</v>
      </c>
      <c r="G149" s="506" t="s">
        <v>1256</v>
      </c>
      <c r="H149" s="506" t="s">
        <v>698</v>
      </c>
      <c r="I149" s="506" t="s">
        <v>1257</v>
      </c>
      <c r="J149" s="506" t="s">
        <v>1258</v>
      </c>
      <c r="K149" s="506" t="s">
        <v>1259</v>
      </c>
      <c r="L149" s="507">
        <v>237.65</v>
      </c>
      <c r="M149" s="507">
        <v>237.65</v>
      </c>
      <c r="N149" s="506">
        <v>1</v>
      </c>
      <c r="O149" s="587">
        <v>0.5</v>
      </c>
      <c r="P149" s="507">
        <v>237.65</v>
      </c>
      <c r="Q149" s="522">
        <v>1</v>
      </c>
      <c r="R149" s="506">
        <v>1</v>
      </c>
      <c r="S149" s="522">
        <v>1</v>
      </c>
      <c r="T149" s="587">
        <v>0.5</v>
      </c>
      <c r="U149" s="545">
        <v>1</v>
      </c>
    </row>
    <row r="150" spans="1:21" ht="14.4" customHeight="1" x14ac:dyDescent="0.3">
      <c r="A150" s="505">
        <v>34</v>
      </c>
      <c r="B150" s="506" t="s">
        <v>519</v>
      </c>
      <c r="C150" s="506">
        <v>89301345</v>
      </c>
      <c r="D150" s="585" t="s">
        <v>1316</v>
      </c>
      <c r="E150" s="586" t="s">
        <v>883</v>
      </c>
      <c r="F150" s="506" t="s">
        <v>866</v>
      </c>
      <c r="G150" s="506" t="s">
        <v>1256</v>
      </c>
      <c r="H150" s="506" t="s">
        <v>698</v>
      </c>
      <c r="I150" s="506" t="s">
        <v>1260</v>
      </c>
      <c r="J150" s="506" t="s">
        <v>1261</v>
      </c>
      <c r="K150" s="506" t="s">
        <v>1262</v>
      </c>
      <c r="L150" s="507">
        <v>0</v>
      </c>
      <c r="M150" s="507">
        <v>0</v>
      </c>
      <c r="N150" s="506">
        <v>1</v>
      </c>
      <c r="O150" s="587">
        <v>0.5</v>
      </c>
      <c r="P150" s="507">
        <v>0</v>
      </c>
      <c r="Q150" s="522"/>
      <c r="R150" s="506">
        <v>1</v>
      </c>
      <c r="S150" s="522">
        <v>1</v>
      </c>
      <c r="T150" s="587">
        <v>0.5</v>
      </c>
      <c r="U150" s="545">
        <v>1</v>
      </c>
    </row>
    <row r="151" spans="1:21" ht="14.4" customHeight="1" x14ac:dyDescent="0.3">
      <c r="A151" s="505">
        <v>34</v>
      </c>
      <c r="B151" s="506" t="s">
        <v>519</v>
      </c>
      <c r="C151" s="506">
        <v>89301345</v>
      </c>
      <c r="D151" s="585" t="s">
        <v>1316</v>
      </c>
      <c r="E151" s="586" t="s">
        <v>883</v>
      </c>
      <c r="F151" s="506" t="s">
        <v>866</v>
      </c>
      <c r="G151" s="506" t="s">
        <v>1256</v>
      </c>
      <c r="H151" s="506" t="s">
        <v>698</v>
      </c>
      <c r="I151" s="506" t="s">
        <v>1263</v>
      </c>
      <c r="J151" s="506" t="s">
        <v>1258</v>
      </c>
      <c r="K151" s="506" t="s">
        <v>1264</v>
      </c>
      <c r="L151" s="507">
        <v>0</v>
      </c>
      <c r="M151" s="507">
        <v>0</v>
      </c>
      <c r="N151" s="506">
        <v>3</v>
      </c>
      <c r="O151" s="587">
        <v>1</v>
      </c>
      <c r="P151" s="507">
        <v>0</v>
      </c>
      <c r="Q151" s="522"/>
      <c r="R151" s="506">
        <v>3</v>
      </c>
      <c r="S151" s="522">
        <v>1</v>
      </c>
      <c r="T151" s="587">
        <v>1</v>
      </c>
      <c r="U151" s="545">
        <v>1</v>
      </c>
    </row>
    <row r="152" spans="1:21" ht="14.4" customHeight="1" x14ac:dyDescent="0.3">
      <c r="A152" s="505">
        <v>34</v>
      </c>
      <c r="B152" s="506" t="s">
        <v>519</v>
      </c>
      <c r="C152" s="506">
        <v>89301345</v>
      </c>
      <c r="D152" s="585" t="s">
        <v>1316</v>
      </c>
      <c r="E152" s="586" t="s">
        <v>883</v>
      </c>
      <c r="F152" s="506" t="s">
        <v>866</v>
      </c>
      <c r="G152" s="506" t="s">
        <v>928</v>
      </c>
      <c r="H152" s="506" t="s">
        <v>520</v>
      </c>
      <c r="I152" s="506" t="s">
        <v>929</v>
      </c>
      <c r="J152" s="506" t="s">
        <v>930</v>
      </c>
      <c r="K152" s="506" t="s">
        <v>931</v>
      </c>
      <c r="L152" s="507">
        <v>0</v>
      </c>
      <c r="M152" s="507">
        <v>0</v>
      </c>
      <c r="N152" s="506">
        <v>4</v>
      </c>
      <c r="O152" s="587">
        <v>3.5</v>
      </c>
      <c r="P152" s="507">
        <v>0</v>
      </c>
      <c r="Q152" s="522"/>
      <c r="R152" s="506">
        <v>1</v>
      </c>
      <c r="S152" s="522">
        <v>0.25</v>
      </c>
      <c r="T152" s="587">
        <v>1</v>
      </c>
      <c r="U152" s="545">
        <v>0.2857142857142857</v>
      </c>
    </row>
    <row r="153" spans="1:21" ht="14.4" customHeight="1" x14ac:dyDescent="0.3">
      <c r="A153" s="505">
        <v>34</v>
      </c>
      <c r="B153" s="506" t="s">
        <v>519</v>
      </c>
      <c r="C153" s="506">
        <v>89301345</v>
      </c>
      <c r="D153" s="585" t="s">
        <v>1316</v>
      </c>
      <c r="E153" s="586" t="s">
        <v>883</v>
      </c>
      <c r="F153" s="506" t="s">
        <v>866</v>
      </c>
      <c r="G153" s="506" t="s">
        <v>1265</v>
      </c>
      <c r="H153" s="506" t="s">
        <v>520</v>
      </c>
      <c r="I153" s="506" t="s">
        <v>1266</v>
      </c>
      <c r="J153" s="506" t="s">
        <v>1267</v>
      </c>
      <c r="K153" s="506" t="s">
        <v>1268</v>
      </c>
      <c r="L153" s="507">
        <v>51.88</v>
      </c>
      <c r="M153" s="507">
        <v>51.88</v>
      </c>
      <c r="N153" s="506">
        <v>1</v>
      </c>
      <c r="O153" s="587">
        <v>1</v>
      </c>
      <c r="P153" s="507">
        <v>51.88</v>
      </c>
      <c r="Q153" s="522">
        <v>1</v>
      </c>
      <c r="R153" s="506">
        <v>1</v>
      </c>
      <c r="S153" s="522">
        <v>1</v>
      </c>
      <c r="T153" s="587">
        <v>1</v>
      </c>
      <c r="U153" s="545">
        <v>1</v>
      </c>
    </row>
    <row r="154" spans="1:21" ht="14.4" customHeight="1" x14ac:dyDescent="0.3">
      <c r="A154" s="505">
        <v>34</v>
      </c>
      <c r="B154" s="506" t="s">
        <v>519</v>
      </c>
      <c r="C154" s="506">
        <v>89301345</v>
      </c>
      <c r="D154" s="585" t="s">
        <v>1316</v>
      </c>
      <c r="E154" s="586" t="s">
        <v>883</v>
      </c>
      <c r="F154" s="506" t="s">
        <v>866</v>
      </c>
      <c r="G154" s="506" t="s">
        <v>936</v>
      </c>
      <c r="H154" s="506" t="s">
        <v>520</v>
      </c>
      <c r="I154" s="506" t="s">
        <v>754</v>
      </c>
      <c r="J154" s="506" t="s">
        <v>755</v>
      </c>
      <c r="K154" s="506" t="s">
        <v>968</v>
      </c>
      <c r="L154" s="507">
        <v>50.27</v>
      </c>
      <c r="M154" s="507">
        <v>50.27</v>
      </c>
      <c r="N154" s="506">
        <v>1</v>
      </c>
      <c r="O154" s="587">
        <v>0.5</v>
      </c>
      <c r="P154" s="507">
        <v>50.27</v>
      </c>
      <c r="Q154" s="522">
        <v>1</v>
      </c>
      <c r="R154" s="506">
        <v>1</v>
      </c>
      <c r="S154" s="522">
        <v>1</v>
      </c>
      <c r="T154" s="587">
        <v>0.5</v>
      </c>
      <c r="U154" s="545">
        <v>1</v>
      </c>
    </row>
    <row r="155" spans="1:21" ht="14.4" customHeight="1" x14ac:dyDescent="0.3">
      <c r="A155" s="505">
        <v>34</v>
      </c>
      <c r="B155" s="506" t="s">
        <v>519</v>
      </c>
      <c r="C155" s="506">
        <v>89301345</v>
      </c>
      <c r="D155" s="585" t="s">
        <v>1316</v>
      </c>
      <c r="E155" s="586" t="s">
        <v>883</v>
      </c>
      <c r="F155" s="506" t="s">
        <v>866</v>
      </c>
      <c r="G155" s="506" t="s">
        <v>936</v>
      </c>
      <c r="H155" s="506" t="s">
        <v>520</v>
      </c>
      <c r="I155" s="506" t="s">
        <v>937</v>
      </c>
      <c r="J155" s="506" t="s">
        <v>938</v>
      </c>
      <c r="K155" s="506" t="s">
        <v>939</v>
      </c>
      <c r="L155" s="507">
        <v>93.99</v>
      </c>
      <c r="M155" s="507">
        <v>93.99</v>
      </c>
      <c r="N155" s="506">
        <v>1</v>
      </c>
      <c r="O155" s="587">
        <v>1</v>
      </c>
      <c r="P155" s="507"/>
      <c r="Q155" s="522">
        <v>0</v>
      </c>
      <c r="R155" s="506"/>
      <c r="S155" s="522">
        <v>0</v>
      </c>
      <c r="T155" s="587"/>
      <c r="U155" s="545">
        <v>0</v>
      </c>
    </row>
    <row r="156" spans="1:21" ht="14.4" customHeight="1" x14ac:dyDescent="0.3">
      <c r="A156" s="505">
        <v>34</v>
      </c>
      <c r="B156" s="506" t="s">
        <v>519</v>
      </c>
      <c r="C156" s="506">
        <v>89301345</v>
      </c>
      <c r="D156" s="585" t="s">
        <v>1316</v>
      </c>
      <c r="E156" s="586" t="s">
        <v>883</v>
      </c>
      <c r="F156" s="506" t="s">
        <v>866</v>
      </c>
      <c r="G156" s="506" t="s">
        <v>904</v>
      </c>
      <c r="H156" s="506" t="s">
        <v>520</v>
      </c>
      <c r="I156" s="506" t="s">
        <v>1269</v>
      </c>
      <c r="J156" s="506" t="s">
        <v>906</v>
      </c>
      <c r="K156" s="506" t="s">
        <v>1270</v>
      </c>
      <c r="L156" s="507">
        <v>96.63</v>
      </c>
      <c r="M156" s="507">
        <v>96.63</v>
      </c>
      <c r="N156" s="506">
        <v>1</v>
      </c>
      <c r="O156" s="587">
        <v>1</v>
      </c>
      <c r="P156" s="507">
        <v>96.63</v>
      </c>
      <c r="Q156" s="522">
        <v>1</v>
      </c>
      <c r="R156" s="506">
        <v>1</v>
      </c>
      <c r="S156" s="522">
        <v>1</v>
      </c>
      <c r="T156" s="587">
        <v>1</v>
      </c>
      <c r="U156" s="545">
        <v>1</v>
      </c>
    </row>
    <row r="157" spans="1:21" ht="14.4" customHeight="1" x14ac:dyDescent="0.3">
      <c r="A157" s="505">
        <v>34</v>
      </c>
      <c r="B157" s="506" t="s">
        <v>519</v>
      </c>
      <c r="C157" s="506">
        <v>89301345</v>
      </c>
      <c r="D157" s="585" t="s">
        <v>1316</v>
      </c>
      <c r="E157" s="586" t="s">
        <v>883</v>
      </c>
      <c r="F157" s="506" t="s">
        <v>866</v>
      </c>
      <c r="G157" s="506" t="s">
        <v>1181</v>
      </c>
      <c r="H157" s="506" t="s">
        <v>698</v>
      </c>
      <c r="I157" s="506" t="s">
        <v>1182</v>
      </c>
      <c r="J157" s="506" t="s">
        <v>1183</v>
      </c>
      <c r="K157" s="506" t="s">
        <v>1184</v>
      </c>
      <c r="L157" s="507">
        <v>94.8</v>
      </c>
      <c r="M157" s="507">
        <v>94.8</v>
      </c>
      <c r="N157" s="506">
        <v>1</v>
      </c>
      <c r="O157" s="587">
        <v>1</v>
      </c>
      <c r="P157" s="507"/>
      <c r="Q157" s="522">
        <v>0</v>
      </c>
      <c r="R157" s="506"/>
      <c r="S157" s="522">
        <v>0</v>
      </c>
      <c r="T157" s="587"/>
      <c r="U157" s="545">
        <v>0</v>
      </c>
    </row>
    <row r="158" spans="1:21" ht="14.4" customHeight="1" x14ac:dyDescent="0.3">
      <c r="A158" s="505">
        <v>34</v>
      </c>
      <c r="B158" s="506" t="s">
        <v>519</v>
      </c>
      <c r="C158" s="506">
        <v>89301345</v>
      </c>
      <c r="D158" s="585" t="s">
        <v>1316</v>
      </c>
      <c r="E158" s="586" t="s">
        <v>883</v>
      </c>
      <c r="F158" s="506" t="s">
        <v>866</v>
      </c>
      <c r="G158" s="506" t="s">
        <v>1181</v>
      </c>
      <c r="H158" s="506" t="s">
        <v>698</v>
      </c>
      <c r="I158" s="506" t="s">
        <v>1271</v>
      </c>
      <c r="J158" s="506" t="s">
        <v>1272</v>
      </c>
      <c r="K158" s="506" t="s">
        <v>1273</v>
      </c>
      <c r="L158" s="507">
        <v>30.33</v>
      </c>
      <c r="M158" s="507">
        <v>30.33</v>
      </c>
      <c r="N158" s="506">
        <v>1</v>
      </c>
      <c r="O158" s="587">
        <v>1</v>
      </c>
      <c r="P158" s="507"/>
      <c r="Q158" s="522">
        <v>0</v>
      </c>
      <c r="R158" s="506"/>
      <c r="S158" s="522">
        <v>0</v>
      </c>
      <c r="T158" s="587"/>
      <c r="U158" s="545">
        <v>0</v>
      </c>
    </row>
    <row r="159" spans="1:21" ht="14.4" customHeight="1" x14ac:dyDescent="0.3">
      <c r="A159" s="505">
        <v>34</v>
      </c>
      <c r="B159" s="506" t="s">
        <v>519</v>
      </c>
      <c r="C159" s="506">
        <v>89301345</v>
      </c>
      <c r="D159" s="585" t="s">
        <v>1316</v>
      </c>
      <c r="E159" s="586" t="s">
        <v>883</v>
      </c>
      <c r="F159" s="506" t="s">
        <v>866</v>
      </c>
      <c r="G159" s="506" t="s">
        <v>1274</v>
      </c>
      <c r="H159" s="506" t="s">
        <v>520</v>
      </c>
      <c r="I159" s="506" t="s">
        <v>1275</v>
      </c>
      <c r="J159" s="506" t="s">
        <v>1276</v>
      </c>
      <c r="K159" s="506" t="s">
        <v>1277</v>
      </c>
      <c r="L159" s="507">
        <v>99.04</v>
      </c>
      <c r="M159" s="507">
        <v>99.04</v>
      </c>
      <c r="N159" s="506">
        <v>1</v>
      </c>
      <c r="O159" s="587">
        <v>1</v>
      </c>
      <c r="P159" s="507"/>
      <c r="Q159" s="522">
        <v>0</v>
      </c>
      <c r="R159" s="506"/>
      <c r="S159" s="522">
        <v>0</v>
      </c>
      <c r="T159" s="587"/>
      <c r="U159" s="545">
        <v>0</v>
      </c>
    </row>
    <row r="160" spans="1:21" ht="14.4" customHeight="1" x14ac:dyDescent="0.3">
      <c r="A160" s="505">
        <v>34</v>
      </c>
      <c r="B160" s="506" t="s">
        <v>519</v>
      </c>
      <c r="C160" s="506">
        <v>89301345</v>
      </c>
      <c r="D160" s="585" t="s">
        <v>1316</v>
      </c>
      <c r="E160" s="586" t="s">
        <v>884</v>
      </c>
      <c r="F160" s="506" t="s">
        <v>866</v>
      </c>
      <c r="G160" s="506" t="s">
        <v>1256</v>
      </c>
      <c r="H160" s="506" t="s">
        <v>698</v>
      </c>
      <c r="I160" s="506" t="s">
        <v>1278</v>
      </c>
      <c r="J160" s="506" t="s">
        <v>1258</v>
      </c>
      <c r="K160" s="506" t="s">
        <v>923</v>
      </c>
      <c r="L160" s="507">
        <v>137.74</v>
      </c>
      <c r="M160" s="507">
        <v>137.74</v>
      </c>
      <c r="N160" s="506">
        <v>1</v>
      </c>
      <c r="O160" s="587">
        <v>0.5</v>
      </c>
      <c r="P160" s="507">
        <v>137.74</v>
      </c>
      <c r="Q160" s="522">
        <v>1</v>
      </c>
      <c r="R160" s="506">
        <v>1</v>
      </c>
      <c r="S160" s="522">
        <v>1</v>
      </c>
      <c r="T160" s="587">
        <v>0.5</v>
      </c>
      <c r="U160" s="545">
        <v>1</v>
      </c>
    </row>
    <row r="161" spans="1:21" ht="14.4" customHeight="1" x14ac:dyDescent="0.3">
      <c r="A161" s="505">
        <v>34</v>
      </c>
      <c r="B161" s="506" t="s">
        <v>519</v>
      </c>
      <c r="C161" s="506">
        <v>89301345</v>
      </c>
      <c r="D161" s="585" t="s">
        <v>1316</v>
      </c>
      <c r="E161" s="586" t="s">
        <v>884</v>
      </c>
      <c r="F161" s="506" t="s">
        <v>866</v>
      </c>
      <c r="G161" s="506" t="s">
        <v>1256</v>
      </c>
      <c r="H161" s="506" t="s">
        <v>698</v>
      </c>
      <c r="I161" s="506" t="s">
        <v>1278</v>
      </c>
      <c r="J161" s="506" t="s">
        <v>1258</v>
      </c>
      <c r="K161" s="506" t="s">
        <v>923</v>
      </c>
      <c r="L161" s="507">
        <v>118.82</v>
      </c>
      <c r="M161" s="507">
        <v>118.82</v>
      </c>
      <c r="N161" s="506">
        <v>1</v>
      </c>
      <c r="O161" s="587">
        <v>1</v>
      </c>
      <c r="P161" s="507">
        <v>118.82</v>
      </c>
      <c r="Q161" s="522">
        <v>1</v>
      </c>
      <c r="R161" s="506">
        <v>1</v>
      </c>
      <c r="S161" s="522">
        <v>1</v>
      </c>
      <c r="T161" s="587">
        <v>1</v>
      </c>
      <c r="U161" s="545">
        <v>1</v>
      </c>
    </row>
    <row r="162" spans="1:21" ht="14.4" customHeight="1" x14ac:dyDescent="0.3">
      <c r="A162" s="505">
        <v>34</v>
      </c>
      <c r="B162" s="506" t="s">
        <v>519</v>
      </c>
      <c r="C162" s="506">
        <v>89301345</v>
      </c>
      <c r="D162" s="585" t="s">
        <v>1316</v>
      </c>
      <c r="E162" s="586" t="s">
        <v>884</v>
      </c>
      <c r="F162" s="506" t="s">
        <v>866</v>
      </c>
      <c r="G162" s="506" t="s">
        <v>1279</v>
      </c>
      <c r="H162" s="506" t="s">
        <v>520</v>
      </c>
      <c r="I162" s="506" t="s">
        <v>1280</v>
      </c>
      <c r="J162" s="506" t="s">
        <v>1281</v>
      </c>
      <c r="K162" s="506" t="s">
        <v>1282</v>
      </c>
      <c r="L162" s="507">
        <v>115.3</v>
      </c>
      <c r="M162" s="507">
        <v>115.3</v>
      </c>
      <c r="N162" s="506">
        <v>1</v>
      </c>
      <c r="O162" s="587">
        <v>0.5</v>
      </c>
      <c r="P162" s="507">
        <v>115.3</v>
      </c>
      <c r="Q162" s="522">
        <v>1</v>
      </c>
      <c r="R162" s="506">
        <v>1</v>
      </c>
      <c r="S162" s="522">
        <v>1</v>
      </c>
      <c r="T162" s="587">
        <v>0.5</v>
      </c>
      <c r="U162" s="545">
        <v>1</v>
      </c>
    </row>
    <row r="163" spans="1:21" ht="14.4" customHeight="1" x14ac:dyDescent="0.3">
      <c r="A163" s="505">
        <v>34</v>
      </c>
      <c r="B163" s="506" t="s">
        <v>519</v>
      </c>
      <c r="C163" s="506">
        <v>89301345</v>
      </c>
      <c r="D163" s="585" t="s">
        <v>1316</v>
      </c>
      <c r="E163" s="586" t="s">
        <v>884</v>
      </c>
      <c r="F163" s="506" t="s">
        <v>866</v>
      </c>
      <c r="G163" s="506" t="s">
        <v>1167</v>
      </c>
      <c r="H163" s="506" t="s">
        <v>520</v>
      </c>
      <c r="I163" s="506" t="s">
        <v>1283</v>
      </c>
      <c r="J163" s="506" t="s">
        <v>1169</v>
      </c>
      <c r="K163" s="506" t="s">
        <v>1284</v>
      </c>
      <c r="L163" s="507">
        <v>128.9</v>
      </c>
      <c r="M163" s="507">
        <v>128.9</v>
      </c>
      <c r="N163" s="506">
        <v>1</v>
      </c>
      <c r="O163" s="587">
        <v>0.5</v>
      </c>
      <c r="P163" s="507">
        <v>128.9</v>
      </c>
      <c r="Q163" s="522">
        <v>1</v>
      </c>
      <c r="R163" s="506">
        <v>1</v>
      </c>
      <c r="S163" s="522">
        <v>1</v>
      </c>
      <c r="T163" s="587">
        <v>0.5</v>
      </c>
      <c r="U163" s="545">
        <v>1</v>
      </c>
    </row>
    <row r="164" spans="1:21" ht="14.4" customHeight="1" x14ac:dyDescent="0.3">
      <c r="A164" s="505">
        <v>34</v>
      </c>
      <c r="B164" s="506" t="s">
        <v>519</v>
      </c>
      <c r="C164" s="506">
        <v>89301345</v>
      </c>
      <c r="D164" s="585" t="s">
        <v>1316</v>
      </c>
      <c r="E164" s="586" t="s">
        <v>884</v>
      </c>
      <c r="F164" s="506" t="s">
        <v>866</v>
      </c>
      <c r="G164" s="506" t="s">
        <v>1285</v>
      </c>
      <c r="H164" s="506" t="s">
        <v>520</v>
      </c>
      <c r="I164" s="506" t="s">
        <v>1286</v>
      </c>
      <c r="J164" s="506" t="s">
        <v>1287</v>
      </c>
      <c r="K164" s="506" t="s">
        <v>1288</v>
      </c>
      <c r="L164" s="507">
        <v>123.6</v>
      </c>
      <c r="M164" s="507">
        <v>123.6</v>
      </c>
      <c r="N164" s="506">
        <v>1</v>
      </c>
      <c r="O164" s="587">
        <v>0.5</v>
      </c>
      <c r="P164" s="507">
        <v>123.6</v>
      </c>
      <c r="Q164" s="522">
        <v>1</v>
      </c>
      <c r="R164" s="506">
        <v>1</v>
      </c>
      <c r="S164" s="522">
        <v>1</v>
      </c>
      <c r="T164" s="587">
        <v>0.5</v>
      </c>
      <c r="U164" s="545">
        <v>1</v>
      </c>
    </row>
    <row r="165" spans="1:21" ht="14.4" customHeight="1" x14ac:dyDescent="0.3">
      <c r="A165" s="505">
        <v>34</v>
      </c>
      <c r="B165" s="506" t="s">
        <v>519</v>
      </c>
      <c r="C165" s="506">
        <v>89301345</v>
      </c>
      <c r="D165" s="585" t="s">
        <v>1316</v>
      </c>
      <c r="E165" s="586" t="s">
        <v>886</v>
      </c>
      <c r="F165" s="506" t="s">
        <v>866</v>
      </c>
      <c r="G165" s="506" t="s">
        <v>1095</v>
      </c>
      <c r="H165" s="506" t="s">
        <v>520</v>
      </c>
      <c r="I165" s="506" t="s">
        <v>1162</v>
      </c>
      <c r="J165" s="506" t="s">
        <v>1163</v>
      </c>
      <c r="K165" s="506" t="s">
        <v>1164</v>
      </c>
      <c r="L165" s="507">
        <v>137.74</v>
      </c>
      <c r="M165" s="507">
        <v>137.74</v>
      </c>
      <c r="N165" s="506">
        <v>1</v>
      </c>
      <c r="O165" s="587">
        <v>1</v>
      </c>
      <c r="P165" s="507">
        <v>137.74</v>
      </c>
      <c r="Q165" s="522">
        <v>1</v>
      </c>
      <c r="R165" s="506">
        <v>1</v>
      </c>
      <c r="S165" s="522">
        <v>1</v>
      </c>
      <c r="T165" s="587">
        <v>1</v>
      </c>
      <c r="U165" s="545">
        <v>1</v>
      </c>
    </row>
    <row r="166" spans="1:21" ht="14.4" customHeight="1" x14ac:dyDescent="0.3">
      <c r="A166" s="505">
        <v>34</v>
      </c>
      <c r="B166" s="506" t="s">
        <v>519</v>
      </c>
      <c r="C166" s="506">
        <v>89301345</v>
      </c>
      <c r="D166" s="585" t="s">
        <v>1316</v>
      </c>
      <c r="E166" s="586" t="s">
        <v>886</v>
      </c>
      <c r="F166" s="506" t="s">
        <v>866</v>
      </c>
      <c r="G166" s="506" t="s">
        <v>1095</v>
      </c>
      <c r="H166" s="506" t="s">
        <v>520</v>
      </c>
      <c r="I166" s="506" t="s">
        <v>1289</v>
      </c>
      <c r="J166" s="506" t="s">
        <v>1163</v>
      </c>
      <c r="K166" s="506" t="s">
        <v>1290</v>
      </c>
      <c r="L166" s="507">
        <v>237.65</v>
      </c>
      <c r="M166" s="507">
        <v>237.65</v>
      </c>
      <c r="N166" s="506">
        <v>1</v>
      </c>
      <c r="O166" s="587">
        <v>0.5</v>
      </c>
      <c r="P166" s="507">
        <v>237.65</v>
      </c>
      <c r="Q166" s="522">
        <v>1</v>
      </c>
      <c r="R166" s="506">
        <v>1</v>
      </c>
      <c r="S166" s="522">
        <v>1</v>
      </c>
      <c r="T166" s="587">
        <v>0.5</v>
      </c>
      <c r="U166" s="545">
        <v>1</v>
      </c>
    </row>
    <row r="167" spans="1:21" ht="14.4" customHeight="1" x14ac:dyDescent="0.3">
      <c r="A167" s="505">
        <v>34</v>
      </c>
      <c r="B167" s="506" t="s">
        <v>519</v>
      </c>
      <c r="C167" s="506">
        <v>89301345</v>
      </c>
      <c r="D167" s="585" t="s">
        <v>1316</v>
      </c>
      <c r="E167" s="586" t="s">
        <v>886</v>
      </c>
      <c r="F167" s="506" t="s">
        <v>866</v>
      </c>
      <c r="G167" s="506" t="s">
        <v>1095</v>
      </c>
      <c r="H167" s="506" t="s">
        <v>520</v>
      </c>
      <c r="I167" s="506" t="s">
        <v>1291</v>
      </c>
      <c r="J167" s="506" t="s">
        <v>1163</v>
      </c>
      <c r="K167" s="506" t="s">
        <v>1292</v>
      </c>
      <c r="L167" s="507">
        <v>0</v>
      </c>
      <c r="M167" s="507">
        <v>0</v>
      </c>
      <c r="N167" s="506">
        <v>1</v>
      </c>
      <c r="O167" s="587">
        <v>0.5</v>
      </c>
      <c r="P167" s="507">
        <v>0</v>
      </c>
      <c r="Q167" s="522"/>
      <c r="R167" s="506">
        <v>1</v>
      </c>
      <c r="S167" s="522">
        <v>1</v>
      </c>
      <c r="T167" s="587">
        <v>0.5</v>
      </c>
      <c r="U167" s="545">
        <v>1</v>
      </c>
    </row>
    <row r="168" spans="1:21" ht="14.4" customHeight="1" x14ac:dyDescent="0.3">
      <c r="A168" s="505">
        <v>34</v>
      </c>
      <c r="B168" s="506" t="s">
        <v>519</v>
      </c>
      <c r="C168" s="506">
        <v>89301345</v>
      </c>
      <c r="D168" s="585" t="s">
        <v>1316</v>
      </c>
      <c r="E168" s="586" t="s">
        <v>886</v>
      </c>
      <c r="F168" s="506" t="s">
        <v>866</v>
      </c>
      <c r="G168" s="506" t="s">
        <v>1293</v>
      </c>
      <c r="H168" s="506" t="s">
        <v>520</v>
      </c>
      <c r="I168" s="506" t="s">
        <v>1294</v>
      </c>
      <c r="J168" s="506" t="s">
        <v>1295</v>
      </c>
      <c r="K168" s="506" t="s">
        <v>1296</v>
      </c>
      <c r="L168" s="507">
        <v>138</v>
      </c>
      <c r="M168" s="507">
        <v>414</v>
      </c>
      <c r="N168" s="506">
        <v>3</v>
      </c>
      <c r="O168" s="587">
        <v>0.5</v>
      </c>
      <c r="P168" s="507">
        <v>414</v>
      </c>
      <c r="Q168" s="522">
        <v>1</v>
      </c>
      <c r="R168" s="506">
        <v>3</v>
      </c>
      <c r="S168" s="522">
        <v>1</v>
      </c>
      <c r="T168" s="587">
        <v>0.5</v>
      </c>
      <c r="U168" s="545">
        <v>1</v>
      </c>
    </row>
    <row r="169" spans="1:21" ht="14.4" customHeight="1" x14ac:dyDescent="0.3">
      <c r="A169" s="505">
        <v>34</v>
      </c>
      <c r="B169" s="506" t="s">
        <v>519</v>
      </c>
      <c r="C169" s="506">
        <v>89301345</v>
      </c>
      <c r="D169" s="585" t="s">
        <v>1316</v>
      </c>
      <c r="E169" s="586" t="s">
        <v>886</v>
      </c>
      <c r="F169" s="506" t="s">
        <v>866</v>
      </c>
      <c r="G169" s="506" t="s">
        <v>973</v>
      </c>
      <c r="H169" s="506" t="s">
        <v>698</v>
      </c>
      <c r="I169" s="506" t="s">
        <v>1297</v>
      </c>
      <c r="J169" s="506" t="s">
        <v>975</v>
      </c>
      <c r="K169" s="506" t="s">
        <v>1298</v>
      </c>
      <c r="L169" s="507">
        <v>175.19</v>
      </c>
      <c r="M169" s="507">
        <v>175.19</v>
      </c>
      <c r="N169" s="506">
        <v>1</v>
      </c>
      <c r="O169" s="587">
        <v>0.5</v>
      </c>
      <c r="P169" s="507">
        <v>175.19</v>
      </c>
      <c r="Q169" s="522">
        <v>1</v>
      </c>
      <c r="R169" s="506">
        <v>1</v>
      </c>
      <c r="S169" s="522">
        <v>1</v>
      </c>
      <c r="T169" s="587">
        <v>0.5</v>
      </c>
      <c r="U169" s="545">
        <v>1</v>
      </c>
    </row>
    <row r="170" spans="1:21" ht="14.4" customHeight="1" x14ac:dyDescent="0.3">
      <c r="A170" s="505">
        <v>34</v>
      </c>
      <c r="B170" s="506" t="s">
        <v>519</v>
      </c>
      <c r="C170" s="506">
        <v>89301345</v>
      </c>
      <c r="D170" s="585" t="s">
        <v>1316</v>
      </c>
      <c r="E170" s="586" t="s">
        <v>886</v>
      </c>
      <c r="F170" s="506" t="s">
        <v>866</v>
      </c>
      <c r="G170" s="506" t="s">
        <v>981</v>
      </c>
      <c r="H170" s="506" t="s">
        <v>520</v>
      </c>
      <c r="I170" s="506" t="s">
        <v>982</v>
      </c>
      <c r="J170" s="506" t="s">
        <v>983</v>
      </c>
      <c r="K170" s="506" t="s">
        <v>984</v>
      </c>
      <c r="L170" s="507">
        <v>79.22</v>
      </c>
      <c r="M170" s="507">
        <v>79.22</v>
      </c>
      <c r="N170" s="506">
        <v>1</v>
      </c>
      <c r="O170" s="587">
        <v>0.5</v>
      </c>
      <c r="P170" s="507"/>
      <c r="Q170" s="522">
        <v>0</v>
      </c>
      <c r="R170" s="506"/>
      <c r="S170" s="522">
        <v>0</v>
      </c>
      <c r="T170" s="587"/>
      <c r="U170" s="545">
        <v>0</v>
      </c>
    </row>
    <row r="171" spans="1:21" ht="14.4" customHeight="1" x14ac:dyDescent="0.3">
      <c r="A171" s="505">
        <v>34</v>
      </c>
      <c r="B171" s="506" t="s">
        <v>519</v>
      </c>
      <c r="C171" s="506">
        <v>89301345</v>
      </c>
      <c r="D171" s="585" t="s">
        <v>1316</v>
      </c>
      <c r="E171" s="586" t="s">
        <v>886</v>
      </c>
      <c r="F171" s="506" t="s">
        <v>866</v>
      </c>
      <c r="G171" s="506" t="s">
        <v>995</v>
      </c>
      <c r="H171" s="506" t="s">
        <v>698</v>
      </c>
      <c r="I171" s="506" t="s">
        <v>1299</v>
      </c>
      <c r="J171" s="506" t="s">
        <v>1300</v>
      </c>
      <c r="K171" s="506" t="s">
        <v>1301</v>
      </c>
      <c r="L171" s="507">
        <v>50.57</v>
      </c>
      <c r="M171" s="507">
        <v>101.14</v>
      </c>
      <c r="N171" s="506">
        <v>2</v>
      </c>
      <c r="O171" s="587">
        <v>1</v>
      </c>
      <c r="P171" s="507">
        <v>101.14</v>
      </c>
      <c r="Q171" s="522">
        <v>1</v>
      </c>
      <c r="R171" s="506">
        <v>2</v>
      </c>
      <c r="S171" s="522">
        <v>1</v>
      </c>
      <c r="T171" s="587">
        <v>1</v>
      </c>
      <c r="U171" s="545">
        <v>1</v>
      </c>
    </row>
    <row r="172" spans="1:21" ht="14.4" customHeight="1" x14ac:dyDescent="0.3">
      <c r="A172" s="505">
        <v>34</v>
      </c>
      <c r="B172" s="506" t="s">
        <v>519</v>
      </c>
      <c r="C172" s="506">
        <v>89301345</v>
      </c>
      <c r="D172" s="585" t="s">
        <v>1316</v>
      </c>
      <c r="E172" s="586" t="s">
        <v>886</v>
      </c>
      <c r="F172" s="506" t="s">
        <v>866</v>
      </c>
      <c r="G172" s="506" t="s">
        <v>1302</v>
      </c>
      <c r="H172" s="506" t="s">
        <v>520</v>
      </c>
      <c r="I172" s="506" t="s">
        <v>1303</v>
      </c>
      <c r="J172" s="506" t="s">
        <v>1304</v>
      </c>
      <c r="K172" s="506" t="s">
        <v>1305</v>
      </c>
      <c r="L172" s="507">
        <v>95.08</v>
      </c>
      <c r="M172" s="507">
        <v>475.4</v>
      </c>
      <c r="N172" s="506">
        <v>5</v>
      </c>
      <c r="O172" s="587">
        <v>3</v>
      </c>
      <c r="P172" s="507">
        <v>380.32</v>
      </c>
      <c r="Q172" s="522">
        <v>0.8</v>
      </c>
      <c r="R172" s="506">
        <v>4</v>
      </c>
      <c r="S172" s="522">
        <v>0.8</v>
      </c>
      <c r="T172" s="587">
        <v>2.5</v>
      </c>
      <c r="U172" s="545">
        <v>0.83333333333333337</v>
      </c>
    </row>
    <row r="173" spans="1:21" ht="14.4" customHeight="1" x14ac:dyDescent="0.3">
      <c r="A173" s="505">
        <v>34</v>
      </c>
      <c r="B173" s="506" t="s">
        <v>519</v>
      </c>
      <c r="C173" s="506">
        <v>89301345</v>
      </c>
      <c r="D173" s="585" t="s">
        <v>1316</v>
      </c>
      <c r="E173" s="586" t="s">
        <v>886</v>
      </c>
      <c r="F173" s="506" t="s">
        <v>866</v>
      </c>
      <c r="G173" s="506" t="s">
        <v>1306</v>
      </c>
      <c r="H173" s="506" t="s">
        <v>520</v>
      </c>
      <c r="I173" s="506" t="s">
        <v>1307</v>
      </c>
      <c r="J173" s="506" t="s">
        <v>1308</v>
      </c>
      <c r="K173" s="506" t="s">
        <v>1029</v>
      </c>
      <c r="L173" s="507">
        <v>49.57</v>
      </c>
      <c r="M173" s="507">
        <v>49.57</v>
      </c>
      <c r="N173" s="506">
        <v>1</v>
      </c>
      <c r="O173" s="587">
        <v>0.5</v>
      </c>
      <c r="P173" s="507">
        <v>49.57</v>
      </c>
      <c r="Q173" s="522">
        <v>1</v>
      </c>
      <c r="R173" s="506">
        <v>1</v>
      </c>
      <c r="S173" s="522">
        <v>1</v>
      </c>
      <c r="T173" s="587">
        <v>0.5</v>
      </c>
      <c r="U173" s="545">
        <v>1</v>
      </c>
    </row>
    <row r="174" spans="1:21" ht="14.4" customHeight="1" x14ac:dyDescent="0.3">
      <c r="A174" s="505">
        <v>34</v>
      </c>
      <c r="B174" s="506" t="s">
        <v>519</v>
      </c>
      <c r="C174" s="506">
        <v>89301345</v>
      </c>
      <c r="D174" s="585" t="s">
        <v>1316</v>
      </c>
      <c r="E174" s="586" t="s">
        <v>886</v>
      </c>
      <c r="F174" s="506" t="s">
        <v>866</v>
      </c>
      <c r="G174" s="506" t="s">
        <v>1309</v>
      </c>
      <c r="H174" s="506" t="s">
        <v>520</v>
      </c>
      <c r="I174" s="506" t="s">
        <v>1310</v>
      </c>
      <c r="J174" s="506" t="s">
        <v>1311</v>
      </c>
      <c r="K174" s="506" t="s">
        <v>1312</v>
      </c>
      <c r="L174" s="507">
        <v>31.54</v>
      </c>
      <c r="M174" s="507">
        <v>63.08</v>
      </c>
      <c r="N174" s="506">
        <v>2</v>
      </c>
      <c r="O174" s="587"/>
      <c r="P174" s="507">
        <v>63.08</v>
      </c>
      <c r="Q174" s="522">
        <v>1</v>
      </c>
      <c r="R174" s="506">
        <v>2</v>
      </c>
      <c r="S174" s="522">
        <v>1</v>
      </c>
      <c r="T174" s="587"/>
      <c r="U174" s="545"/>
    </row>
    <row r="175" spans="1:21" ht="14.4" customHeight="1" x14ac:dyDescent="0.3">
      <c r="A175" s="505">
        <v>34</v>
      </c>
      <c r="B175" s="506" t="s">
        <v>519</v>
      </c>
      <c r="C175" s="506">
        <v>89301345</v>
      </c>
      <c r="D175" s="585" t="s">
        <v>1316</v>
      </c>
      <c r="E175" s="586" t="s">
        <v>886</v>
      </c>
      <c r="F175" s="506" t="s">
        <v>866</v>
      </c>
      <c r="G175" s="506" t="s">
        <v>916</v>
      </c>
      <c r="H175" s="506" t="s">
        <v>520</v>
      </c>
      <c r="I175" s="506" t="s">
        <v>1313</v>
      </c>
      <c r="J175" s="506" t="s">
        <v>1314</v>
      </c>
      <c r="K175" s="506" t="s">
        <v>1315</v>
      </c>
      <c r="L175" s="507">
        <v>349.88</v>
      </c>
      <c r="M175" s="507">
        <v>349.88</v>
      </c>
      <c r="N175" s="506">
        <v>1</v>
      </c>
      <c r="O175" s="587">
        <v>1</v>
      </c>
      <c r="P175" s="507">
        <v>349.88</v>
      </c>
      <c r="Q175" s="522">
        <v>1</v>
      </c>
      <c r="R175" s="506">
        <v>1</v>
      </c>
      <c r="S175" s="522">
        <v>1</v>
      </c>
      <c r="T175" s="587">
        <v>1</v>
      </c>
      <c r="U175" s="545">
        <v>1</v>
      </c>
    </row>
    <row r="176" spans="1:21" ht="14.4" customHeight="1" thickBot="1" x14ac:dyDescent="0.35">
      <c r="A176" s="511">
        <v>34</v>
      </c>
      <c r="B176" s="512" t="s">
        <v>519</v>
      </c>
      <c r="C176" s="512">
        <v>89301345</v>
      </c>
      <c r="D176" s="588" t="s">
        <v>1316</v>
      </c>
      <c r="E176" s="589" t="s">
        <v>886</v>
      </c>
      <c r="F176" s="512" t="s">
        <v>866</v>
      </c>
      <c r="G176" s="512" t="s">
        <v>985</v>
      </c>
      <c r="H176" s="512" t="s">
        <v>520</v>
      </c>
      <c r="I176" s="512" t="s">
        <v>986</v>
      </c>
      <c r="J176" s="512" t="s">
        <v>987</v>
      </c>
      <c r="K176" s="512" t="s">
        <v>988</v>
      </c>
      <c r="L176" s="513">
        <v>0</v>
      </c>
      <c r="M176" s="513">
        <v>0</v>
      </c>
      <c r="N176" s="512">
        <v>1</v>
      </c>
      <c r="O176" s="590">
        <v>1</v>
      </c>
      <c r="P176" s="513"/>
      <c r="Q176" s="523"/>
      <c r="R176" s="512"/>
      <c r="S176" s="523">
        <v>0</v>
      </c>
      <c r="T176" s="590"/>
      <c r="U176" s="5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1318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293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143</v>
      </c>
      <c r="C3" s="403"/>
      <c r="D3" s="404" t="s">
        <v>142</v>
      </c>
      <c r="E3" s="403"/>
      <c r="F3" s="93" t="s">
        <v>3</v>
      </c>
    </row>
    <row r="4" spans="1:6" ht="14.4" customHeight="1" thickBot="1" x14ac:dyDescent="0.35">
      <c r="A4" s="591" t="s">
        <v>201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93" t="s">
        <v>874</v>
      </c>
      <c r="B5" s="147">
        <v>919.8</v>
      </c>
      <c r="C5" s="584">
        <v>1</v>
      </c>
      <c r="D5" s="147"/>
      <c r="E5" s="584">
        <v>0</v>
      </c>
      <c r="F5" s="592">
        <v>919.8</v>
      </c>
    </row>
    <row r="6" spans="1:6" ht="14.4" customHeight="1" x14ac:dyDescent="0.3">
      <c r="A6" s="534" t="s">
        <v>881</v>
      </c>
      <c r="B6" s="509">
        <v>386.40000000000003</v>
      </c>
      <c r="C6" s="522">
        <v>0.24606763038909765</v>
      </c>
      <c r="D6" s="509">
        <v>1183.8999999999999</v>
      </c>
      <c r="E6" s="522">
        <v>0.75393236961090226</v>
      </c>
      <c r="F6" s="510">
        <v>1570.3</v>
      </c>
    </row>
    <row r="7" spans="1:6" ht="14.4" customHeight="1" x14ac:dyDescent="0.3">
      <c r="A7" s="534" t="s">
        <v>882</v>
      </c>
      <c r="B7" s="509">
        <v>276</v>
      </c>
      <c r="C7" s="522">
        <v>5.7998911469705025E-2</v>
      </c>
      <c r="D7" s="509">
        <v>4482.71</v>
      </c>
      <c r="E7" s="522">
        <v>0.94200108853029496</v>
      </c>
      <c r="F7" s="510">
        <v>4758.71</v>
      </c>
    </row>
    <row r="8" spans="1:6" ht="14.4" customHeight="1" x14ac:dyDescent="0.3">
      <c r="A8" s="534" t="s">
        <v>886</v>
      </c>
      <c r="B8" s="509">
        <v>158.44</v>
      </c>
      <c r="C8" s="522">
        <v>0.27134318644996658</v>
      </c>
      <c r="D8" s="509">
        <v>425.47</v>
      </c>
      <c r="E8" s="522">
        <v>0.72865681355003331</v>
      </c>
      <c r="F8" s="510">
        <v>583.91000000000008</v>
      </c>
    </row>
    <row r="9" spans="1:6" ht="14.4" customHeight="1" x14ac:dyDescent="0.3">
      <c r="A9" s="534" t="s">
        <v>875</v>
      </c>
      <c r="B9" s="509">
        <v>96.63</v>
      </c>
      <c r="C9" s="522">
        <v>0.65623089983022065</v>
      </c>
      <c r="D9" s="509">
        <v>50.62</v>
      </c>
      <c r="E9" s="522">
        <v>0.3437691001697793</v>
      </c>
      <c r="F9" s="510">
        <v>147.25</v>
      </c>
    </row>
    <row r="10" spans="1:6" ht="14.4" customHeight="1" x14ac:dyDescent="0.3">
      <c r="A10" s="534" t="s">
        <v>871</v>
      </c>
      <c r="B10" s="509">
        <v>83.1</v>
      </c>
      <c r="C10" s="522">
        <v>1.6879574090361577E-2</v>
      </c>
      <c r="D10" s="509">
        <v>4840.01</v>
      </c>
      <c r="E10" s="522">
        <v>0.98312042590963833</v>
      </c>
      <c r="F10" s="510">
        <v>4923.1100000000006</v>
      </c>
    </row>
    <row r="11" spans="1:6" ht="14.4" customHeight="1" x14ac:dyDescent="0.3">
      <c r="A11" s="534" t="s">
        <v>884</v>
      </c>
      <c r="B11" s="509"/>
      <c r="C11" s="522">
        <v>0</v>
      </c>
      <c r="D11" s="509">
        <v>256.56</v>
      </c>
      <c r="E11" s="522">
        <v>1</v>
      </c>
      <c r="F11" s="510">
        <v>256.56</v>
      </c>
    </row>
    <row r="12" spans="1:6" ht="14.4" customHeight="1" x14ac:dyDescent="0.3">
      <c r="A12" s="534" t="s">
        <v>877</v>
      </c>
      <c r="B12" s="509"/>
      <c r="C12" s="522">
        <v>0</v>
      </c>
      <c r="D12" s="509">
        <v>1331.53</v>
      </c>
      <c r="E12" s="522">
        <v>1</v>
      </c>
      <c r="F12" s="510">
        <v>1331.53</v>
      </c>
    </row>
    <row r="13" spans="1:6" ht="14.4" customHeight="1" x14ac:dyDescent="0.3">
      <c r="A13" s="534" t="s">
        <v>885</v>
      </c>
      <c r="B13" s="509"/>
      <c r="C13" s="522">
        <v>0</v>
      </c>
      <c r="D13" s="509">
        <v>1017</v>
      </c>
      <c r="E13" s="522">
        <v>1</v>
      </c>
      <c r="F13" s="510">
        <v>1017</v>
      </c>
    </row>
    <row r="14" spans="1:6" ht="14.4" customHeight="1" x14ac:dyDescent="0.3">
      <c r="A14" s="534" t="s">
        <v>887</v>
      </c>
      <c r="B14" s="509">
        <v>0</v>
      </c>
      <c r="C14" s="522">
        <v>0</v>
      </c>
      <c r="D14" s="509">
        <v>347.39</v>
      </c>
      <c r="E14" s="522">
        <v>1</v>
      </c>
      <c r="F14" s="510">
        <v>347.39</v>
      </c>
    </row>
    <row r="15" spans="1:6" ht="14.4" customHeight="1" x14ac:dyDescent="0.3">
      <c r="A15" s="534" t="s">
        <v>879</v>
      </c>
      <c r="B15" s="509"/>
      <c r="C15" s="522">
        <v>0</v>
      </c>
      <c r="D15" s="509">
        <v>601.57000000000005</v>
      </c>
      <c r="E15" s="522">
        <v>1</v>
      </c>
      <c r="F15" s="510">
        <v>601.57000000000005</v>
      </c>
    </row>
    <row r="16" spans="1:6" ht="14.4" customHeight="1" x14ac:dyDescent="0.3">
      <c r="A16" s="534" t="s">
        <v>889</v>
      </c>
      <c r="B16" s="509"/>
      <c r="C16" s="522">
        <v>0</v>
      </c>
      <c r="D16" s="509">
        <v>116.8</v>
      </c>
      <c r="E16" s="522">
        <v>1</v>
      </c>
      <c r="F16" s="510">
        <v>116.8</v>
      </c>
    </row>
    <row r="17" spans="1:6" ht="14.4" customHeight="1" x14ac:dyDescent="0.3">
      <c r="A17" s="534" t="s">
        <v>872</v>
      </c>
      <c r="B17" s="509">
        <v>0</v>
      </c>
      <c r="C17" s="522">
        <v>0</v>
      </c>
      <c r="D17" s="509">
        <v>151.71</v>
      </c>
      <c r="E17" s="522">
        <v>1</v>
      </c>
      <c r="F17" s="510">
        <v>151.71</v>
      </c>
    </row>
    <row r="18" spans="1:6" ht="14.4" customHeight="1" thickBot="1" x14ac:dyDescent="0.35">
      <c r="A18" s="532" t="s">
        <v>883</v>
      </c>
      <c r="B18" s="524"/>
      <c r="C18" s="525">
        <v>0</v>
      </c>
      <c r="D18" s="524">
        <v>830.81999999999994</v>
      </c>
      <c r="E18" s="525">
        <v>1</v>
      </c>
      <c r="F18" s="526">
        <v>830.81999999999994</v>
      </c>
    </row>
    <row r="19" spans="1:6" ht="14.4" customHeight="1" thickBot="1" x14ac:dyDescent="0.35">
      <c r="A19" s="527" t="s">
        <v>3</v>
      </c>
      <c r="B19" s="528">
        <v>1920.3700000000001</v>
      </c>
      <c r="C19" s="529">
        <v>0.10938252927982066</v>
      </c>
      <c r="D19" s="528">
        <v>15636.089999999997</v>
      </c>
      <c r="E19" s="529">
        <v>0.89061747072017916</v>
      </c>
      <c r="F19" s="530">
        <v>17556.46</v>
      </c>
    </row>
    <row r="20" spans="1:6" ht="14.4" customHeight="1" thickBot="1" x14ac:dyDescent="0.35"/>
    <row r="21" spans="1:6" ht="14.4" customHeight="1" x14ac:dyDescent="0.3">
      <c r="A21" s="593" t="s">
        <v>1319</v>
      </c>
      <c r="B21" s="147">
        <v>475.3</v>
      </c>
      <c r="C21" s="584">
        <v>1</v>
      </c>
      <c r="D21" s="147"/>
      <c r="E21" s="584">
        <v>0</v>
      </c>
      <c r="F21" s="592">
        <v>475.3</v>
      </c>
    </row>
    <row r="22" spans="1:6" ht="14.4" customHeight="1" x14ac:dyDescent="0.3">
      <c r="A22" s="534" t="s">
        <v>1320</v>
      </c>
      <c r="B22" s="509">
        <v>444.5</v>
      </c>
      <c r="C22" s="522">
        <v>0.42651390847942272</v>
      </c>
      <c r="D22" s="509">
        <v>597.66999999999996</v>
      </c>
      <c r="E22" s="522">
        <v>0.57348609152057717</v>
      </c>
      <c r="F22" s="510">
        <v>1042.17</v>
      </c>
    </row>
    <row r="23" spans="1:6" ht="14.4" customHeight="1" x14ac:dyDescent="0.3">
      <c r="A23" s="534" t="s">
        <v>1321</v>
      </c>
      <c r="B23" s="509">
        <v>386.40000000000003</v>
      </c>
      <c r="C23" s="522">
        <v>0.14810045074050227</v>
      </c>
      <c r="D23" s="509">
        <v>2222.64</v>
      </c>
      <c r="E23" s="522">
        <v>0.85189954925949773</v>
      </c>
      <c r="F23" s="510">
        <v>2609.04</v>
      </c>
    </row>
    <row r="24" spans="1:6" ht="14.4" customHeight="1" x14ac:dyDescent="0.3">
      <c r="A24" s="534" t="s">
        <v>1322</v>
      </c>
      <c r="B24" s="509">
        <v>276</v>
      </c>
      <c r="C24" s="522">
        <v>1</v>
      </c>
      <c r="D24" s="509"/>
      <c r="E24" s="522">
        <v>0</v>
      </c>
      <c r="F24" s="510">
        <v>276</v>
      </c>
    </row>
    <row r="25" spans="1:6" ht="14.4" customHeight="1" x14ac:dyDescent="0.3">
      <c r="A25" s="534" t="s">
        <v>1323</v>
      </c>
      <c r="B25" s="509">
        <v>158.44</v>
      </c>
      <c r="C25" s="522">
        <v>1</v>
      </c>
      <c r="D25" s="509"/>
      <c r="E25" s="522">
        <v>0</v>
      </c>
      <c r="F25" s="510">
        <v>158.44</v>
      </c>
    </row>
    <row r="26" spans="1:6" ht="14.4" customHeight="1" x14ac:dyDescent="0.3">
      <c r="A26" s="534" t="s">
        <v>1324</v>
      </c>
      <c r="B26" s="509">
        <v>96.63</v>
      </c>
      <c r="C26" s="522">
        <v>0.36279331706401352</v>
      </c>
      <c r="D26" s="509">
        <v>169.71999999999997</v>
      </c>
      <c r="E26" s="522">
        <v>0.63720668293598648</v>
      </c>
      <c r="F26" s="510">
        <v>266.34999999999997</v>
      </c>
    </row>
    <row r="27" spans="1:6" ht="14.4" customHeight="1" x14ac:dyDescent="0.3">
      <c r="A27" s="534" t="s">
        <v>1325</v>
      </c>
      <c r="B27" s="509">
        <v>83.1</v>
      </c>
      <c r="C27" s="522">
        <v>1</v>
      </c>
      <c r="D27" s="509"/>
      <c r="E27" s="522">
        <v>0</v>
      </c>
      <c r="F27" s="510">
        <v>83.1</v>
      </c>
    </row>
    <row r="28" spans="1:6" ht="14.4" customHeight="1" x14ac:dyDescent="0.3">
      <c r="A28" s="534" t="s">
        <v>1326</v>
      </c>
      <c r="B28" s="509"/>
      <c r="C28" s="522">
        <v>0</v>
      </c>
      <c r="D28" s="509">
        <v>219.93</v>
      </c>
      <c r="E28" s="522">
        <v>1</v>
      </c>
      <c r="F28" s="510">
        <v>219.93</v>
      </c>
    </row>
    <row r="29" spans="1:6" ht="14.4" customHeight="1" x14ac:dyDescent="0.3">
      <c r="A29" s="534" t="s">
        <v>1327</v>
      </c>
      <c r="B29" s="509"/>
      <c r="C29" s="522">
        <v>0</v>
      </c>
      <c r="D29" s="509">
        <v>391.77</v>
      </c>
      <c r="E29" s="522">
        <v>1</v>
      </c>
      <c r="F29" s="510">
        <v>391.77</v>
      </c>
    </row>
    <row r="30" spans="1:6" ht="14.4" customHeight="1" x14ac:dyDescent="0.3">
      <c r="A30" s="534" t="s">
        <v>1328</v>
      </c>
      <c r="B30" s="509"/>
      <c r="C30" s="522">
        <v>0</v>
      </c>
      <c r="D30" s="509">
        <v>704.94</v>
      </c>
      <c r="E30" s="522">
        <v>1</v>
      </c>
      <c r="F30" s="510">
        <v>704.94</v>
      </c>
    </row>
    <row r="31" spans="1:6" ht="14.4" customHeight="1" x14ac:dyDescent="0.3">
      <c r="A31" s="534" t="s">
        <v>1329</v>
      </c>
      <c r="B31" s="509">
        <v>0</v>
      </c>
      <c r="C31" s="522">
        <v>0</v>
      </c>
      <c r="D31" s="509">
        <v>1280.6100000000001</v>
      </c>
      <c r="E31" s="522">
        <v>1</v>
      </c>
      <c r="F31" s="510">
        <v>1280.6100000000001</v>
      </c>
    </row>
    <row r="32" spans="1:6" ht="14.4" customHeight="1" x14ac:dyDescent="0.3">
      <c r="A32" s="534" t="s">
        <v>1330</v>
      </c>
      <c r="B32" s="509"/>
      <c r="C32" s="522">
        <v>0</v>
      </c>
      <c r="D32" s="509">
        <v>80.77</v>
      </c>
      <c r="E32" s="522">
        <v>1</v>
      </c>
      <c r="F32" s="510">
        <v>80.77</v>
      </c>
    </row>
    <row r="33" spans="1:6" ht="14.4" customHeight="1" x14ac:dyDescent="0.3">
      <c r="A33" s="534" t="s">
        <v>1331</v>
      </c>
      <c r="B33" s="509"/>
      <c r="C33" s="522">
        <v>0</v>
      </c>
      <c r="D33" s="509">
        <v>1378.0500000000002</v>
      </c>
      <c r="E33" s="522">
        <v>1</v>
      </c>
      <c r="F33" s="510">
        <v>1378.0500000000002</v>
      </c>
    </row>
    <row r="34" spans="1:6" ht="14.4" customHeight="1" x14ac:dyDescent="0.3">
      <c r="A34" s="534" t="s">
        <v>1332</v>
      </c>
      <c r="B34" s="509"/>
      <c r="C34" s="522">
        <v>0</v>
      </c>
      <c r="D34" s="509">
        <v>494.21</v>
      </c>
      <c r="E34" s="522">
        <v>1</v>
      </c>
      <c r="F34" s="510">
        <v>494.21</v>
      </c>
    </row>
    <row r="35" spans="1:6" ht="14.4" customHeight="1" x14ac:dyDescent="0.3">
      <c r="A35" s="534" t="s">
        <v>1333</v>
      </c>
      <c r="B35" s="509"/>
      <c r="C35" s="522">
        <v>0</v>
      </c>
      <c r="D35" s="509">
        <v>185.9</v>
      </c>
      <c r="E35" s="522">
        <v>1</v>
      </c>
      <c r="F35" s="510">
        <v>185.9</v>
      </c>
    </row>
    <row r="36" spans="1:6" ht="14.4" customHeight="1" x14ac:dyDescent="0.3">
      <c r="A36" s="534" t="s">
        <v>1334</v>
      </c>
      <c r="B36" s="509">
        <v>0</v>
      </c>
      <c r="C36" s="522">
        <v>0</v>
      </c>
      <c r="D36" s="509">
        <v>65.3</v>
      </c>
      <c r="E36" s="522">
        <v>1</v>
      </c>
      <c r="F36" s="510">
        <v>65.3</v>
      </c>
    </row>
    <row r="37" spans="1:6" ht="14.4" customHeight="1" x14ac:dyDescent="0.3">
      <c r="A37" s="534" t="s">
        <v>1335</v>
      </c>
      <c r="B37" s="509"/>
      <c r="C37" s="522">
        <v>0</v>
      </c>
      <c r="D37" s="509">
        <v>178.77999999999997</v>
      </c>
      <c r="E37" s="522">
        <v>1</v>
      </c>
      <c r="F37" s="510">
        <v>178.77999999999997</v>
      </c>
    </row>
    <row r="38" spans="1:6" ht="14.4" customHeight="1" x14ac:dyDescent="0.3">
      <c r="A38" s="534" t="s">
        <v>1336</v>
      </c>
      <c r="B38" s="509"/>
      <c r="C38" s="522">
        <v>0</v>
      </c>
      <c r="D38" s="509">
        <v>1593.0100000000002</v>
      </c>
      <c r="E38" s="522">
        <v>1</v>
      </c>
      <c r="F38" s="510">
        <v>1593.0100000000002</v>
      </c>
    </row>
    <row r="39" spans="1:6" ht="14.4" customHeight="1" x14ac:dyDescent="0.3">
      <c r="A39" s="534" t="s">
        <v>1337</v>
      </c>
      <c r="B39" s="509"/>
      <c r="C39" s="522">
        <v>0</v>
      </c>
      <c r="D39" s="509">
        <v>6.98</v>
      </c>
      <c r="E39" s="522">
        <v>1</v>
      </c>
      <c r="F39" s="510">
        <v>6.98</v>
      </c>
    </row>
    <row r="40" spans="1:6" ht="14.4" customHeight="1" x14ac:dyDescent="0.3">
      <c r="A40" s="534" t="s">
        <v>1338</v>
      </c>
      <c r="B40" s="509"/>
      <c r="C40" s="522">
        <v>0</v>
      </c>
      <c r="D40" s="509">
        <v>139.72</v>
      </c>
      <c r="E40" s="522">
        <v>1</v>
      </c>
      <c r="F40" s="510">
        <v>139.72</v>
      </c>
    </row>
    <row r="41" spans="1:6" ht="14.4" customHeight="1" x14ac:dyDescent="0.3">
      <c r="A41" s="534" t="s">
        <v>1339</v>
      </c>
      <c r="B41" s="509"/>
      <c r="C41" s="522">
        <v>0</v>
      </c>
      <c r="D41" s="509">
        <v>4840.01</v>
      </c>
      <c r="E41" s="522">
        <v>1</v>
      </c>
      <c r="F41" s="510">
        <v>4840.01</v>
      </c>
    </row>
    <row r="42" spans="1:6" ht="14.4" customHeight="1" thickBot="1" x14ac:dyDescent="0.35">
      <c r="A42" s="532" t="s">
        <v>1340</v>
      </c>
      <c r="B42" s="524"/>
      <c r="C42" s="525">
        <v>0</v>
      </c>
      <c r="D42" s="524">
        <v>1086.08</v>
      </c>
      <c r="E42" s="525">
        <v>1</v>
      </c>
      <c r="F42" s="526">
        <v>1086.08</v>
      </c>
    </row>
    <row r="43" spans="1:6" ht="14.4" customHeight="1" thickBot="1" x14ac:dyDescent="0.35">
      <c r="A43" s="527" t="s">
        <v>3</v>
      </c>
      <c r="B43" s="528">
        <v>1920.3700000000001</v>
      </c>
      <c r="C43" s="529">
        <v>0.10938252927982066</v>
      </c>
      <c r="D43" s="528">
        <v>15636.09</v>
      </c>
      <c r="E43" s="529">
        <v>0.89061747072017938</v>
      </c>
      <c r="F43" s="530">
        <v>17556.46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{337C6046-17A5-44CD-9E73-CF6C3C07CD5C}</x14:id>
        </ext>
      </extLst>
    </cfRule>
  </conditionalFormatting>
  <conditionalFormatting sqref="F21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{EB3B4F68-0065-496D-9832-10B0A3125EE9}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C6046-17A5-44CD-9E73-CF6C3C07CD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EB3B4F68-0065-496D-9832-10B0A3125E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1" customWidth="1"/>
    <col min="7" max="7" width="10" style="241" customWidth="1"/>
    <col min="8" max="8" width="6.77734375" style="244" customWidth="1"/>
    <col min="9" max="9" width="6.6640625" style="241" customWidth="1"/>
    <col min="10" max="10" width="10" style="241" customWidth="1"/>
    <col min="11" max="11" width="6.77734375" style="244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1363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293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20</v>
      </c>
      <c r="G3" s="43">
        <f>SUBTOTAL(9,G6:G1048576)</f>
        <v>1920.3700000000003</v>
      </c>
      <c r="H3" s="44">
        <f>IF(M3=0,0,G3/M3)</f>
        <v>0.10938252927982067</v>
      </c>
      <c r="I3" s="43">
        <f>SUBTOTAL(9,I6:I1048576)</f>
        <v>80</v>
      </c>
      <c r="J3" s="43">
        <f>SUBTOTAL(9,J6:J1048576)</f>
        <v>15636.089999999995</v>
      </c>
      <c r="K3" s="44">
        <f>IF(M3=0,0,J3/M3)</f>
        <v>0.89061747072017905</v>
      </c>
      <c r="L3" s="43">
        <f>SUBTOTAL(9,L6:L1048576)</f>
        <v>100</v>
      </c>
      <c r="M3" s="45">
        <f>SUBTOTAL(9,M6:M1048576)</f>
        <v>17556.46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143</v>
      </c>
      <c r="G4" s="406"/>
      <c r="H4" s="407"/>
      <c r="I4" s="408" t="s">
        <v>142</v>
      </c>
      <c r="J4" s="406"/>
      <c r="K4" s="407"/>
      <c r="L4" s="409" t="s">
        <v>3</v>
      </c>
      <c r="M4" s="410"/>
    </row>
    <row r="5" spans="1:13" ht="14.4" customHeight="1" thickBot="1" x14ac:dyDescent="0.35">
      <c r="A5" s="591" t="s">
        <v>149</v>
      </c>
      <c r="B5" s="594" t="s">
        <v>145</v>
      </c>
      <c r="C5" s="594" t="s">
        <v>77</v>
      </c>
      <c r="D5" s="594" t="s">
        <v>146</v>
      </c>
      <c r="E5" s="594" t="s">
        <v>147</v>
      </c>
      <c r="F5" s="536" t="s">
        <v>28</v>
      </c>
      <c r="G5" s="536" t="s">
        <v>14</v>
      </c>
      <c r="H5" s="519" t="s">
        <v>148</v>
      </c>
      <c r="I5" s="518" t="s">
        <v>28</v>
      </c>
      <c r="J5" s="536" t="s">
        <v>14</v>
      </c>
      <c r="K5" s="519" t="s">
        <v>148</v>
      </c>
      <c r="L5" s="518" t="s">
        <v>28</v>
      </c>
      <c r="M5" s="537" t="s">
        <v>14</v>
      </c>
    </row>
    <row r="6" spans="1:13" ht="14.4" customHeight="1" x14ac:dyDescent="0.3">
      <c r="A6" s="578" t="s">
        <v>871</v>
      </c>
      <c r="B6" s="579" t="s">
        <v>1341</v>
      </c>
      <c r="C6" s="579" t="s">
        <v>893</v>
      </c>
      <c r="D6" s="579" t="s">
        <v>894</v>
      </c>
      <c r="E6" s="579" t="s">
        <v>895</v>
      </c>
      <c r="F6" s="147"/>
      <c r="G6" s="147"/>
      <c r="H6" s="584">
        <v>0</v>
      </c>
      <c r="I6" s="147">
        <v>7</v>
      </c>
      <c r="J6" s="147">
        <v>4840.01</v>
      </c>
      <c r="K6" s="584">
        <v>1</v>
      </c>
      <c r="L6" s="147">
        <v>7</v>
      </c>
      <c r="M6" s="592">
        <v>4840.01</v>
      </c>
    </row>
    <row r="7" spans="1:13" ht="14.4" customHeight="1" x14ac:dyDescent="0.3">
      <c r="A7" s="505" t="s">
        <v>871</v>
      </c>
      <c r="B7" s="506" t="s">
        <v>1342</v>
      </c>
      <c r="C7" s="506" t="s">
        <v>1035</v>
      </c>
      <c r="D7" s="506" t="s">
        <v>1036</v>
      </c>
      <c r="E7" s="506" t="s">
        <v>1037</v>
      </c>
      <c r="F7" s="509">
        <v>2</v>
      </c>
      <c r="G7" s="509">
        <v>83.1</v>
      </c>
      <c r="H7" s="522">
        <v>1</v>
      </c>
      <c r="I7" s="509"/>
      <c r="J7" s="509"/>
      <c r="K7" s="522">
        <v>0</v>
      </c>
      <c r="L7" s="509">
        <v>2</v>
      </c>
      <c r="M7" s="510">
        <v>83.1</v>
      </c>
    </row>
    <row r="8" spans="1:13" ht="14.4" customHeight="1" x14ac:dyDescent="0.3">
      <c r="A8" s="505" t="s">
        <v>872</v>
      </c>
      <c r="B8" s="506" t="s">
        <v>1343</v>
      </c>
      <c r="C8" s="506" t="s">
        <v>1066</v>
      </c>
      <c r="D8" s="506" t="s">
        <v>922</v>
      </c>
      <c r="E8" s="506" t="s">
        <v>1067</v>
      </c>
      <c r="F8" s="509">
        <v>1</v>
      </c>
      <c r="G8" s="509">
        <v>0</v>
      </c>
      <c r="H8" s="522"/>
      <c r="I8" s="509"/>
      <c r="J8" s="509"/>
      <c r="K8" s="522"/>
      <c r="L8" s="509">
        <v>1</v>
      </c>
      <c r="M8" s="510">
        <v>0</v>
      </c>
    </row>
    <row r="9" spans="1:13" ht="14.4" customHeight="1" x14ac:dyDescent="0.3">
      <c r="A9" s="505" t="s">
        <v>872</v>
      </c>
      <c r="B9" s="506" t="s">
        <v>1344</v>
      </c>
      <c r="C9" s="506" t="s">
        <v>1072</v>
      </c>
      <c r="D9" s="506" t="s">
        <v>1073</v>
      </c>
      <c r="E9" s="506" t="s">
        <v>1074</v>
      </c>
      <c r="F9" s="509"/>
      <c r="G9" s="509"/>
      <c r="H9" s="522">
        <v>0</v>
      </c>
      <c r="I9" s="509">
        <v>1</v>
      </c>
      <c r="J9" s="509">
        <v>89.14</v>
      </c>
      <c r="K9" s="522">
        <v>1</v>
      </c>
      <c r="L9" s="509">
        <v>1</v>
      </c>
      <c r="M9" s="510">
        <v>89.14</v>
      </c>
    </row>
    <row r="10" spans="1:13" ht="14.4" customHeight="1" x14ac:dyDescent="0.3">
      <c r="A10" s="505" t="s">
        <v>872</v>
      </c>
      <c r="B10" s="506" t="s">
        <v>1345</v>
      </c>
      <c r="C10" s="506" t="s">
        <v>1075</v>
      </c>
      <c r="D10" s="506" t="s">
        <v>1076</v>
      </c>
      <c r="E10" s="506" t="s">
        <v>1074</v>
      </c>
      <c r="F10" s="509"/>
      <c r="G10" s="509"/>
      <c r="H10" s="522">
        <v>0</v>
      </c>
      <c r="I10" s="509">
        <v>1</v>
      </c>
      <c r="J10" s="509">
        <v>62.57</v>
      </c>
      <c r="K10" s="522">
        <v>1</v>
      </c>
      <c r="L10" s="509">
        <v>1</v>
      </c>
      <c r="M10" s="510">
        <v>62.57</v>
      </c>
    </row>
    <row r="11" spans="1:13" ht="14.4" customHeight="1" x14ac:dyDescent="0.3">
      <c r="A11" s="505" t="s">
        <v>874</v>
      </c>
      <c r="B11" s="506" t="s">
        <v>1346</v>
      </c>
      <c r="C11" s="506" t="s">
        <v>1089</v>
      </c>
      <c r="D11" s="506" t="s">
        <v>1090</v>
      </c>
      <c r="E11" s="506" t="s">
        <v>980</v>
      </c>
      <c r="F11" s="509">
        <v>2</v>
      </c>
      <c r="G11" s="509">
        <v>444.5</v>
      </c>
      <c r="H11" s="522">
        <v>1</v>
      </c>
      <c r="I11" s="509"/>
      <c r="J11" s="509"/>
      <c r="K11" s="522">
        <v>0</v>
      </c>
      <c r="L11" s="509">
        <v>2</v>
      </c>
      <c r="M11" s="510">
        <v>444.5</v>
      </c>
    </row>
    <row r="12" spans="1:13" ht="14.4" customHeight="1" x14ac:dyDescent="0.3">
      <c r="A12" s="505" t="s">
        <v>874</v>
      </c>
      <c r="B12" s="506" t="s">
        <v>1347</v>
      </c>
      <c r="C12" s="506" t="s">
        <v>1092</v>
      </c>
      <c r="D12" s="506" t="s">
        <v>1093</v>
      </c>
      <c r="E12" s="506" t="s">
        <v>1094</v>
      </c>
      <c r="F12" s="509">
        <v>2</v>
      </c>
      <c r="G12" s="509">
        <v>475.3</v>
      </c>
      <c r="H12" s="522">
        <v>1</v>
      </c>
      <c r="I12" s="509"/>
      <c r="J12" s="509"/>
      <c r="K12" s="522">
        <v>0</v>
      </c>
      <c r="L12" s="509">
        <v>2</v>
      </c>
      <c r="M12" s="510">
        <v>475.3</v>
      </c>
    </row>
    <row r="13" spans="1:13" ht="14.4" customHeight="1" x14ac:dyDescent="0.3">
      <c r="A13" s="505" t="s">
        <v>875</v>
      </c>
      <c r="B13" s="506" t="s">
        <v>1348</v>
      </c>
      <c r="C13" s="506" t="s">
        <v>905</v>
      </c>
      <c r="D13" s="506" t="s">
        <v>906</v>
      </c>
      <c r="E13" s="506" t="s">
        <v>907</v>
      </c>
      <c r="F13" s="509"/>
      <c r="G13" s="509"/>
      <c r="H13" s="522">
        <v>0</v>
      </c>
      <c r="I13" s="509">
        <v>1</v>
      </c>
      <c r="J13" s="509">
        <v>50.62</v>
      </c>
      <c r="K13" s="522">
        <v>1</v>
      </c>
      <c r="L13" s="509">
        <v>1</v>
      </c>
      <c r="M13" s="510">
        <v>50.62</v>
      </c>
    </row>
    <row r="14" spans="1:13" ht="14.4" customHeight="1" x14ac:dyDescent="0.3">
      <c r="A14" s="505" t="s">
        <v>875</v>
      </c>
      <c r="B14" s="506" t="s">
        <v>1348</v>
      </c>
      <c r="C14" s="506" t="s">
        <v>1099</v>
      </c>
      <c r="D14" s="506" t="s">
        <v>1100</v>
      </c>
      <c r="E14" s="506" t="s">
        <v>1101</v>
      </c>
      <c r="F14" s="509">
        <v>1</v>
      </c>
      <c r="G14" s="509">
        <v>96.63</v>
      </c>
      <c r="H14" s="522">
        <v>1</v>
      </c>
      <c r="I14" s="509"/>
      <c r="J14" s="509"/>
      <c r="K14" s="522">
        <v>0</v>
      </c>
      <c r="L14" s="509">
        <v>1</v>
      </c>
      <c r="M14" s="510">
        <v>96.63</v>
      </c>
    </row>
    <row r="15" spans="1:13" ht="14.4" customHeight="1" x14ac:dyDescent="0.3">
      <c r="A15" s="505" t="s">
        <v>887</v>
      </c>
      <c r="B15" s="506" t="s">
        <v>1346</v>
      </c>
      <c r="C15" s="506" t="s">
        <v>978</v>
      </c>
      <c r="D15" s="506" t="s">
        <v>979</v>
      </c>
      <c r="E15" s="506" t="s">
        <v>980</v>
      </c>
      <c r="F15" s="509"/>
      <c r="G15" s="509"/>
      <c r="H15" s="522">
        <v>0</v>
      </c>
      <c r="I15" s="509">
        <v>2</v>
      </c>
      <c r="J15" s="509">
        <v>347.39</v>
      </c>
      <c r="K15" s="522">
        <v>1</v>
      </c>
      <c r="L15" s="509">
        <v>2</v>
      </c>
      <c r="M15" s="510">
        <v>347.39</v>
      </c>
    </row>
    <row r="16" spans="1:13" ht="14.4" customHeight="1" x14ac:dyDescent="0.3">
      <c r="A16" s="505" t="s">
        <v>887</v>
      </c>
      <c r="B16" s="506" t="s">
        <v>1349</v>
      </c>
      <c r="C16" s="506" t="s">
        <v>990</v>
      </c>
      <c r="D16" s="506" t="s">
        <v>991</v>
      </c>
      <c r="E16" s="506" t="s">
        <v>992</v>
      </c>
      <c r="F16" s="509">
        <v>1</v>
      </c>
      <c r="G16" s="509">
        <v>0</v>
      </c>
      <c r="H16" s="522"/>
      <c r="I16" s="509"/>
      <c r="J16" s="509"/>
      <c r="K16" s="522"/>
      <c r="L16" s="509">
        <v>1</v>
      </c>
      <c r="M16" s="510">
        <v>0</v>
      </c>
    </row>
    <row r="17" spans="1:13" ht="14.4" customHeight="1" x14ac:dyDescent="0.3">
      <c r="A17" s="505" t="s">
        <v>887</v>
      </c>
      <c r="B17" s="506" t="s">
        <v>1349</v>
      </c>
      <c r="C17" s="506" t="s">
        <v>993</v>
      </c>
      <c r="D17" s="506" t="s">
        <v>991</v>
      </c>
      <c r="E17" s="506" t="s">
        <v>994</v>
      </c>
      <c r="F17" s="509">
        <v>3</v>
      </c>
      <c r="G17" s="509">
        <v>0</v>
      </c>
      <c r="H17" s="522"/>
      <c r="I17" s="509"/>
      <c r="J17" s="509"/>
      <c r="K17" s="522"/>
      <c r="L17" s="509">
        <v>3</v>
      </c>
      <c r="M17" s="510">
        <v>0</v>
      </c>
    </row>
    <row r="18" spans="1:13" ht="14.4" customHeight="1" x14ac:dyDescent="0.3">
      <c r="A18" s="505" t="s">
        <v>886</v>
      </c>
      <c r="B18" s="506" t="s">
        <v>1345</v>
      </c>
      <c r="C18" s="506" t="s">
        <v>1297</v>
      </c>
      <c r="D18" s="506" t="s">
        <v>975</v>
      </c>
      <c r="E18" s="506" t="s">
        <v>1298</v>
      </c>
      <c r="F18" s="509"/>
      <c r="G18" s="509"/>
      <c r="H18" s="522">
        <v>0</v>
      </c>
      <c r="I18" s="509">
        <v>1</v>
      </c>
      <c r="J18" s="509">
        <v>175.19</v>
      </c>
      <c r="K18" s="522">
        <v>1</v>
      </c>
      <c r="L18" s="509">
        <v>1</v>
      </c>
      <c r="M18" s="510">
        <v>175.19</v>
      </c>
    </row>
    <row r="19" spans="1:13" ht="14.4" customHeight="1" x14ac:dyDescent="0.3">
      <c r="A19" s="505" t="s">
        <v>886</v>
      </c>
      <c r="B19" s="506" t="s">
        <v>1346</v>
      </c>
      <c r="C19" s="506" t="s">
        <v>978</v>
      </c>
      <c r="D19" s="506" t="s">
        <v>979</v>
      </c>
      <c r="E19" s="506" t="s">
        <v>980</v>
      </c>
      <c r="F19" s="509"/>
      <c r="G19" s="509"/>
      <c r="H19" s="522">
        <v>0</v>
      </c>
      <c r="I19" s="509">
        <v>2</v>
      </c>
      <c r="J19" s="509">
        <v>250.28</v>
      </c>
      <c r="K19" s="522">
        <v>1</v>
      </c>
      <c r="L19" s="509">
        <v>2</v>
      </c>
      <c r="M19" s="510">
        <v>250.28</v>
      </c>
    </row>
    <row r="20" spans="1:13" ht="14.4" customHeight="1" x14ac:dyDescent="0.3">
      <c r="A20" s="505" t="s">
        <v>886</v>
      </c>
      <c r="B20" s="506" t="s">
        <v>1350</v>
      </c>
      <c r="C20" s="506" t="s">
        <v>982</v>
      </c>
      <c r="D20" s="506" t="s">
        <v>983</v>
      </c>
      <c r="E20" s="506" t="s">
        <v>984</v>
      </c>
      <c r="F20" s="509">
        <v>2</v>
      </c>
      <c r="G20" s="509">
        <v>158.44</v>
      </c>
      <c r="H20" s="522">
        <v>1</v>
      </c>
      <c r="I20" s="509"/>
      <c r="J20" s="509"/>
      <c r="K20" s="522">
        <v>0</v>
      </c>
      <c r="L20" s="509">
        <v>2</v>
      </c>
      <c r="M20" s="510">
        <v>158.44</v>
      </c>
    </row>
    <row r="21" spans="1:13" ht="14.4" customHeight="1" x14ac:dyDescent="0.3">
      <c r="A21" s="505" t="s">
        <v>889</v>
      </c>
      <c r="B21" s="506" t="s">
        <v>1345</v>
      </c>
      <c r="C21" s="506" t="s">
        <v>1017</v>
      </c>
      <c r="D21" s="506" t="s">
        <v>1018</v>
      </c>
      <c r="E21" s="506" t="s">
        <v>1019</v>
      </c>
      <c r="F21" s="509"/>
      <c r="G21" s="509"/>
      <c r="H21" s="522">
        <v>0</v>
      </c>
      <c r="I21" s="509">
        <v>1</v>
      </c>
      <c r="J21" s="509">
        <v>116.8</v>
      </c>
      <c r="K21" s="522">
        <v>1</v>
      </c>
      <c r="L21" s="509">
        <v>1</v>
      </c>
      <c r="M21" s="510">
        <v>116.8</v>
      </c>
    </row>
    <row r="22" spans="1:13" ht="14.4" customHeight="1" x14ac:dyDescent="0.3">
      <c r="A22" s="505" t="s">
        <v>877</v>
      </c>
      <c r="B22" s="506" t="s">
        <v>1351</v>
      </c>
      <c r="C22" s="506" t="s">
        <v>1123</v>
      </c>
      <c r="D22" s="506" t="s">
        <v>1124</v>
      </c>
      <c r="E22" s="506" t="s">
        <v>1125</v>
      </c>
      <c r="F22" s="509"/>
      <c r="G22" s="509"/>
      <c r="H22" s="522">
        <v>0</v>
      </c>
      <c r="I22" s="509">
        <v>2</v>
      </c>
      <c r="J22" s="509">
        <v>1086.08</v>
      </c>
      <c r="K22" s="522">
        <v>1</v>
      </c>
      <c r="L22" s="509">
        <v>2</v>
      </c>
      <c r="M22" s="510">
        <v>1086.08</v>
      </c>
    </row>
    <row r="23" spans="1:13" ht="14.4" customHeight="1" x14ac:dyDescent="0.3">
      <c r="A23" s="505" t="s">
        <v>877</v>
      </c>
      <c r="B23" s="506" t="s">
        <v>1348</v>
      </c>
      <c r="C23" s="506" t="s">
        <v>905</v>
      </c>
      <c r="D23" s="506" t="s">
        <v>906</v>
      </c>
      <c r="E23" s="506" t="s">
        <v>907</v>
      </c>
      <c r="F23" s="509"/>
      <c r="G23" s="509"/>
      <c r="H23" s="522">
        <v>0</v>
      </c>
      <c r="I23" s="509">
        <v>1</v>
      </c>
      <c r="J23" s="509">
        <v>59.55</v>
      </c>
      <c r="K23" s="522">
        <v>1</v>
      </c>
      <c r="L23" s="509">
        <v>1</v>
      </c>
      <c r="M23" s="510">
        <v>59.55</v>
      </c>
    </row>
    <row r="24" spans="1:13" ht="14.4" customHeight="1" x14ac:dyDescent="0.3">
      <c r="A24" s="505" t="s">
        <v>877</v>
      </c>
      <c r="B24" s="506" t="s">
        <v>1352</v>
      </c>
      <c r="C24" s="506" t="s">
        <v>1135</v>
      </c>
      <c r="D24" s="506" t="s">
        <v>1136</v>
      </c>
      <c r="E24" s="506" t="s">
        <v>1137</v>
      </c>
      <c r="F24" s="509"/>
      <c r="G24" s="509"/>
      <c r="H24" s="522">
        <v>0</v>
      </c>
      <c r="I24" s="509">
        <v>1</v>
      </c>
      <c r="J24" s="509">
        <v>185.9</v>
      </c>
      <c r="K24" s="522">
        <v>1</v>
      </c>
      <c r="L24" s="509">
        <v>1</v>
      </c>
      <c r="M24" s="510">
        <v>185.9</v>
      </c>
    </row>
    <row r="25" spans="1:13" ht="14.4" customHeight="1" x14ac:dyDescent="0.3">
      <c r="A25" s="505" t="s">
        <v>879</v>
      </c>
      <c r="B25" s="506" t="s">
        <v>1343</v>
      </c>
      <c r="C25" s="506" t="s">
        <v>921</v>
      </c>
      <c r="D25" s="506" t="s">
        <v>922</v>
      </c>
      <c r="E25" s="506" t="s">
        <v>923</v>
      </c>
      <c r="F25" s="509"/>
      <c r="G25" s="509"/>
      <c r="H25" s="522">
        <v>0</v>
      </c>
      <c r="I25" s="509">
        <v>1</v>
      </c>
      <c r="J25" s="509">
        <v>65.3</v>
      </c>
      <c r="K25" s="522">
        <v>1</v>
      </c>
      <c r="L25" s="509">
        <v>1</v>
      </c>
      <c r="M25" s="510">
        <v>65.3</v>
      </c>
    </row>
    <row r="26" spans="1:13" ht="14.4" customHeight="1" x14ac:dyDescent="0.3">
      <c r="A26" s="505" t="s">
        <v>879</v>
      </c>
      <c r="B26" s="506" t="s">
        <v>1353</v>
      </c>
      <c r="C26" s="506" t="s">
        <v>961</v>
      </c>
      <c r="D26" s="506" t="s">
        <v>962</v>
      </c>
      <c r="E26" s="506" t="s">
        <v>963</v>
      </c>
      <c r="F26" s="509"/>
      <c r="G26" s="509"/>
      <c r="H26" s="522">
        <v>0</v>
      </c>
      <c r="I26" s="509">
        <v>1</v>
      </c>
      <c r="J26" s="509">
        <v>156.86000000000001</v>
      </c>
      <c r="K26" s="522">
        <v>1</v>
      </c>
      <c r="L26" s="509">
        <v>1</v>
      </c>
      <c r="M26" s="510">
        <v>156.86000000000001</v>
      </c>
    </row>
    <row r="27" spans="1:13" ht="14.4" customHeight="1" x14ac:dyDescent="0.3">
      <c r="A27" s="505" t="s">
        <v>879</v>
      </c>
      <c r="B27" s="506" t="s">
        <v>1353</v>
      </c>
      <c r="C27" s="506" t="s">
        <v>1159</v>
      </c>
      <c r="D27" s="506" t="s">
        <v>1160</v>
      </c>
      <c r="E27" s="506" t="s">
        <v>1161</v>
      </c>
      <c r="F27" s="509"/>
      <c r="G27" s="509"/>
      <c r="H27" s="522">
        <v>0</v>
      </c>
      <c r="I27" s="509">
        <v>1</v>
      </c>
      <c r="J27" s="509">
        <v>284.61</v>
      </c>
      <c r="K27" s="522">
        <v>1</v>
      </c>
      <c r="L27" s="509">
        <v>1</v>
      </c>
      <c r="M27" s="510">
        <v>284.61</v>
      </c>
    </row>
    <row r="28" spans="1:13" ht="14.4" customHeight="1" x14ac:dyDescent="0.3">
      <c r="A28" s="505" t="s">
        <v>879</v>
      </c>
      <c r="B28" s="506" t="s">
        <v>1354</v>
      </c>
      <c r="C28" s="506" t="s">
        <v>1182</v>
      </c>
      <c r="D28" s="506" t="s">
        <v>1183</v>
      </c>
      <c r="E28" s="506" t="s">
        <v>1184</v>
      </c>
      <c r="F28" s="509"/>
      <c r="G28" s="509"/>
      <c r="H28" s="522">
        <v>0</v>
      </c>
      <c r="I28" s="509">
        <v>1</v>
      </c>
      <c r="J28" s="509">
        <v>94.8</v>
      </c>
      <c r="K28" s="522">
        <v>1</v>
      </c>
      <c r="L28" s="509">
        <v>1</v>
      </c>
      <c r="M28" s="510">
        <v>94.8</v>
      </c>
    </row>
    <row r="29" spans="1:13" ht="14.4" customHeight="1" x14ac:dyDescent="0.3">
      <c r="A29" s="505" t="s">
        <v>881</v>
      </c>
      <c r="B29" s="506" t="s">
        <v>1355</v>
      </c>
      <c r="C29" s="506" t="s">
        <v>1194</v>
      </c>
      <c r="D29" s="506" t="s">
        <v>1195</v>
      </c>
      <c r="E29" s="506" t="s">
        <v>775</v>
      </c>
      <c r="F29" s="509"/>
      <c r="G29" s="509"/>
      <c r="H29" s="522">
        <v>0</v>
      </c>
      <c r="I29" s="509">
        <v>1</v>
      </c>
      <c r="J29" s="509">
        <v>80.77</v>
      </c>
      <c r="K29" s="522">
        <v>1</v>
      </c>
      <c r="L29" s="509">
        <v>1</v>
      </c>
      <c r="M29" s="510">
        <v>80.77</v>
      </c>
    </row>
    <row r="30" spans="1:13" ht="14.4" customHeight="1" x14ac:dyDescent="0.3">
      <c r="A30" s="505" t="s">
        <v>881</v>
      </c>
      <c r="B30" s="506" t="s">
        <v>1356</v>
      </c>
      <c r="C30" s="506" t="s">
        <v>1203</v>
      </c>
      <c r="D30" s="506" t="s">
        <v>1204</v>
      </c>
      <c r="E30" s="506" t="s">
        <v>1205</v>
      </c>
      <c r="F30" s="509"/>
      <c r="G30" s="509"/>
      <c r="H30" s="522">
        <v>0</v>
      </c>
      <c r="I30" s="509">
        <v>1</v>
      </c>
      <c r="J30" s="509">
        <v>391.77</v>
      </c>
      <c r="K30" s="522">
        <v>1</v>
      </c>
      <c r="L30" s="509">
        <v>1</v>
      </c>
      <c r="M30" s="510">
        <v>391.77</v>
      </c>
    </row>
    <row r="31" spans="1:13" ht="14.4" customHeight="1" x14ac:dyDescent="0.3">
      <c r="A31" s="505" t="s">
        <v>881</v>
      </c>
      <c r="B31" s="506" t="s">
        <v>1353</v>
      </c>
      <c r="C31" s="506" t="s">
        <v>961</v>
      </c>
      <c r="D31" s="506" t="s">
        <v>962</v>
      </c>
      <c r="E31" s="506" t="s">
        <v>963</v>
      </c>
      <c r="F31" s="509"/>
      <c r="G31" s="509"/>
      <c r="H31" s="522">
        <v>0</v>
      </c>
      <c r="I31" s="509">
        <v>1</v>
      </c>
      <c r="J31" s="509">
        <v>333.31</v>
      </c>
      <c r="K31" s="522">
        <v>1</v>
      </c>
      <c r="L31" s="509">
        <v>1</v>
      </c>
      <c r="M31" s="510">
        <v>333.31</v>
      </c>
    </row>
    <row r="32" spans="1:13" ht="14.4" customHeight="1" x14ac:dyDescent="0.3">
      <c r="A32" s="505" t="s">
        <v>881</v>
      </c>
      <c r="B32" s="506" t="s">
        <v>1357</v>
      </c>
      <c r="C32" s="506" t="s">
        <v>1190</v>
      </c>
      <c r="D32" s="506" t="s">
        <v>1191</v>
      </c>
      <c r="E32" s="506" t="s">
        <v>1192</v>
      </c>
      <c r="F32" s="509"/>
      <c r="G32" s="509"/>
      <c r="H32" s="522">
        <v>0</v>
      </c>
      <c r="I32" s="509">
        <v>2</v>
      </c>
      <c r="J32" s="509">
        <v>139.72</v>
      </c>
      <c r="K32" s="522">
        <v>1</v>
      </c>
      <c r="L32" s="509">
        <v>2</v>
      </c>
      <c r="M32" s="510">
        <v>139.72</v>
      </c>
    </row>
    <row r="33" spans="1:13" ht="14.4" customHeight="1" x14ac:dyDescent="0.3">
      <c r="A33" s="505" t="s">
        <v>881</v>
      </c>
      <c r="B33" s="506" t="s">
        <v>1348</v>
      </c>
      <c r="C33" s="506" t="s">
        <v>905</v>
      </c>
      <c r="D33" s="506" t="s">
        <v>906</v>
      </c>
      <c r="E33" s="506" t="s">
        <v>907</v>
      </c>
      <c r="F33" s="509"/>
      <c r="G33" s="509"/>
      <c r="H33" s="522">
        <v>0</v>
      </c>
      <c r="I33" s="509">
        <v>1</v>
      </c>
      <c r="J33" s="509">
        <v>59.55</v>
      </c>
      <c r="K33" s="522">
        <v>1</v>
      </c>
      <c r="L33" s="509">
        <v>1</v>
      </c>
      <c r="M33" s="510">
        <v>59.55</v>
      </c>
    </row>
    <row r="34" spans="1:13" ht="14.4" customHeight="1" x14ac:dyDescent="0.3">
      <c r="A34" s="505" t="s">
        <v>881</v>
      </c>
      <c r="B34" s="506" t="s">
        <v>1349</v>
      </c>
      <c r="C34" s="506" t="s">
        <v>1196</v>
      </c>
      <c r="D34" s="506" t="s">
        <v>991</v>
      </c>
      <c r="E34" s="506" t="s">
        <v>1197</v>
      </c>
      <c r="F34" s="509">
        <v>3</v>
      </c>
      <c r="G34" s="509">
        <v>386.40000000000003</v>
      </c>
      <c r="H34" s="522">
        <v>1</v>
      </c>
      <c r="I34" s="509"/>
      <c r="J34" s="509"/>
      <c r="K34" s="522">
        <v>0</v>
      </c>
      <c r="L34" s="509">
        <v>3</v>
      </c>
      <c r="M34" s="510">
        <v>386.40000000000003</v>
      </c>
    </row>
    <row r="35" spans="1:13" ht="14.4" customHeight="1" x14ac:dyDescent="0.3">
      <c r="A35" s="505" t="s">
        <v>881</v>
      </c>
      <c r="B35" s="506" t="s">
        <v>1358</v>
      </c>
      <c r="C35" s="506" t="s">
        <v>1206</v>
      </c>
      <c r="D35" s="506" t="s">
        <v>1207</v>
      </c>
      <c r="E35" s="506" t="s">
        <v>1208</v>
      </c>
      <c r="F35" s="509"/>
      <c r="G35" s="509"/>
      <c r="H35" s="522">
        <v>0</v>
      </c>
      <c r="I35" s="509">
        <v>7</v>
      </c>
      <c r="J35" s="509">
        <v>178.77999999999997</v>
      </c>
      <c r="K35" s="522">
        <v>1</v>
      </c>
      <c r="L35" s="509">
        <v>7</v>
      </c>
      <c r="M35" s="510">
        <v>178.77999999999997</v>
      </c>
    </row>
    <row r="36" spans="1:13" ht="14.4" customHeight="1" x14ac:dyDescent="0.3">
      <c r="A36" s="505" t="s">
        <v>882</v>
      </c>
      <c r="B36" s="506" t="s">
        <v>1344</v>
      </c>
      <c r="C36" s="506" t="s">
        <v>1072</v>
      </c>
      <c r="D36" s="506" t="s">
        <v>1073</v>
      </c>
      <c r="E36" s="506" t="s">
        <v>1074</v>
      </c>
      <c r="F36" s="509"/>
      <c r="G36" s="509"/>
      <c r="H36" s="522">
        <v>0</v>
      </c>
      <c r="I36" s="509">
        <v>1</v>
      </c>
      <c r="J36" s="509">
        <v>138.16</v>
      </c>
      <c r="K36" s="522">
        <v>1</v>
      </c>
      <c r="L36" s="509">
        <v>1</v>
      </c>
      <c r="M36" s="510">
        <v>138.16</v>
      </c>
    </row>
    <row r="37" spans="1:13" ht="14.4" customHeight="1" x14ac:dyDescent="0.3">
      <c r="A37" s="505" t="s">
        <v>882</v>
      </c>
      <c r="B37" s="506" t="s">
        <v>1344</v>
      </c>
      <c r="C37" s="506" t="s">
        <v>1222</v>
      </c>
      <c r="D37" s="506" t="s">
        <v>1223</v>
      </c>
      <c r="E37" s="506" t="s">
        <v>1192</v>
      </c>
      <c r="F37" s="509"/>
      <c r="G37" s="509"/>
      <c r="H37" s="522">
        <v>0</v>
      </c>
      <c r="I37" s="509">
        <v>4</v>
      </c>
      <c r="J37" s="509">
        <v>736.88</v>
      </c>
      <c r="K37" s="522">
        <v>1</v>
      </c>
      <c r="L37" s="509">
        <v>4</v>
      </c>
      <c r="M37" s="510">
        <v>736.88</v>
      </c>
    </row>
    <row r="38" spans="1:13" ht="14.4" customHeight="1" x14ac:dyDescent="0.3">
      <c r="A38" s="505" t="s">
        <v>882</v>
      </c>
      <c r="B38" s="506" t="s">
        <v>1344</v>
      </c>
      <c r="C38" s="506" t="s">
        <v>1224</v>
      </c>
      <c r="D38" s="506" t="s">
        <v>1223</v>
      </c>
      <c r="E38" s="506" t="s">
        <v>1019</v>
      </c>
      <c r="F38" s="509">
        <v>1</v>
      </c>
      <c r="G38" s="509">
        <v>0</v>
      </c>
      <c r="H38" s="522"/>
      <c r="I38" s="509"/>
      <c r="J38" s="509"/>
      <c r="K38" s="522"/>
      <c r="L38" s="509">
        <v>1</v>
      </c>
      <c r="M38" s="510">
        <v>0</v>
      </c>
    </row>
    <row r="39" spans="1:13" ht="14.4" customHeight="1" x14ac:dyDescent="0.3">
      <c r="A39" s="505" t="s">
        <v>882</v>
      </c>
      <c r="B39" s="506" t="s">
        <v>1359</v>
      </c>
      <c r="C39" s="506" t="s">
        <v>1215</v>
      </c>
      <c r="D39" s="506" t="s">
        <v>1216</v>
      </c>
      <c r="E39" s="506" t="s">
        <v>1217</v>
      </c>
      <c r="F39" s="509"/>
      <c r="G39" s="509"/>
      <c r="H39" s="522">
        <v>0</v>
      </c>
      <c r="I39" s="509">
        <v>1</v>
      </c>
      <c r="J39" s="509">
        <v>6.98</v>
      </c>
      <c r="K39" s="522">
        <v>1</v>
      </c>
      <c r="L39" s="509">
        <v>1</v>
      </c>
      <c r="M39" s="510">
        <v>6.98</v>
      </c>
    </row>
    <row r="40" spans="1:13" ht="14.4" customHeight="1" x14ac:dyDescent="0.3">
      <c r="A40" s="505" t="s">
        <v>882</v>
      </c>
      <c r="B40" s="506" t="s">
        <v>1360</v>
      </c>
      <c r="C40" s="506" t="s">
        <v>1230</v>
      </c>
      <c r="D40" s="506" t="s">
        <v>1231</v>
      </c>
      <c r="E40" s="506" t="s">
        <v>1232</v>
      </c>
      <c r="F40" s="509">
        <v>2</v>
      </c>
      <c r="G40" s="509">
        <v>276</v>
      </c>
      <c r="H40" s="522">
        <v>1</v>
      </c>
      <c r="I40" s="509"/>
      <c r="J40" s="509"/>
      <c r="K40" s="522">
        <v>0</v>
      </c>
      <c r="L40" s="509">
        <v>2</v>
      </c>
      <c r="M40" s="510">
        <v>276</v>
      </c>
    </row>
    <row r="41" spans="1:13" ht="14.4" customHeight="1" x14ac:dyDescent="0.3">
      <c r="A41" s="505" t="s">
        <v>882</v>
      </c>
      <c r="B41" s="506" t="s">
        <v>1361</v>
      </c>
      <c r="C41" s="506" t="s">
        <v>1244</v>
      </c>
      <c r="D41" s="506" t="s">
        <v>1245</v>
      </c>
      <c r="E41" s="506" t="s">
        <v>1246</v>
      </c>
      <c r="F41" s="509"/>
      <c r="G41" s="509"/>
      <c r="H41" s="522">
        <v>0</v>
      </c>
      <c r="I41" s="509">
        <v>9</v>
      </c>
      <c r="J41" s="509">
        <v>1378.0500000000002</v>
      </c>
      <c r="K41" s="522">
        <v>1</v>
      </c>
      <c r="L41" s="509">
        <v>9</v>
      </c>
      <c r="M41" s="510">
        <v>1378.0500000000002</v>
      </c>
    </row>
    <row r="42" spans="1:13" ht="14.4" customHeight="1" x14ac:dyDescent="0.3">
      <c r="A42" s="505" t="s">
        <v>882</v>
      </c>
      <c r="B42" s="506" t="s">
        <v>1349</v>
      </c>
      <c r="C42" s="506" t="s">
        <v>1237</v>
      </c>
      <c r="D42" s="506" t="s">
        <v>1238</v>
      </c>
      <c r="E42" s="506" t="s">
        <v>923</v>
      </c>
      <c r="F42" s="509"/>
      <c r="G42" s="509"/>
      <c r="H42" s="522">
        <v>0</v>
      </c>
      <c r="I42" s="509">
        <v>12</v>
      </c>
      <c r="J42" s="509">
        <v>2222.64</v>
      </c>
      <c r="K42" s="522">
        <v>1</v>
      </c>
      <c r="L42" s="509">
        <v>12</v>
      </c>
      <c r="M42" s="510">
        <v>2222.64</v>
      </c>
    </row>
    <row r="43" spans="1:13" ht="14.4" customHeight="1" x14ac:dyDescent="0.3">
      <c r="A43" s="505" t="s">
        <v>885</v>
      </c>
      <c r="B43" s="506" t="s">
        <v>1353</v>
      </c>
      <c r="C43" s="506" t="s">
        <v>961</v>
      </c>
      <c r="D43" s="506" t="s">
        <v>962</v>
      </c>
      <c r="E43" s="506" t="s">
        <v>963</v>
      </c>
      <c r="F43" s="509"/>
      <c r="G43" s="509"/>
      <c r="H43" s="522">
        <v>0</v>
      </c>
      <c r="I43" s="509">
        <v>2</v>
      </c>
      <c r="J43" s="509">
        <v>666.62</v>
      </c>
      <c r="K43" s="522">
        <v>1</v>
      </c>
      <c r="L43" s="509">
        <v>2</v>
      </c>
      <c r="M43" s="510">
        <v>666.62</v>
      </c>
    </row>
    <row r="44" spans="1:13" ht="14.4" customHeight="1" x14ac:dyDescent="0.3">
      <c r="A44" s="505" t="s">
        <v>885</v>
      </c>
      <c r="B44" s="506" t="s">
        <v>1345</v>
      </c>
      <c r="C44" s="506" t="s">
        <v>974</v>
      </c>
      <c r="D44" s="506" t="s">
        <v>975</v>
      </c>
      <c r="E44" s="506" t="s">
        <v>976</v>
      </c>
      <c r="F44" s="509"/>
      <c r="G44" s="509"/>
      <c r="H44" s="522">
        <v>0</v>
      </c>
      <c r="I44" s="509">
        <v>2</v>
      </c>
      <c r="J44" s="509">
        <v>350.38</v>
      </c>
      <c r="K44" s="522">
        <v>1</v>
      </c>
      <c r="L44" s="509">
        <v>2</v>
      </c>
      <c r="M44" s="510">
        <v>350.38</v>
      </c>
    </row>
    <row r="45" spans="1:13" ht="14.4" customHeight="1" x14ac:dyDescent="0.3">
      <c r="A45" s="505" t="s">
        <v>883</v>
      </c>
      <c r="B45" s="506" t="s">
        <v>1353</v>
      </c>
      <c r="C45" s="506" t="s">
        <v>1156</v>
      </c>
      <c r="D45" s="506" t="s">
        <v>1157</v>
      </c>
      <c r="E45" s="506" t="s">
        <v>1158</v>
      </c>
      <c r="F45" s="509"/>
      <c r="G45" s="509"/>
      <c r="H45" s="522">
        <v>0</v>
      </c>
      <c r="I45" s="509">
        <v>1</v>
      </c>
      <c r="J45" s="509">
        <v>151.61000000000001</v>
      </c>
      <c r="K45" s="522">
        <v>1</v>
      </c>
      <c r="L45" s="509">
        <v>1</v>
      </c>
      <c r="M45" s="510">
        <v>151.61000000000001</v>
      </c>
    </row>
    <row r="46" spans="1:13" ht="14.4" customHeight="1" x14ac:dyDescent="0.3">
      <c r="A46" s="505" t="s">
        <v>883</v>
      </c>
      <c r="B46" s="506" t="s">
        <v>1344</v>
      </c>
      <c r="C46" s="506" t="s">
        <v>1072</v>
      </c>
      <c r="D46" s="506" t="s">
        <v>1073</v>
      </c>
      <c r="E46" s="506" t="s">
        <v>1074</v>
      </c>
      <c r="F46" s="509"/>
      <c r="G46" s="509"/>
      <c r="H46" s="522">
        <v>0</v>
      </c>
      <c r="I46" s="509">
        <v>1</v>
      </c>
      <c r="J46" s="509">
        <v>138.16</v>
      </c>
      <c r="K46" s="522">
        <v>1</v>
      </c>
      <c r="L46" s="509">
        <v>1</v>
      </c>
      <c r="M46" s="510">
        <v>138.16</v>
      </c>
    </row>
    <row r="47" spans="1:13" ht="14.4" customHeight="1" x14ac:dyDescent="0.3">
      <c r="A47" s="505" t="s">
        <v>883</v>
      </c>
      <c r="B47" s="506" t="s">
        <v>1344</v>
      </c>
      <c r="C47" s="506" t="s">
        <v>1222</v>
      </c>
      <c r="D47" s="506" t="s">
        <v>1223</v>
      </c>
      <c r="E47" s="506" t="s">
        <v>1192</v>
      </c>
      <c r="F47" s="509"/>
      <c r="G47" s="509"/>
      <c r="H47" s="522">
        <v>0</v>
      </c>
      <c r="I47" s="509">
        <v>1</v>
      </c>
      <c r="J47" s="509">
        <v>178.27</v>
      </c>
      <c r="K47" s="522">
        <v>1</v>
      </c>
      <c r="L47" s="509">
        <v>1</v>
      </c>
      <c r="M47" s="510">
        <v>178.27</v>
      </c>
    </row>
    <row r="48" spans="1:13" ht="14.4" customHeight="1" x14ac:dyDescent="0.3">
      <c r="A48" s="505" t="s">
        <v>883</v>
      </c>
      <c r="B48" s="506" t="s">
        <v>1354</v>
      </c>
      <c r="C48" s="506" t="s">
        <v>1182</v>
      </c>
      <c r="D48" s="506" t="s">
        <v>1183</v>
      </c>
      <c r="E48" s="506" t="s">
        <v>1184</v>
      </c>
      <c r="F48" s="509"/>
      <c r="G48" s="509"/>
      <c r="H48" s="522">
        <v>0</v>
      </c>
      <c r="I48" s="509">
        <v>1</v>
      </c>
      <c r="J48" s="509">
        <v>94.8</v>
      </c>
      <c r="K48" s="522">
        <v>1</v>
      </c>
      <c r="L48" s="509">
        <v>1</v>
      </c>
      <c r="M48" s="510">
        <v>94.8</v>
      </c>
    </row>
    <row r="49" spans="1:13" ht="14.4" customHeight="1" x14ac:dyDescent="0.3">
      <c r="A49" s="505" t="s">
        <v>883</v>
      </c>
      <c r="B49" s="506" t="s">
        <v>1354</v>
      </c>
      <c r="C49" s="506" t="s">
        <v>1271</v>
      </c>
      <c r="D49" s="506" t="s">
        <v>1272</v>
      </c>
      <c r="E49" s="506" t="s">
        <v>1273</v>
      </c>
      <c r="F49" s="509"/>
      <c r="G49" s="509"/>
      <c r="H49" s="522">
        <v>0</v>
      </c>
      <c r="I49" s="509">
        <v>1</v>
      </c>
      <c r="J49" s="509">
        <v>30.33</v>
      </c>
      <c r="K49" s="522">
        <v>1</v>
      </c>
      <c r="L49" s="509">
        <v>1</v>
      </c>
      <c r="M49" s="510">
        <v>30.33</v>
      </c>
    </row>
    <row r="50" spans="1:13" ht="14.4" customHeight="1" x14ac:dyDescent="0.3">
      <c r="A50" s="505" t="s">
        <v>883</v>
      </c>
      <c r="B50" s="506" t="s">
        <v>1362</v>
      </c>
      <c r="C50" s="506" t="s">
        <v>1257</v>
      </c>
      <c r="D50" s="506" t="s">
        <v>1258</v>
      </c>
      <c r="E50" s="506" t="s">
        <v>1259</v>
      </c>
      <c r="F50" s="509"/>
      <c r="G50" s="509"/>
      <c r="H50" s="522">
        <v>0</v>
      </c>
      <c r="I50" s="509">
        <v>1</v>
      </c>
      <c r="J50" s="509">
        <v>237.65</v>
      </c>
      <c r="K50" s="522">
        <v>1</v>
      </c>
      <c r="L50" s="509">
        <v>1</v>
      </c>
      <c r="M50" s="510">
        <v>237.65</v>
      </c>
    </row>
    <row r="51" spans="1:13" ht="14.4" customHeight="1" x14ac:dyDescent="0.3">
      <c r="A51" s="505" t="s">
        <v>883</v>
      </c>
      <c r="B51" s="506" t="s">
        <v>1362</v>
      </c>
      <c r="C51" s="506" t="s">
        <v>1260</v>
      </c>
      <c r="D51" s="506" t="s">
        <v>1261</v>
      </c>
      <c r="E51" s="506" t="s">
        <v>1262</v>
      </c>
      <c r="F51" s="509"/>
      <c r="G51" s="509"/>
      <c r="H51" s="522"/>
      <c r="I51" s="509">
        <v>1</v>
      </c>
      <c r="J51" s="509">
        <v>0</v>
      </c>
      <c r="K51" s="522"/>
      <c r="L51" s="509">
        <v>1</v>
      </c>
      <c r="M51" s="510">
        <v>0</v>
      </c>
    </row>
    <row r="52" spans="1:13" ht="14.4" customHeight="1" x14ac:dyDescent="0.3">
      <c r="A52" s="505" t="s">
        <v>883</v>
      </c>
      <c r="B52" s="506" t="s">
        <v>1362</v>
      </c>
      <c r="C52" s="506" t="s">
        <v>1263</v>
      </c>
      <c r="D52" s="506" t="s">
        <v>1258</v>
      </c>
      <c r="E52" s="506" t="s">
        <v>1264</v>
      </c>
      <c r="F52" s="509"/>
      <c r="G52" s="509"/>
      <c r="H52" s="522"/>
      <c r="I52" s="509">
        <v>3</v>
      </c>
      <c r="J52" s="509">
        <v>0</v>
      </c>
      <c r="K52" s="522"/>
      <c r="L52" s="509">
        <v>3</v>
      </c>
      <c r="M52" s="510">
        <v>0</v>
      </c>
    </row>
    <row r="53" spans="1:13" ht="14.4" customHeight="1" thickBot="1" x14ac:dyDescent="0.35">
      <c r="A53" s="511" t="s">
        <v>884</v>
      </c>
      <c r="B53" s="512" t="s">
        <v>1362</v>
      </c>
      <c r="C53" s="512" t="s">
        <v>1278</v>
      </c>
      <c r="D53" s="512" t="s">
        <v>1258</v>
      </c>
      <c r="E53" s="512" t="s">
        <v>923</v>
      </c>
      <c r="F53" s="515"/>
      <c r="G53" s="515"/>
      <c r="H53" s="523">
        <v>0</v>
      </c>
      <c r="I53" s="515">
        <v>2</v>
      </c>
      <c r="J53" s="515">
        <v>256.56</v>
      </c>
      <c r="K53" s="523">
        <v>1</v>
      </c>
      <c r="L53" s="515">
        <v>2</v>
      </c>
      <c r="M53" s="516">
        <v>256.56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153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293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7">
        <v>2014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278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518</v>
      </c>
      <c r="B5" s="490" t="s">
        <v>519</v>
      </c>
      <c r="C5" s="491" t="s">
        <v>520</v>
      </c>
      <c r="D5" s="491" t="s">
        <v>520</v>
      </c>
      <c r="E5" s="491"/>
      <c r="F5" s="491" t="s">
        <v>520</v>
      </c>
      <c r="G5" s="491" t="s">
        <v>520</v>
      </c>
      <c r="H5" s="491" t="s">
        <v>520</v>
      </c>
      <c r="I5" s="492" t="s">
        <v>520</v>
      </c>
      <c r="J5" s="493" t="s">
        <v>70</v>
      </c>
    </row>
    <row r="6" spans="1:10" ht="14.4" customHeight="1" x14ac:dyDescent="0.3">
      <c r="A6" s="489" t="s">
        <v>518</v>
      </c>
      <c r="B6" s="490" t="s">
        <v>308</v>
      </c>
      <c r="C6" s="491">
        <v>116.50864</v>
      </c>
      <c r="D6" s="491">
        <v>85.799909999999997</v>
      </c>
      <c r="E6" s="491"/>
      <c r="F6" s="491" t="s">
        <v>520</v>
      </c>
      <c r="G6" s="491" t="s">
        <v>520</v>
      </c>
      <c r="H6" s="491" t="s">
        <v>520</v>
      </c>
      <c r="I6" s="492" t="s">
        <v>520</v>
      </c>
      <c r="J6" s="493" t="s">
        <v>1</v>
      </c>
    </row>
    <row r="7" spans="1:10" ht="14.4" customHeight="1" x14ac:dyDescent="0.3">
      <c r="A7" s="489" t="s">
        <v>518</v>
      </c>
      <c r="B7" s="490" t="s">
        <v>309</v>
      </c>
      <c r="C7" s="491">
        <v>345.22799999999995</v>
      </c>
      <c r="D7" s="491">
        <v>514.05210000000204</v>
      </c>
      <c r="E7" s="491"/>
      <c r="F7" s="491">
        <v>0</v>
      </c>
      <c r="G7" s="491">
        <v>464.08049584206299</v>
      </c>
      <c r="H7" s="491">
        <v>-464.08049584206299</v>
      </c>
      <c r="I7" s="492">
        <v>0</v>
      </c>
      <c r="J7" s="493" t="s">
        <v>1</v>
      </c>
    </row>
    <row r="8" spans="1:10" ht="14.4" customHeight="1" x14ac:dyDescent="0.3">
      <c r="A8" s="489" t="s">
        <v>518</v>
      </c>
      <c r="B8" s="490" t="s">
        <v>310</v>
      </c>
      <c r="C8" s="491" t="s">
        <v>520</v>
      </c>
      <c r="D8" s="491" t="s">
        <v>520</v>
      </c>
      <c r="E8" s="491"/>
      <c r="F8" s="491">
        <v>0</v>
      </c>
      <c r="G8" s="491">
        <v>86.999953155746994</v>
      </c>
      <c r="H8" s="491">
        <v>-86.999953155746994</v>
      </c>
      <c r="I8" s="492">
        <v>0</v>
      </c>
      <c r="J8" s="493" t="s">
        <v>1</v>
      </c>
    </row>
    <row r="9" spans="1:10" ht="14.4" customHeight="1" x14ac:dyDescent="0.3">
      <c r="A9" s="489" t="s">
        <v>518</v>
      </c>
      <c r="B9" s="490" t="s">
        <v>311</v>
      </c>
      <c r="C9" s="491">
        <v>1.1144000000000001</v>
      </c>
      <c r="D9" s="491">
        <v>1.452</v>
      </c>
      <c r="E9" s="491"/>
      <c r="F9" s="491">
        <v>1.1512</v>
      </c>
      <c r="G9" s="491">
        <v>1.4520917928579999</v>
      </c>
      <c r="H9" s="491">
        <v>-0.30089179285799994</v>
      </c>
      <c r="I9" s="492">
        <v>0.79278734695842734</v>
      </c>
      <c r="J9" s="493" t="s">
        <v>1</v>
      </c>
    </row>
    <row r="10" spans="1:10" ht="14.4" customHeight="1" x14ac:dyDescent="0.3">
      <c r="A10" s="489" t="s">
        <v>518</v>
      </c>
      <c r="B10" s="490" t="s">
        <v>312</v>
      </c>
      <c r="C10" s="491">
        <v>74.013379999999998</v>
      </c>
      <c r="D10" s="491">
        <v>67.908159999999995</v>
      </c>
      <c r="E10" s="491"/>
      <c r="F10" s="491">
        <v>67.516279999999995</v>
      </c>
      <c r="G10" s="491">
        <v>68.062586650621</v>
      </c>
      <c r="H10" s="491">
        <v>-0.54630665062100547</v>
      </c>
      <c r="I10" s="492">
        <v>0.99197346622417826</v>
      </c>
      <c r="J10" s="493" t="s">
        <v>1</v>
      </c>
    </row>
    <row r="11" spans="1:10" ht="14.4" customHeight="1" x14ac:dyDescent="0.3">
      <c r="A11" s="489" t="s">
        <v>518</v>
      </c>
      <c r="B11" s="490" t="s">
        <v>313</v>
      </c>
      <c r="C11" s="491">
        <v>2753.3899899999997</v>
      </c>
      <c r="D11" s="491">
        <v>3091.5237100000004</v>
      </c>
      <c r="E11" s="491"/>
      <c r="F11" s="491">
        <v>3190.3362500000021</v>
      </c>
      <c r="G11" s="491">
        <v>3141.500685288464</v>
      </c>
      <c r="H11" s="491">
        <v>48.835564711538154</v>
      </c>
      <c r="I11" s="492">
        <v>1.0155452981246298</v>
      </c>
      <c r="J11" s="493" t="s">
        <v>1</v>
      </c>
    </row>
    <row r="12" spans="1:10" ht="14.4" customHeight="1" x14ac:dyDescent="0.3">
      <c r="A12" s="489" t="s">
        <v>518</v>
      </c>
      <c r="B12" s="490" t="s">
        <v>314</v>
      </c>
      <c r="C12" s="491">
        <v>4.1561000000000003</v>
      </c>
      <c r="D12" s="491">
        <v>5.2005999999999997</v>
      </c>
      <c r="E12" s="491"/>
      <c r="F12" s="491">
        <v>5.3082000000000003</v>
      </c>
      <c r="G12" s="491">
        <v>5.094634518356</v>
      </c>
      <c r="H12" s="491">
        <v>0.21356548164400024</v>
      </c>
      <c r="I12" s="492">
        <v>1.0419196864612217</v>
      </c>
      <c r="J12" s="493" t="s">
        <v>1</v>
      </c>
    </row>
    <row r="13" spans="1:10" ht="14.4" customHeight="1" x14ac:dyDescent="0.3">
      <c r="A13" s="489" t="s">
        <v>518</v>
      </c>
      <c r="B13" s="490" t="s">
        <v>315</v>
      </c>
      <c r="C13" s="491">
        <v>31.596770000000003</v>
      </c>
      <c r="D13" s="491">
        <v>37.766089999999004</v>
      </c>
      <c r="E13" s="491"/>
      <c r="F13" s="491">
        <v>38.378259999999997</v>
      </c>
      <c r="G13" s="491">
        <v>37.026621465085</v>
      </c>
      <c r="H13" s="491">
        <v>1.3516385349149971</v>
      </c>
      <c r="I13" s="492">
        <v>1.0365045062561149</v>
      </c>
      <c r="J13" s="493" t="s">
        <v>1</v>
      </c>
    </row>
    <row r="14" spans="1:10" ht="14.4" customHeight="1" x14ac:dyDescent="0.3">
      <c r="A14" s="489" t="s">
        <v>518</v>
      </c>
      <c r="B14" s="490" t="s">
        <v>316</v>
      </c>
      <c r="C14" s="491">
        <v>155.82170000000002</v>
      </c>
      <c r="D14" s="491">
        <v>113.70424999999899</v>
      </c>
      <c r="E14" s="491"/>
      <c r="F14" s="491">
        <v>152.37514999999999</v>
      </c>
      <c r="G14" s="491">
        <v>116.63961224234501</v>
      </c>
      <c r="H14" s="491">
        <v>35.735537757654981</v>
      </c>
      <c r="I14" s="492">
        <v>1.3063756563542612</v>
      </c>
      <c r="J14" s="493" t="s">
        <v>1</v>
      </c>
    </row>
    <row r="15" spans="1:10" ht="14.4" customHeight="1" x14ac:dyDescent="0.3">
      <c r="A15" s="489" t="s">
        <v>518</v>
      </c>
      <c r="B15" s="490" t="s">
        <v>317</v>
      </c>
      <c r="C15" s="491">
        <v>65.657369999999986</v>
      </c>
      <c r="D15" s="491">
        <v>72.491799999999998</v>
      </c>
      <c r="E15" s="491"/>
      <c r="F15" s="491">
        <v>96.952190000000002</v>
      </c>
      <c r="G15" s="491">
        <v>73.517593866834005</v>
      </c>
      <c r="H15" s="491">
        <v>23.434596133165996</v>
      </c>
      <c r="I15" s="492">
        <v>1.3187617398852065</v>
      </c>
      <c r="J15" s="493" t="s">
        <v>1</v>
      </c>
    </row>
    <row r="16" spans="1:10" ht="14.4" customHeight="1" x14ac:dyDescent="0.3">
      <c r="A16" s="489" t="s">
        <v>518</v>
      </c>
      <c r="B16" s="490" t="s">
        <v>318</v>
      </c>
      <c r="C16" s="491">
        <v>27847.87183</v>
      </c>
      <c r="D16" s="491">
        <v>27752.058350000014</v>
      </c>
      <c r="E16" s="491"/>
      <c r="F16" s="491">
        <v>35061.192400000014</v>
      </c>
      <c r="G16" s="491">
        <v>33201.77513429238</v>
      </c>
      <c r="H16" s="491">
        <v>1859.4172657076342</v>
      </c>
      <c r="I16" s="492">
        <v>1.0560035497556015</v>
      </c>
      <c r="J16" s="493" t="s">
        <v>1</v>
      </c>
    </row>
    <row r="17" spans="1:10" ht="14.4" customHeight="1" x14ac:dyDescent="0.3">
      <c r="A17" s="489" t="s">
        <v>518</v>
      </c>
      <c r="B17" s="490" t="s">
        <v>319</v>
      </c>
      <c r="C17" s="491" t="s">
        <v>520</v>
      </c>
      <c r="D17" s="491" t="s">
        <v>520</v>
      </c>
      <c r="E17" s="491"/>
      <c r="F17" s="491">
        <v>18.149999999999999</v>
      </c>
      <c r="G17" s="491">
        <v>0</v>
      </c>
      <c r="H17" s="491">
        <v>18.149999999999999</v>
      </c>
      <c r="I17" s="492" t="s">
        <v>520</v>
      </c>
      <c r="J17" s="493" t="s">
        <v>1</v>
      </c>
    </row>
    <row r="18" spans="1:10" ht="14.4" customHeight="1" x14ac:dyDescent="0.3">
      <c r="A18" s="489" t="s">
        <v>518</v>
      </c>
      <c r="B18" s="490" t="s">
        <v>522</v>
      </c>
      <c r="C18" s="491">
        <v>31395.358179999999</v>
      </c>
      <c r="D18" s="491">
        <v>31741.956970000014</v>
      </c>
      <c r="E18" s="491"/>
      <c r="F18" s="491">
        <v>38631.359930000021</v>
      </c>
      <c r="G18" s="491">
        <v>37196.149409114754</v>
      </c>
      <c r="H18" s="491">
        <v>1435.2105208852663</v>
      </c>
      <c r="I18" s="492">
        <v>1.0385849219256436</v>
      </c>
      <c r="J18" s="493" t="s">
        <v>523</v>
      </c>
    </row>
    <row r="20" spans="1:10" ht="14.4" customHeight="1" x14ac:dyDescent="0.3">
      <c r="A20" s="489" t="s">
        <v>518</v>
      </c>
      <c r="B20" s="490" t="s">
        <v>519</v>
      </c>
      <c r="C20" s="491" t="s">
        <v>520</v>
      </c>
      <c r="D20" s="491" t="s">
        <v>520</v>
      </c>
      <c r="E20" s="491"/>
      <c r="F20" s="491" t="s">
        <v>520</v>
      </c>
      <c r="G20" s="491" t="s">
        <v>520</v>
      </c>
      <c r="H20" s="491" t="s">
        <v>520</v>
      </c>
      <c r="I20" s="492" t="s">
        <v>520</v>
      </c>
      <c r="J20" s="493" t="s">
        <v>70</v>
      </c>
    </row>
    <row r="21" spans="1:10" ht="14.4" customHeight="1" x14ac:dyDescent="0.3">
      <c r="A21" s="489" t="s">
        <v>524</v>
      </c>
      <c r="B21" s="490" t="s">
        <v>525</v>
      </c>
      <c r="C21" s="491" t="s">
        <v>520</v>
      </c>
      <c r="D21" s="491" t="s">
        <v>520</v>
      </c>
      <c r="E21" s="491"/>
      <c r="F21" s="491" t="s">
        <v>520</v>
      </c>
      <c r="G21" s="491" t="s">
        <v>520</v>
      </c>
      <c r="H21" s="491" t="s">
        <v>520</v>
      </c>
      <c r="I21" s="492" t="s">
        <v>520</v>
      </c>
      <c r="J21" s="493" t="s">
        <v>0</v>
      </c>
    </row>
    <row r="22" spans="1:10" ht="14.4" customHeight="1" x14ac:dyDescent="0.3">
      <c r="A22" s="489" t="s">
        <v>524</v>
      </c>
      <c r="B22" s="490" t="s">
        <v>309</v>
      </c>
      <c r="C22" s="491">
        <v>144.45099999999999</v>
      </c>
      <c r="D22" s="491">
        <v>317.323100000002</v>
      </c>
      <c r="E22" s="491"/>
      <c r="F22" s="491">
        <v>0</v>
      </c>
      <c r="G22" s="491">
        <v>292.34062552574801</v>
      </c>
      <c r="H22" s="491">
        <v>-292.34062552574801</v>
      </c>
      <c r="I22" s="492">
        <v>0</v>
      </c>
      <c r="J22" s="493" t="s">
        <v>1</v>
      </c>
    </row>
    <row r="23" spans="1:10" ht="14.4" customHeight="1" x14ac:dyDescent="0.3">
      <c r="A23" s="489" t="s">
        <v>524</v>
      </c>
      <c r="B23" s="490" t="s">
        <v>311</v>
      </c>
      <c r="C23" s="491">
        <v>1.1144000000000001</v>
      </c>
      <c r="D23" s="491">
        <v>1.452</v>
      </c>
      <c r="E23" s="491"/>
      <c r="F23" s="491">
        <v>1.1512</v>
      </c>
      <c r="G23" s="491">
        <v>1.4520917928579999</v>
      </c>
      <c r="H23" s="491">
        <v>-0.30089179285799994</v>
      </c>
      <c r="I23" s="492">
        <v>0.79278734695842734</v>
      </c>
      <c r="J23" s="493" t="s">
        <v>1</v>
      </c>
    </row>
    <row r="24" spans="1:10" ht="14.4" customHeight="1" x14ac:dyDescent="0.3">
      <c r="A24" s="489" t="s">
        <v>524</v>
      </c>
      <c r="B24" s="490" t="s">
        <v>312</v>
      </c>
      <c r="C24" s="491">
        <v>30.06138</v>
      </c>
      <c r="D24" s="491">
        <v>25.378819999999994</v>
      </c>
      <c r="E24" s="491"/>
      <c r="F24" s="491">
        <v>27.805440000000001</v>
      </c>
      <c r="G24" s="491">
        <v>25.436532742758999</v>
      </c>
      <c r="H24" s="491">
        <v>2.3689072572410019</v>
      </c>
      <c r="I24" s="492">
        <v>1.0931301164823795</v>
      </c>
      <c r="J24" s="493" t="s">
        <v>1</v>
      </c>
    </row>
    <row r="25" spans="1:10" ht="14.4" customHeight="1" x14ac:dyDescent="0.3">
      <c r="A25" s="489" t="s">
        <v>524</v>
      </c>
      <c r="B25" s="490" t="s">
        <v>313</v>
      </c>
      <c r="C25" s="491">
        <v>658.43697999999995</v>
      </c>
      <c r="D25" s="491">
        <v>777.44096999999897</v>
      </c>
      <c r="E25" s="491"/>
      <c r="F25" s="491">
        <v>861.0788100000002</v>
      </c>
      <c r="G25" s="491">
        <v>777.43511327268789</v>
      </c>
      <c r="H25" s="491">
        <v>83.643696727312317</v>
      </c>
      <c r="I25" s="492">
        <v>1.1075892962632035</v>
      </c>
      <c r="J25" s="493" t="s">
        <v>1</v>
      </c>
    </row>
    <row r="26" spans="1:10" ht="14.4" customHeight="1" x14ac:dyDescent="0.3">
      <c r="A26" s="489" t="s">
        <v>524</v>
      </c>
      <c r="B26" s="490" t="s">
        <v>314</v>
      </c>
      <c r="C26" s="491">
        <v>7.7100000000000002E-2</v>
      </c>
      <c r="D26" s="491">
        <v>0.40810000000000002</v>
      </c>
      <c r="E26" s="491"/>
      <c r="F26" s="491">
        <v>0.49009999999999998</v>
      </c>
      <c r="G26" s="491">
        <v>0.39978470694500001</v>
      </c>
      <c r="H26" s="491">
        <v>9.0315293054999968E-2</v>
      </c>
      <c r="I26" s="492">
        <v>1.2259098246782736</v>
      </c>
      <c r="J26" s="493" t="s">
        <v>1</v>
      </c>
    </row>
    <row r="27" spans="1:10" ht="14.4" customHeight="1" x14ac:dyDescent="0.3">
      <c r="A27" s="489" t="s">
        <v>524</v>
      </c>
      <c r="B27" s="490" t="s">
        <v>315</v>
      </c>
      <c r="C27" s="491">
        <v>0.37308999999999998</v>
      </c>
      <c r="D27" s="491" t="s">
        <v>520</v>
      </c>
      <c r="E27" s="491"/>
      <c r="F27" s="491" t="s">
        <v>520</v>
      </c>
      <c r="G27" s="491" t="s">
        <v>520</v>
      </c>
      <c r="H27" s="491" t="s">
        <v>520</v>
      </c>
      <c r="I27" s="492" t="s">
        <v>520</v>
      </c>
      <c r="J27" s="493" t="s">
        <v>1</v>
      </c>
    </row>
    <row r="28" spans="1:10" ht="14.4" customHeight="1" x14ac:dyDescent="0.3">
      <c r="A28" s="489" t="s">
        <v>524</v>
      </c>
      <c r="B28" s="490" t="s">
        <v>316</v>
      </c>
      <c r="C28" s="491">
        <v>0.97900000000000009</v>
      </c>
      <c r="D28" s="491">
        <v>1.2949999999989998</v>
      </c>
      <c r="E28" s="491"/>
      <c r="F28" s="491">
        <v>1.6240000000000001</v>
      </c>
      <c r="G28" s="491">
        <v>1.3284314161849999</v>
      </c>
      <c r="H28" s="491">
        <v>0.29556858381500017</v>
      </c>
      <c r="I28" s="492">
        <v>1.2224944247884595</v>
      </c>
      <c r="J28" s="493" t="s">
        <v>1</v>
      </c>
    </row>
    <row r="29" spans="1:10" ht="14.4" customHeight="1" x14ac:dyDescent="0.3">
      <c r="A29" s="489" t="s">
        <v>524</v>
      </c>
      <c r="B29" s="490" t="s">
        <v>317</v>
      </c>
      <c r="C29" s="491">
        <v>20.518899999999999</v>
      </c>
      <c r="D29" s="491">
        <v>22.404999999999998</v>
      </c>
      <c r="E29" s="491"/>
      <c r="F29" s="491">
        <v>33.301999999999992</v>
      </c>
      <c r="G29" s="491">
        <v>22.722041535544999</v>
      </c>
      <c r="H29" s="491">
        <v>10.579958464454993</v>
      </c>
      <c r="I29" s="492">
        <v>1.4656253465563092</v>
      </c>
      <c r="J29" s="493" t="s">
        <v>1</v>
      </c>
    </row>
    <row r="30" spans="1:10" ht="14.4" customHeight="1" x14ac:dyDescent="0.3">
      <c r="A30" s="489" t="s">
        <v>524</v>
      </c>
      <c r="B30" s="490" t="s">
        <v>318</v>
      </c>
      <c r="C30" s="491">
        <v>4.0999999999999996</v>
      </c>
      <c r="D30" s="491">
        <v>10.248719999999999</v>
      </c>
      <c r="E30" s="491"/>
      <c r="F30" s="491">
        <v>6.0596800000000002</v>
      </c>
      <c r="G30" s="491">
        <v>10.987238524636</v>
      </c>
      <c r="H30" s="491">
        <v>-4.9275585246359999</v>
      </c>
      <c r="I30" s="492">
        <v>0.55151983698294682</v>
      </c>
      <c r="J30" s="493" t="s">
        <v>1</v>
      </c>
    </row>
    <row r="31" spans="1:10" ht="14.4" customHeight="1" x14ac:dyDescent="0.3">
      <c r="A31" s="489" t="s">
        <v>524</v>
      </c>
      <c r="B31" s="490" t="s">
        <v>526</v>
      </c>
      <c r="C31" s="491">
        <v>860.11185000000012</v>
      </c>
      <c r="D31" s="491">
        <v>1155.95171</v>
      </c>
      <c r="E31" s="491"/>
      <c r="F31" s="491">
        <v>931.51123000000018</v>
      </c>
      <c r="G31" s="491">
        <v>1132.1018595173639</v>
      </c>
      <c r="H31" s="491">
        <v>-200.59062951736371</v>
      </c>
      <c r="I31" s="492">
        <v>0.82281574062348128</v>
      </c>
      <c r="J31" s="493" t="s">
        <v>527</v>
      </c>
    </row>
    <row r="32" spans="1:10" ht="14.4" customHeight="1" x14ac:dyDescent="0.3">
      <c r="A32" s="489" t="s">
        <v>520</v>
      </c>
      <c r="B32" s="490" t="s">
        <v>520</v>
      </c>
      <c r="C32" s="491" t="s">
        <v>520</v>
      </c>
      <c r="D32" s="491" t="s">
        <v>520</v>
      </c>
      <c r="E32" s="491"/>
      <c r="F32" s="491" t="s">
        <v>520</v>
      </c>
      <c r="G32" s="491" t="s">
        <v>520</v>
      </c>
      <c r="H32" s="491" t="s">
        <v>520</v>
      </c>
      <c r="I32" s="492" t="s">
        <v>520</v>
      </c>
      <c r="J32" s="493" t="s">
        <v>528</v>
      </c>
    </row>
    <row r="33" spans="1:10" ht="14.4" customHeight="1" x14ac:dyDescent="0.3">
      <c r="A33" s="489" t="s">
        <v>867</v>
      </c>
      <c r="B33" s="490" t="s">
        <v>1364</v>
      </c>
      <c r="C33" s="491" t="s">
        <v>520</v>
      </c>
      <c r="D33" s="491" t="s">
        <v>520</v>
      </c>
      <c r="E33" s="491"/>
      <c r="F33" s="491" t="s">
        <v>520</v>
      </c>
      <c r="G33" s="491" t="s">
        <v>520</v>
      </c>
      <c r="H33" s="491" t="s">
        <v>520</v>
      </c>
      <c r="I33" s="492" t="s">
        <v>520</v>
      </c>
      <c r="J33" s="493" t="s">
        <v>0</v>
      </c>
    </row>
    <row r="34" spans="1:10" ht="14.4" customHeight="1" x14ac:dyDescent="0.3">
      <c r="A34" s="489" t="s">
        <v>867</v>
      </c>
      <c r="B34" s="490" t="s">
        <v>308</v>
      </c>
      <c r="C34" s="491">
        <v>34.200000000000003</v>
      </c>
      <c r="D34" s="491">
        <v>72.599999999999994</v>
      </c>
      <c r="E34" s="491"/>
      <c r="F34" s="491" t="s">
        <v>520</v>
      </c>
      <c r="G34" s="491" t="s">
        <v>520</v>
      </c>
      <c r="H34" s="491" t="s">
        <v>520</v>
      </c>
      <c r="I34" s="492" t="s">
        <v>520</v>
      </c>
      <c r="J34" s="493" t="s">
        <v>1</v>
      </c>
    </row>
    <row r="35" spans="1:10" ht="14.4" customHeight="1" x14ac:dyDescent="0.3">
      <c r="A35" s="489" t="s">
        <v>867</v>
      </c>
      <c r="B35" s="490" t="s">
        <v>309</v>
      </c>
      <c r="C35" s="491">
        <v>200.77699999999999</v>
      </c>
      <c r="D35" s="491">
        <v>196.72900000000001</v>
      </c>
      <c r="E35" s="491"/>
      <c r="F35" s="491">
        <v>0</v>
      </c>
      <c r="G35" s="491">
        <v>171.73987031631501</v>
      </c>
      <c r="H35" s="491">
        <v>-171.73987031631501</v>
      </c>
      <c r="I35" s="492">
        <v>0</v>
      </c>
      <c r="J35" s="493" t="s">
        <v>1</v>
      </c>
    </row>
    <row r="36" spans="1:10" ht="14.4" customHeight="1" x14ac:dyDescent="0.3">
      <c r="A36" s="489" t="s">
        <v>867</v>
      </c>
      <c r="B36" s="490" t="s">
        <v>310</v>
      </c>
      <c r="C36" s="491" t="s">
        <v>520</v>
      </c>
      <c r="D36" s="491" t="s">
        <v>520</v>
      </c>
      <c r="E36" s="491"/>
      <c r="F36" s="491">
        <v>0</v>
      </c>
      <c r="G36" s="491">
        <v>73.999960155463</v>
      </c>
      <c r="H36" s="491">
        <v>-73.999960155463</v>
      </c>
      <c r="I36" s="492">
        <v>0</v>
      </c>
      <c r="J36" s="493" t="s">
        <v>1</v>
      </c>
    </row>
    <row r="37" spans="1:10" ht="14.4" customHeight="1" x14ac:dyDescent="0.3">
      <c r="A37" s="489" t="s">
        <v>867</v>
      </c>
      <c r="B37" s="490" t="s">
        <v>312</v>
      </c>
      <c r="C37" s="491">
        <v>7.3618000000000006</v>
      </c>
      <c r="D37" s="491">
        <v>6.8212899999999994</v>
      </c>
      <c r="E37" s="491"/>
      <c r="F37" s="491">
        <v>3.7541899999999999</v>
      </c>
      <c r="G37" s="491">
        <v>6.8368019645059999</v>
      </c>
      <c r="H37" s="491">
        <v>-3.0826119645059999</v>
      </c>
      <c r="I37" s="492">
        <v>0.54911492529552342</v>
      </c>
      <c r="J37" s="493" t="s">
        <v>1</v>
      </c>
    </row>
    <row r="38" spans="1:10" ht="14.4" customHeight="1" x14ac:dyDescent="0.3">
      <c r="A38" s="489" t="s">
        <v>867</v>
      </c>
      <c r="B38" s="490" t="s">
        <v>313</v>
      </c>
      <c r="C38" s="491">
        <v>637.17557000000011</v>
      </c>
      <c r="D38" s="491">
        <v>555.41101000000003</v>
      </c>
      <c r="E38" s="491"/>
      <c r="F38" s="491">
        <v>571.63407000000097</v>
      </c>
      <c r="G38" s="491">
        <v>605.40709068821604</v>
      </c>
      <c r="H38" s="491">
        <v>-33.77302068821507</v>
      </c>
      <c r="I38" s="492">
        <v>0.94421436219086485</v>
      </c>
      <c r="J38" s="493" t="s">
        <v>1</v>
      </c>
    </row>
    <row r="39" spans="1:10" ht="14.4" customHeight="1" x14ac:dyDescent="0.3">
      <c r="A39" s="489" t="s">
        <v>867</v>
      </c>
      <c r="B39" s="490" t="s">
        <v>314</v>
      </c>
      <c r="C39" s="491">
        <v>1.0003</v>
      </c>
      <c r="D39" s="491">
        <v>0.97760000000000002</v>
      </c>
      <c r="E39" s="491"/>
      <c r="F39" s="491">
        <v>0.81699999999999995</v>
      </c>
      <c r="G39" s="491">
        <v>0.95768078782099986</v>
      </c>
      <c r="H39" s="491">
        <v>-0.14068078782099991</v>
      </c>
      <c r="I39" s="492">
        <v>0.853102631262877</v>
      </c>
      <c r="J39" s="493" t="s">
        <v>1</v>
      </c>
    </row>
    <row r="40" spans="1:10" ht="14.4" customHeight="1" x14ac:dyDescent="0.3">
      <c r="A40" s="489" t="s">
        <v>867</v>
      </c>
      <c r="B40" s="490" t="s">
        <v>316</v>
      </c>
      <c r="C40" s="491">
        <v>128.00030000000001</v>
      </c>
      <c r="D40" s="491">
        <v>109.5668</v>
      </c>
      <c r="E40" s="491"/>
      <c r="F40" s="491">
        <v>146.7424</v>
      </c>
      <c r="G40" s="491">
        <v>112.39535080381501</v>
      </c>
      <c r="H40" s="491">
        <v>34.347049196184997</v>
      </c>
      <c r="I40" s="492">
        <v>1.3055913696656141</v>
      </c>
      <c r="J40" s="493" t="s">
        <v>1</v>
      </c>
    </row>
    <row r="41" spans="1:10" ht="14.4" customHeight="1" x14ac:dyDescent="0.3">
      <c r="A41" s="489" t="s">
        <v>867</v>
      </c>
      <c r="B41" s="490" t="s">
        <v>317</v>
      </c>
      <c r="C41" s="491">
        <v>10.181000000000001</v>
      </c>
      <c r="D41" s="491">
        <v>9.075800000000001</v>
      </c>
      <c r="E41" s="491"/>
      <c r="F41" s="491">
        <v>12.118</v>
      </c>
      <c r="G41" s="491">
        <v>9.2042269389999998</v>
      </c>
      <c r="H41" s="491">
        <v>2.9137730610000006</v>
      </c>
      <c r="I41" s="492">
        <v>1.3165690155523881</v>
      </c>
      <c r="J41" s="493" t="s">
        <v>1</v>
      </c>
    </row>
    <row r="42" spans="1:10" ht="14.4" customHeight="1" x14ac:dyDescent="0.3">
      <c r="A42" s="489" t="s">
        <v>867</v>
      </c>
      <c r="B42" s="490" t="s">
        <v>318</v>
      </c>
      <c r="C42" s="491">
        <v>2.4624000000000001</v>
      </c>
      <c r="D42" s="491">
        <v>1.3068</v>
      </c>
      <c r="E42" s="491"/>
      <c r="F42" s="491">
        <v>0.70179999999999998</v>
      </c>
      <c r="G42" s="491">
        <v>1.400967467546</v>
      </c>
      <c r="H42" s="491">
        <v>-0.69916746754600001</v>
      </c>
      <c r="I42" s="492">
        <v>0.5009395408940549</v>
      </c>
      <c r="J42" s="493" t="s">
        <v>1</v>
      </c>
    </row>
    <row r="43" spans="1:10" ht="14.4" customHeight="1" x14ac:dyDescent="0.3">
      <c r="A43" s="489" t="s">
        <v>867</v>
      </c>
      <c r="B43" s="490" t="s">
        <v>1365</v>
      </c>
      <c r="C43" s="491">
        <v>1021.1583700000002</v>
      </c>
      <c r="D43" s="491">
        <v>952.48829999999998</v>
      </c>
      <c r="E43" s="491"/>
      <c r="F43" s="491">
        <v>735.76746000000105</v>
      </c>
      <c r="G43" s="491">
        <v>981.9419491226821</v>
      </c>
      <c r="H43" s="491">
        <v>-246.17448912268105</v>
      </c>
      <c r="I43" s="492">
        <v>0.74929832731698032</v>
      </c>
      <c r="J43" s="493" t="s">
        <v>527</v>
      </c>
    </row>
    <row r="44" spans="1:10" ht="14.4" customHeight="1" x14ac:dyDescent="0.3">
      <c r="A44" s="489" t="s">
        <v>520</v>
      </c>
      <c r="B44" s="490" t="s">
        <v>520</v>
      </c>
      <c r="C44" s="491" t="s">
        <v>520</v>
      </c>
      <c r="D44" s="491" t="s">
        <v>520</v>
      </c>
      <c r="E44" s="491"/>
      <c r="F44" s="491" t="s">
        <v>520</v>
      </c>
      <c r="G44" s="491" t="s">
        <v>520</v>
      </c>
      <c r="H44" s="491" t="s">
        <v>520</v>
      </c>
      <c r="I44" s="492" t="s">
        <v>520</v>
      </c>
      <c r="J44" s="493" t="s">
        <v>528</v>
      </c>
    </row>
    <row r="45" spans="1:10" ht="14.4" customHeight="1" x14ac:dyDescent="0.3">
      <c r="A45" s="489" t="s">
        <v>1366</v>
      </c>
      <c r="B45" s="490" t="s">
        <v>1367</v>
      </c>
      <c r="C45" s="491" t="s">
        <v>520</v>
      </c>
      <c r="D45" s="491" t="s">
        <v>520</v>
      </c>
      <c r="E45" s="491"/>
      <c r="F45" s="491" t="s">
        <v>520</v>
      </c>
      <c r="G45" s="491" t="s">
        <v>520</v>
      </c>
      <c r="H45" s="491" t="s">
        <v>520</v>
      </c>
      <c r="I45" s="492" t="s">
        <v>520</v>
      </c>
      <c r="J45" s="493" t="s">
        <v>0</v>
      </c>
    </row>
    <row r="46" spans="1:10" ht="14.4" customHeight="1" x14ac:dyDescent="0.3">
      <c r="A46" s="489" t="s">
        <v>1366</v>
      </c>
      <c r="B46" s="490" t="s">
        <v>317</v>
      </c>
      <c r="C46" s="491">
        <v>0</v>
      </c>
      <c r="D46" s="491">
        <v>0</v>
      </c>
      <c r="E46" s="491"/>
      <c r="F46" s="491" t="s">
        <v>520</v>
      </c>
      <c r="G46" s="491" t="s">
        <v>520</v>
      </c>
      <c r="H46" s="491" t="s">
        <v>520</v>
      </c>
      <c r="I46" s="492" t="s">
        <v>520</v>
      </c>
      <c r="J46" s="493" t="s">
        <v>1</v>
      </c>
    </row>
    <row r="47" spans="1:10" ht="14.4" customHeight="1" x14ac:dyDescent="0.3">
      <c r="A47" s="489" t="s">
        <v>1366</v>
      </c>
      <c r="B47" s="490" t="s">
        <v>1368</v>
      </c>
      <c r="C47" s="491">
        <v>0</v>
      </c>
      <c r="D47" s="491">
        <v>0</v>
      </c>
      <c r="E47" s="491"/>
      <c r="F47" s="491" t="s">
        <v>520</v>
      </c>
      <c r="G47" s="491" t="s">
        <v>520</v>
      </c>
      <c r="H47" s="491" t="s">
        <v>520</v>
      </c>
      <c r="I47" s="492" t="s">
        <v>520</v>
      </c>
      <c r="J47" s="493" t="s">
        <v>527</v>
      </c>
    </row>
    <row r="48" spans="1:10" ht="14.4" customHeight="1" x14ac:dyDescent="0.3">
      <c r="A48" s="489" t="s">
        <v>520</v>
      </c>
      <c r="B48" s="490" t="s">
        <v>520</v>
      </c>
      <c r="C48" s="491" t="s">
        <v>520</v>
      </c>
      <c r="D48" s="491" t="s">
        <v>520</v>
      </c>
      <c r="E48" s="491"/>
      <c r="F48" s="491" t="s">
        <v>520</v>
      </c>
      <c r="G48" s="491" t="s">
        <v>520</v>
      </c>
      <c r="H48" s="491" t="s">
        <v>520</v>
      </c>
      <c r="I48" s="492" t="s">
        <v>520</v>
      </c>
      <c r="J48" s="493" t="s">
        <v>528</v>
      </c>
    </row>
    <row r="49" spans="1:10" ht="14.4" customHeight="1" x14ac:dyDescent="0.3">
      <c r="A49" s="489" t="s">
        <v>529</v>
      </c>
      <c r="B49" s="490" t="s">
        <v>530</v>
      </c>
      <c r="C49" s="491" t="s">
        <v>520</v>
      </c>
      <c r="D49" s="491" t="s">
        <v>520</v>
      </c>
      <c r="E49" s="491"/>
      <c r="F49" s="491" t="s">
        <v>520</v>
      </c>
      <c r="G49" s="491" t="s">
        <v>520</v>
      </c>
      <c r="H49" s="491" t="s">
        <v>520</v>
      </c>
      <c r="I49" s="492" t="s">
        <v>520</v>
      </c>
      <c r="J49" s="493" t="s">
        <v>0</v>
      </c>
    </row>
    <row r="50" spans="1:10" ht="14.4" customHeight="1" x14ac:dyDescent="0.3">
      <c r="A50" s="489" t="s">
        <v>529</v>
      </c>
      <c r="B50" s="490" t="s">
        <v>308</v>
      </c>
      <c r="C50" s="491">
        <v>82.308639999999997</v>
      </c>
      <c r="D50" s="491">
        <v>13.199909999999999</v>
      </c>
      <c r="E50" s="491"/>
      <c r="F50" s="491" t="s">
        <v>520</v>
      </c>
      <c r="G50" s="491" t="s">
        <v>520</v>
      </c>
      <c r="H50" s="491" t="s">
        <v>520</v>
      </c>
      <c r="I50" s="492" t="s">
        <v>520</v>
      </c>
      <c r="J50" s="493" t="s">
        <v>1</v>
      </c>
    </row>
    <row r="51" spans="1:10" ht="14.4" customHeight="1" x14ac:dyDescent="0.3">
      <c r="A51" s="489" t="s">
        <v>529</v>
      </c>
      <c r="B51" s="490" t="s">
        <v>309</v>
      </c>
      <c r="C51" s="491">
        <v>0</v>
      </c>
      <c r="D51" s="491">
        <v>0</v>
      </c>
      <c r="E51" s="491"/>
      <c r="F51" s="491" t="s">
        <v>520</v>
      </c>
      <c r="G51" s="491" t="s">
        <v>520</v>
      </c>
      <c r="H51" s="491" t="s">
        <v>520</v>
      </c>
      <c r="I51" s="492" t="s">
        <v>520</v>
      </c>
      <c r="J51" s="493" t="s">
        <v>1</v>
      </c>
    </row>
    <row r="52" spans="1:10" ht="14.4" customHeight="1" x14ac:dyDescent="0.3">
      <c r="A52" s="489" t="s">
        <v>529</v>
      </c>
      <c r="B52" s="490" t="s">
        <v>310</v>
      </c>
      <c r="C52" s="491" t="s">
        <v>520</v>
      </c>
      <c r="D52" s="491" t="s">
        <v>520</v>
      </c>
      <c r="E52" s="491"/>
      <c r="F52" s="491">
        <v>0</v>
      </c>
      <c r="G52" s="491">
        <v>12.999993000284</v>
      </c>
      <c r="H52" s="491">
        <v>-12.999993000284</v>
      </c>
      <c r="I52" s="492">
        <v>0</v>
      </c>
      <c r="J52" s="493" t="s">
        <v>1</v>
      </c>
    </row>
    <row r="53" spans="1:10" ht="14.4" customHeight="1" x14ac:dyDescent="0.3">
      <c r="A53" s="489" t="s">
        <v>529</v>
      </c>
      <c r="B53" s="490" t="s">
        <v>312</v>
      </c>
      <c r="C53" s="491">
        <v>36.590199999999996</v>
      </c>
      <c r="D53" s="491">
        <v>35.70805</v>
      </c>
      <c r="E53" s="491"/>
      <c r="F53" s="491">
        <v>35.956649999999996</v>
      </c>
      <c r="G53" s="491">
        <v>35.789251943356</v>
      </c>
      <c r="H53" s="491">
        <v>0.16739805664399654</v>
      </c>
      <c r="I53" s="492">
        <v>1.0046773276208438</v>
      </c>
      <c r="J53" s="493" t="s">
        <v>1</v>
      </c>
    </row>
    <row r="54" spans="1:10" ht="14.4" customHeight="1" x14ac:dyDescent="0.3">
      <c r="A54" s="489" t="s">
        <v>529</v>
      </c>
      <c r="B54" s="490" t="s">
        <v>313</v>
      </c>
      <c r="C54" s="491">
        <v>1457.7774399999998</v>
      </c>
      <c r="D54" s="491">
        <v>1758.6717300000014</v>
      </c>
      <c r="E54" s="491"/>
      <c r="F54" s="491">
        <v>1757.6233700000012</v>
      </c>
      <c r="G54" s="491">
        <v>1758.6584813275599</v>
      </c>
      <c r="H54" s="491">
        <v>-1.0351113275587522</v>
      </c>
      <c r="I54" s="492">
        <v>0.99941141993255145</v>
      </c>
      <c r="J54" s="493" t="s">
        <v>1</v>
      </c>
    </row>
    <row r="55" spans="1:10" ht="14.4" customHeight="1" x14ac:dyDescent="0.3">
      <c r="A55" s="489" t="s">
        <v>529</v>
      </c>
      <c r="B55" s="490" t="s">
        <v>314</v>
      </c>
      <c r="C55" s="491">
        <v>3.0787</v>
      </c>
      <c r="D55" s="491">
        <v>3.8148999999999993</v>
      </c>
      <c r="E55" s="491"/>
      <c r="F55" s="491">
        <v>4.0011000000000001</v>
      </c>
      <c r="G55" s="491">
        <v>3.7371690235899999</v>
      </c>
      <c r="H55" s="491">
        <v>0.26393097641000018</v>
      </c>
      <c r="I55" s="492">
        <v>1.0706232377353013</v>
      </c>
      <c r="J55" s="493" t="s">
        <v>1</v>
      </c>
    </row>
    <row r="56" spans="1:10" ht="14.4" customHeight="1" x14ac:dyDescent="0.3">
      <c r="A56" s="489" t="s">
        <v>529</v>
      </c>
      <c r="B56" s="490" t="s">
        <v>315</v>
      </c>
      <c r="C56" s="491">
        <v>31.223680000000002</v>
      </c>
      <c r="D56" s="491">
        <v>37.766089999999004</v>
      </c>
      <c r="E56" s="491"/>
      <c r="F56" s="491">
        <v>38.378259999999997</v>
      </c>
      <c r="G56" s="491">
        <v>37.026621465085</v>
      </c>
      <c r="H56" s="491">
        <v>1.3516385349149971</v>
      </c>
      <c r="I56" s="492">
        <v>1.0365045062561149</v>
      </c>
      <c r="J56" s="493" t="s">
        <v>1</v>
      </c>
    </row>
    <row r="57" spans="1:10" ht="14.4" customHeight="1" x14ac:dyDescent="0.3">
      <c r="A57" s="489" t="s">
        <v>529</v>
      </c>
      <c r="B57" s="490" t="s">
        <v>316</v>
      </c>
      <c r="C57" s="491">
        <v>26.842400000000001</v>
      </c>
      <c r="D57" s="491">
        <v>2.8424499999999995</v>
      </c>
      <c r="E57" s="491"/>
      <c r="F57" s="491">
        <v>4.0087500000000009</v>
      </c>
      <c r="G57" s="491">
        <v>2.9158300223450002</v>
      </c>
      <c r="H57" s="491">
        <v>1.0929199776550007</v>
      </c>
      <c r="I57" s="492">
        <v>1.3748229386759798</v>
      </c>
      <c r="J57" s="493" t="s">
        <v>1</v>
      </c>
    </row>
    <row r="58" spans="1:10" ht="14.4" customHeight="1" x14ac:dyDescent="0.3">
      <c r="A58" s="489" t="s">
        <v>529</v>
      </c>
      <c r="B58" s="490" t="s">
        <v>317</v>
      </c>
      <c r="C58" s="491">
        <v>34.957469999999994</v>
      </c>
      <c r="D58" s="491">
        <v>41.011000000000003</v>
      </c>
      <c r="E58" s="491"/>
      <c r="F58" s="491">
        <v>51.53219</v>
      </c>
      <c r="G58" s="491">
        <v>41.591325392289001</v>
      </c>
      <c r="H58" s="491">
        <v>9.9408646077109992</v>
      </c>
      <c r="I58" s="492">
        <v>1.2390129315175424</v>
      </c>
      <c r="J58" s="493" t="s">
        <v>1</v>
      </c>
    </row>
    <row r="59" spans="1:10" ht="14.4" customHeight="1" x14ac:dyDescent="0.3">
      <c r="A59" s="489" t="s">
        <v>529</v>
      </c>
      <c r="B59" s="490" t="s">
        <v>318</v>
      </c>
      <c r="C59" s="491">
        <v>27841.309430000001</v>
      </c>
      <c r="D59" s="491">
        <v>27740.502830000012</v>
      </c>
      <c r="E59" s="491"/>
      <c r="F59" s="491">
        <v>35054.430920000013</v>
      </c>
      <c r="G59" s="491">
        <v>33189.386928300199</v>
      </c>
      <c r="H59" s="491">
        <v>1865.0439916998148</v>
      </c>
      <c r="I59" s="492">
        <v>1.0561939874252246</v>
      </c>
      <c r="J59" s="493" t="s">
        <v>1</v>
      </c>
    </row>
    <row r="60" spans="1:10" ht="14.4" customHeight="1" x14ac:dyDescent="0.3">
      <c r="A60" s="489" t="s">
        <v>529</v>
      </c>
      <c r="B60" s="490" t="s">
        <v>319</v>
      </c>
      <c r="C60" s="491" t="s">
        <v>520</v>
      </c>
      <c r="D60" s="491" t="s">
        <v>520</v>
      </c>
      <c r="E60" s="491"/>
      <c r="F60" s="491">
        <v>18.149999999999999</v>
      </c>
      <c r="G60" s="491">
        <v>0</v>
      </c>
      <c r="H60" s="491">
        <v>18.149999999999999</v>
      </c>
      <c r="I60" s="492" t="s">
        <v>520</v>
      </c>
      <c r="J60" s="493" t="s">
        <v>1</v>
      </c>
    </row>
    <row r="61" spans="1:10" ht="14.4" customHeight="1" x14ac:dyDescent="0.3">
      <c r="A61" s="489" t="s">
        <v>529</v>
      </c>
      <c r="B61" s="490" t="s">
        <v>531</v>
      </c>
      <c r="C61" s="491">
        <v>29514.087960000001</v>
      </c>
      <c r="D61" s="491">
        <v>29633.516960000012</v>
      </c>
      <c r="E61" s="491"/>
      <c r="F61" s="491">
        <v>36964.081240000014</v>
      </c>
      <c r="G61" s="491">
        <v>35082.105600474708</v>
      </c>
      <c r="H61" s="491">
        <v>1881.9756395253062</v>
      </c>
      <c r="I61" s="492">
        <v>1.0536448883928975</v>
      </c>
      <c r="J61" s="493" t="s">
        <v>527</v>
      </c>
    </row>
    <row r="62" spans="1:10" ht="14.4" customHeight="1" x14ac:dyDescent="0.3">
      <c r="A62" s="489" t="s">
        <v>520</v>
      </c>
      <c r="B62" s="490" t="s">
        <v>520</v>
      </c>
      <c r="C62" s="491" t="s">
        <v>520</v>
      </c>
      <c r="D62" s="491" t="s">
        <v>520</v>
      </c>
      <c r="E62" s="491"/>
      <c r="F62" s="491" t="s">
        <v>520</v>
      </c>
      <c r="G62" s="491" t="s">
        <v>520</v>
      </c>
      <c r="H62" s="491" t="s">
        <v>520</v>
      </c>
      <c r="I62" s="492" t="s">
        <v>520</v>
      </c>
      <c r="J62" s="493" t="s">
        <v>528</v>
      </c>
    </row>
    <row r="63" spans="1:10" ht="14.4" customHeight="1" x14ac:dyDescent="0.3">
      <c r="A63" s="489" t="s">
        <v>518</v>
      </c>
      <c r="B63" s="490" t="s">
        <v>522</v>
      </c>
      <c r="C63" s="491">
        <v>31395.358180000003</v>
      </c>
      <c r="D63" s="491">
        <v>31741.956970000014</v>
      </c>
      <c r="E63" s="491"/>
      <c r="F63" s="491">
        <v>38631.359930000013</v>
      </c>
      <c r="G63" s="491">
        <v>37196.149409114754</v>
      </c>
      <c r="H63" s="491">
        <v>1435.210520885259</v>
      </c>
      <c r="I63" s="492">
        <v>1.0385849219256433</v>
      </c>
      <c r="J63" s="493" t="s">
        <v>523</v>
      </c>
    </row>
  </sheetData>
  <mergeCells count="3">
    <mergeCell ref="A1:I1"/>
    <mergeCell ref="F3:I3"/>
    <mergeCell ref="C4:D4"/>
  </mergeCells>
  <conditionalFormatting sqref="F19 F64:F65537">
    <cfRule type="cellIs" dxfId="23" priority="18" stopIfTrue="1" operator="greaterThan">
      <formula>1</formula>
    </cfRule>
  </conditionalFormatting>
  <conditionalFormatting sqref="H5:H18">
    <cfRule type="expression" dxfId="22" priority="14">
      <formula>$H5&gt;0</formula>
    </cfRule>
  </conditionalFormatting>
  <conditionalFormatting sqref="I5:I18">
    <cfRule type="expression" dxfId="21" priority="15">
      <formula>$I5&gt;1</formula>
    </cfRule>
  </conditionalFormatting>
  <conditionalFormatting sqref="B5:B18">
    <cfRule type="expression" dxfId="20" priority="11">
      <formula>OR($J5="NS",$J5="SumaNS",$J5="Účet")</formula>
    </cfRule>
  </conditionalFormatting>
  <conditionalFormatting sqref="F5:I18 B5:D18">
    <cfRule type="expression" dxfId="19" priority="17">
      <formula>AND($J5&lt;&gt;"",$J5&lt;&gt;"mezeraKL")</formula>
    </cfRule>
  </conditionalFormatting>
  <conditionalFormatting sqref="B5:D18 F5:I18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7" priority="13">
      <formula>OR($J5="SumaNS",$J5="NS")</formula>
    </cfRule>
  </conditionalFormatting>
  <conditionalFormatting sqref="A5:A18">
    <cfRule type="expression" dxfId="16" priority="9">
      <formula>AND($J5&lt;&gt;"mezeraKL",$J5&lt;&gt;"")</formula>
    </cfRule>
  </conditionalFormatting>
  <conditionalFormatting sqref="A5:A18">
    <cfRule type="expression" dxfId="15" priority="10">
      <formula>AND($J5&lt;&gt;"",$J5&lt;&gt;"mezeraKL")</formula>
    </cfRule>
  </conditionalFormatting>
  <conditionalFormatting sqref="H20:H63">
    <cfRule type="expression" dxfId="14" priority="5">
      <formula>$H20&gt;0</formula>
    </cfRule>
  </conditionalFormatting>
  <conditionalFormatting sqref="A20:A63">
    <cfRule type="expression" dxfId="13" priority="2">
      <formula>AND($J20&lt;&gt;"mezeraKL",$J20&lt;&gt;"")</formula>
    </cfRule>
  </conditionalFormatting>
  <conditionalFormatting sqref="I20:I63">
    <cfRule type="expression" dxfId="12" priority="6">
      <formula>$I20&gt;1</formula>
    </cfRule>
  </conditionalFormatting>
  <conditionalFormatting sqref="B20:B63">
    <cfRule type="expression" dxfId="11" priority="1">
      <formula>OR($J20="NS",$J20="SumaNS",$J20="Účet")</formula>
    </cfRule>
  </conditionalFormatting>
  <conditionalFormatting sqref="A20:D63 F20:I63">
    <cfRule type="expression" dxfId="10" priority="8">
      <formula>AND($J20&lt;&gt;"",$J20&lt;&gt;"mezeraKL")</formula>
    </cfRule>
  </conditionalFormatting>
  <conditionalFormatting sqref="B20:D63 F20:I63">
    <cfRule type="expression" dxfId="9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8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12.44140625" style="243" hidden="1" customWidth="1" outlineLevel="1"/>
    <col min="8" max="8" width="25.77734375" style="243" customWidth="1" collapsed="1"/>
    <col min="9" max="9" width="7.77734375" style="241" customWidth="1"/>
    <col min="10" max="10" width="10" style="241" customWidth="1"/>
    <col min="11" max="11" width="11.109375" style="241" customWidth="1"/>
    <col min="12" max="16384" width="8.88671875" style="161"/>
  </cols>
  <sheetData>
    <row r="1" spans="1:11" ht="18.600000000000001" customHeight="1" thickBot="1" x14ac:dyDescent="0.4">
      <c r="A1" s="399" t="s">
        <v>2652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3" t="s">
        <v>293</v>
      </c>
      <c r="B2" s="62"/>
      <c r="C2" s="245"/>
      <c r="D2" s="245"/>
      <c r="E2" s="245"/>
      <c r="F2" s="245"/>
      <c r="G2" s="245"/>
      <c r="H2" s="245"/>
      <c r="I2" s="246"/>
      <c r="J2" s="246"/>
      <c r="K2" s="246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141</v>
      </c>
      <c r="I3" s="127">
        <f>IF(J3&lt;&gt;0,K3/J3,0)</f>
        <v>210.38761014779237</v>
      </c>
      <c r="J3" s="127">
        <f>SUBTOTAL(9,J5:J1048576)</f>
        <v>186681</v>
      </c>
      <c r="K3" s="128">
        <f>SUBTOTAL(9,K5:K1048576)</f>
        <v>39275369.450000025</v>
      </c>
    </row>
    <row r="4" spans="1:11" s="242" customFormat="1" ht="14.4" customHeight="1" thickBot="1" x14ac:dyDescent="0.35">
      <c r="A4" s="595" t="s">
        <v>4</v>
      </c>
      <c r="B4" s="596" t="s">
        <v>5</v>
      </c>
      <c r="C4" s="596" t="s">
        <v>0</v>
      </c>
      <c r="D4" s="596" t="s">
        <v>6</v>
      </c>
      <c r="E4" s="596" t="s">
        <v>7</v>
      </c>
      <c r="F4" s="596" t="s">
        <v>1</v>
      </c>
      <c r="G4" s="596" t="s">
        <v>77</v>
      </c>
      <c r="H4" s="496" t="s">
        <v>11</v>
      </c>
      <c r="I4" s="497" t="s">
        <v>156</v>
      </c>
      <c r="J4" s="497" t="s">
        <v>13</v>
      </c>
      <c r="K4" s="498" t="s">
        <v>173</v>
      </c>
    </row>
    <row r="5" spans="1:11" ht="14.4" customHeight="1" x14ac:dyDescent="0.3">
      <c r="A5" s="578" t="s">
        <v>518</v>
      </c>
      <c r="B5" s="579" t="s">
        <v>519</v>
      </c>
      <c r="C5" s="582" t="s">
        <v>524</v>
      </c>
      <c r="D5" s="597" t="s">
        <v>835</v>
      </c>
      <c r="E5" s="582" t="s">
        <v>2627</v>
      </c>
      <c r="F5" s="597" t="s">
        <v>2628</v>
      </c>
      <c r="G5" s="582" t="s">
        <v>1369</v>
      </c>
      <c r="H5" s="582" t="s">
        <v>1370</v>
      </c>
      <c r="I5" s="147">
        <v>260.29833333333335</v>
      </c>
      <c r="J5" s="147">
        <v>27</v>
      </c>
      <c r="K5" s="592">
        <v>7028.08</v>
      </c>
    </row>
    <row r="6" spans="1:11" ht="14.4" customHeight="1" x14ac:dyDescent="0.3">
      <c r="A6" s="505" t="s">
        <v>518</v>
      </c>
      <c r="B6" s="506" t="s">
        <v>519</v>
      </c>
      <c r="C6" s="507" t="s">
        <v>524</v>
      </c>
      <c r="D6" s="508" t="s">
        <v>835</v>
      </c>
      <c r="E6" s="507" t="s">
        <v>2627</v>
      </c>
      <c r="F6" s="508" t="s">
        <v>2628</v>
      </c>
      <c r="G6" s="507" t="s">
        <v>1371</v>
      </c>
      <c r="H6" s="507" t="s">
        <v>1372</v>
      </c>
      <c r="I6" s="509">
        <v>2.39</v>
      </c>
      <c r="J6" s="509">
        <v>20</v>
      </c>
      <c r="K6" s="510">
        <v>47.8</v>
      </c>
    </row>
    <row r="7" spans="1:11" ht="14.4" customHeight="1" x14ac:dyDescent="0.3">
      <c r="A7" s="505" t="s">
        <v>518</v>
      </c>
      <c r="B7" s="506" t="s">
        <v>519</v>
      </c>
      <c r="C7" s="507" t="s">
        <v>524</v>
      </c>
      <c r="D7" s="508" t="s">
        <v>835</v>
      </c>
      <c r="E7" s="507" t="s">
        <v>2627</v>
      </c>
      <c r="F7" s="508" t="s">
        <v>2628</v>
      </c>
      <c r="G7" s="507" t="s">
        <v>1373</v>
      </c>
      <c r="H7" s="507" t="s">
        <v>1374</v>
      </c>
      <c r="I7" s="509">
        <v>27.493333333333332</v>
      </c>
      <c r="J7" s="509">
        <v>358</v>
      </c>
      <c r="K7" s="510">
        <v>9836.619999999999</v>
      </c>
    </row>
    <row r="8" spans="1:11" ht="14.4" customHeight="1" x14ac:dyDescent="0.3">
      <c r="A8" s="505" t="s">
        <v>518</v>
      </c>
      <c r="B8" s="506" t="s">
        <v>519</v>
      </c>
      <c r="C8" s="507" t="s">
        <v>524</v>
      </c>
      <c r="D8" s="508" t="s">
        <v>835</v>
      </c>
      <c r="E8" s="507" t="s">
        <v>2627</v>
      </c>
      <c r="F8" s="508" t="s">
        <v>2628</v>
      </c>
      <c r="G8" s="507" t="s">
        <v>1375</v>
      </c>
      <c r="H8" s="507" t="s">
        <v>1376</v>
      </c>
      <c r="I8" s="509">
        <v>1.38</v>
      </c>
      <c r="J8" s="509">
        <v>200</v>
      </c>
      <c r="K8" s="510">
        <v>276</v>
      </c>
    </row>
    <row r="9" spans="1:11" ht="14.4" customHeight="1" x14ac:dyDescent="0.3">
      <c r="A9" s="505" t="s">
        <v>518</v>
      </c>
      <c r="B9" s="506" t="s">
        <v>519</v>
      </c>
      <c r="C9" s="507" t="s">
        <v>524</v>
      </c>
      <c r="D9" s="508" t="s">
        <v>835</v>
      </c>
      <c r="E9" s="507" t="s">
        <v>2627</v>
      </c>
      <c r="F9" s="508" t="s">
        <v>2628</v>
      </c>
      <c r="G9" s="507" t="s">
        <v>1377</v>
      </c>
      <c r="H9" s="507" t="s">
        <v>1378</v>
      </c>
      <c r="I9" s="509">
        <v>0.5955555555555555</v>
      </c>
      <c r="J9" s="509">
        <v>1140</v>
      </c>
      <c r="K9" s="510">
        <v>678.5</v>
      </c>
    </row>
    <row r="10" spans="1:11" ht="14.4" customHeight="1" x14ac:dyDescent="0.3">
      <c r="A10" s="505" t="s">
        <v>518</v>
      </c>
      <c r="B10" s="506" t="s">
        <v>519</v>
      </c>
      <c r="C10" s="507" t="s">
        <v>524</v>
      </c>
      <c r="D10" s="508" t="s">
        <v>835</v>
      </c>
      <c r="E10" s="507" t="s">
        <v>2627</v>
      </c>
      <c r="F10" s="508" t="s">
        <v>2628</v>
      </c>
      <c r="G10" s="507" t="s">
        <v>1379</v>
      </c>
      <c r="H10" s="507" t="s">
        <v>1380</v>
      </c>
      <c r="I10" s="509">
        <v>8.5774999999999988</v>
      </c>
      <c r="J10" s="509">
        <v>156</v>
      </c>
      <c r="K10" s="510">
        <v>1338.0000000000002</v>
      </c>
    </row>
    <row r="11" spans="1:11" ht="14.4" customHeight="1" x14ac:dyDescent="0.3">
      <c r="A11" s="505" t="s">
        <v>518</v>
      </c>
      <c r="B11" s="506" t="s">
        <v>519</v>
      </c>
      <c r="C11" s="507" t="s">
        <v>524</v>
      </c>
      <c r="D11" s="508" t="s">
        <v>835</v>
      </c>
      <c r="E11" s="507" t="s">
        <v>2627</v>
      </c>
      <c r="F11" s="508" t="s">
        <v>2628</v>
      </c>
      <c r="G11" s="507" t="s">
        <v>1381</v>
      </c>
      <c r="H11" s="507" t="s">
        <v>1382</v>
      </c>
      <c r="I11" s="509">
        <v>28.097142857142853</v>
      </c>
      <c r="J11" s="509">
        <v>62</v>
      </c>
      <c r="K11" s="510">
        <v>1743.12</v>
      </c>
    </row>
    <row r="12" spans="1:11" ht="14.4" customHeight="1" x14ac:dyDescent="0.3">
      <c r="A12" s="505" t="s">
        <v>518</v>
      </c>
      <c r="B12" s="506" t="s">
        <v>519</v>
      </c>
      <c r="C12" s="507" t="s">
        <v>524</v>
      </c>
      <c r="D12" s="508" t="s">
        <v>835</v>
      </c>
      <c r="E12" s="507" t="s">
        <v>2627</v>
      </c>
      <c r="F12" s="508" t="s">
        <v>2628</v>
      </c>
      <c r="G12" s="507" t="s">
        <v>1383</v>
      </c>
      <c r="H12" s="507" t="s">
        <v>1384</v>
      </c>
      <c r="I12" s="509">
        <v>46.01</v>
      </c>
      <c r="J12" s="509">
        <v>1</v>
      </c>
      <c r="K12" s="510">
        <v>46.01</v>
      </c>
    </row>
    <row r="13" spans="1:11" ht="14.4" customHeight="1" x14ac:dyDescent="0.3">
      <c r="A13" s="505" t="s">
        <v>518</v>
      </c>
      <c r="B13" s="506" t="s">
        <v>519</v>
      </c>
      <c r="C13" s="507" t="s">
        <v>524</v>
      </c>
      <c r="D13" s="508" t="s">
        <v>835</v>
      </c>
      <c r="E13" s="507" t="s">
        <v>2627</v>
      </c>
      <c r="F13" s="508" t="s">
        <v>2628</v>
      </c>
      <c r="G13" s="507" t="s">
        <v>1385</v>
      </c>
      <c r="H13" s="507" t="s">
        <v>1386</v>
      </c>
      <c r="I13" s="509">
        <v>98.373750000000001</v>
      </c>
      <c r="J13" s="509">
        <v>40</v>
      </c>
      <c r="K13" s="510">
        <v>3934.95</v>
      </c>
    </row>
    <row r="14" spans="1:11" ht="14.4" customHeight="1" x14ac:dyDescent="0.3">
      <c r="A14" s="505" t="s">
        <v>518</v>
      </c>
      <c r="B14" s="506" t="s">
        <v>519</v>
      </c>
      <c r="C14" s="507" t="s">
        <v>524</v>
      </c>
      <c r="D14" s="508" t="s">
        <v>835</v>
      </c>
      <c r="E14" s="507" t="s">
        <v>2627</v>
      </c>
      <c r="F14" s="508" t="s">
        <v>2628</v>
      </c>
      <c r="G14" s="507" t="s">
        <v>1387</v>
      </c>
      <c r="H14" s="507" t="s">
        <v>1388</v>
      </c>
      <c r="I14" s="509">
        <v>0.56599999999999995</v>
      </c>
      <c r="J14" s="509">
        <v>1100</v>
      </c>
      <c r="K14" s="510">
        <v>623</v>
      </c>
    </row>
    <row r="15" spans="1:11" ht="14.4" customHeight="1" x14ac:dyDescent="0.3">
      <c r="A15" s="505" t="s">
        <v>518</v>
      </c>
      <c r="B15" s="506" t="s">
        <v>519</v>
      </c>
      <c r="C15" s="507" t="s">
        <v>524</v>
      </c>
      <c r="D15" s="508" t="s">
        <v>835</v>
      </c>
      <c r="E15" s="507" t="s">
        <v>2627</v>
      </c>
      <c r="F15" s="508" t="s">
        <v>2628</v>
      </c>
      <c r="G15" s="507" t="s">
        <v>1387</v>
      </c>
      <c r="H15" s="507" t="s">
        <v>1389</v>
      </c>
      <c r="I15" s="509">
        <v>0.56166666666666665</v>
      </c>
      <c r="J15" s="509">
        <v>1050</v>
      </c>
      <c r="K15" s="510">
        <v>590</v>
      </c>
    </row>
    <row r="16" spans="1:11" ht="14.4" customHeight="1" x14ac:dyDescent="0.3">
      <c r="A16" s="505" t="s">
        <v>518</v>
      </c>
      <c r="B16" s="506" t="s">
        <v>519</v>
      </c>
      <c r="C16" s="507" t="s">
        <v>524</v>
      </c>
      <c r="D16" s="508" t="s">
        <v>835</v>
      </c>
      <c r="E16" s="507" t="s">
        <v>2627</v>
      </c>
      <c r="F16" s="508" t="s">
        <v>2628</v>
      </c>
      <c r="G16" s="507" t="s">
        <v>1390</v>
      </c>
      <c r="H16" s="507" t="s">
        <v>1391</v>
      </c>
      <c r="I16" s="509">
        <v>7.5049999999999999</v>
      </c>
      <c r="J16" s="509">
        <v>160</v>
      </c>
      <c r="K16" s="510">
        <v>1200.8000000000002</v>
      </c>
    </row>
    <row r="17" spans="1:11" ht="14.4" customHeight="1" x14ac:dyDescent="0.3">
      <c r="A17" s="505" t="s">
        <v>518</v>
      </c>
      <c r="B17" s="506" t="s">
        <v>519</v>
      </c>
      <c r="C17" s="507" t="s">
        <v>524</v>
      </c>
      <c r="D17" s="508" t="s">
        <v>835</v>
      </c>
      <c r="E17" s="507" t="s">
        <v>2627</v>
      </c>
      <c r="F17" s="508" t="s">
        <v>2628</v>
      </c>
      <c r="G17" s="507" t="s">
        <v>1392</v>
      </c>
      <c r="H17" s="507" t="s">
        <v>1393</v>
      </c>
      <c r="I17" s="509">
        <v>0.31285714285714283</v>
      </c>
      <c r="J17" s="509">
        <v>830</v>
      </c>
      <c r="K17" s="510">
        <v>259.3</v>
      </c>
    </row>
    <row r="18" spans="1:11" ht="14.4" customHeight="1" x14ac:dyDescent="0.3">
      <c r="A18" s="505" t="s">
        <v>518</v>
      </c>
      <c r="B18" s="506" t="s">
        <v>519</v>
      </c>
      <c r="C18" s="507" t="s">
        <v>524</v>
      </c>
      <c r="D18" s="508" t="s">
        <v>835</v>
      </c>
      <c r="E18" s="507" t="s">
        <v>2627</v>
      </c>
      <c r="F18" s="508" t="s">
        <v>2628</v>
      </c>
      <c r="G18" s="507" t="s">
        <v>1394</v>
      </c>
      <c r="H18" s="507" t="s">
        <v>1395</v>
      </c>
      <c r="I18" s="509">
        <v>11.74</v>
      </c>
      <c r="J18" s="509">
        <v>4</v>
      </c>
      <c r="K18" s="510">
        <v>46.96</v>
      </c>
    </row>
    <row r="19" spans="1:11" ht="14.4" customHeight="1" x14ac:dyDescent="0.3">
      <c r="A19" s="505" t="s">
        <v>518</v>
      </c>
      <c r="B19" s="506" t="s">
        <v>519</v>
      </c>
      <c r="C19" s="507" t="s">
        <v>524</v>
      </c>
      <c r="D19" s="508" t="s">
        <v>835</v>
      </c>
      <c r="E19" s="507" t="s">
        <v>2627</v>
      </c>
      <c r="F19" s="508" t="s">
        <v>2628</v>
      </c>
      <c r="G19" s="507" t="s">
        <v>1396</v>
      </c>
      <c r="H19" s="507" t="s">
        <v>1397</v>
      </c>
      <c r="I19" s="509">
        <v>14.09</v>
      </c>
      <c r="J19" s="509">
        <v>2</v>
      </c>
      <c r="K19" s="510">
        <v>28.18</v>
      </c>
    </row>
    <row r="20" spans="1:11" ht="14.4" customHeight="1" x14ac:dyDescent="0.3">
      <c r="A20" s="505" t="s">
        <v>518</v>
      </c>
      <c r="B20" s="506" t="s">
        <v>519</v>
      </c>
      <c r="C20" s="507" t="s">
        <v>524</v>
      </c>
      <c r="D20" s="508" t="s">
        <v>835</v>
      </c>
      <c r="E20" s="507" t="s">
        <v>2627</v>
      </c>
      <c r="F20" s="508" t="s">
        <v>2628</v>
      </c>
      <c r="G20" s="507" t="s">
        <v>1398</v>
      </c>
      <c r="H20" s="507" t="s">
        <v>1399</v>
      </c>
      <c r="I20" s="509">
        <v>7.0949999999999998</v>
      </c>
      <c r="J20" s="509">
        <v>5</v>
      </c>
      <c r="K20" s="510">
        <v>35.49</v>
      </c>
    </row>
    <row r="21" spans="1:11" ht="14.4" customHeight="1" x14ac:dyDescent="0.3">
      <c r="A21" s="505" t="s">
        <v>518</v>
      </c>
      <c r="B21" s="506" t="s">
        <v>519</v>
      </c>
      <c r="C21" s="507" t="s">
        <v>524</v>
      </c>
      <c r="D21" s="508" t="s">
        <v>835</v>
      </c>
      <c r="E21" s="507" t="s">
        <v>2627</v>
      </c>
      <c r="F21" s="508" t="s">
        <v>2628</v>
      </c>
      <c r="G21" s="507" t="s">
        <v>1400</v>
      </c>
      <c r="H21" s="507" t="s">
        <v>1401</v>
      </c>
      <c r="I21" s="509">
        <v>8.2799999999999994</v>
      </c>
      <c r="J21" s="509">
        <v>3</v>
      </c>
      <c r="K21" s="510">
        <v>24.839999999999996</v>
      </c>
    </row>
    <row r="22" spans="1:11" ht="14.4" customHeight="1" x14ac:dyDescent="0.3">
      <c r="A22" s="505" t="s">
        <v>518</v>
      </c>
      <c r="B22" s="506" t="s">
        <v>519</v>
      </c>
      <c r="C22" s="507" t="s">
        <v>524</v>
      </c>
      <c r="D22" s="508" t="s">
        <v>835</v>
      </c>
      <c r="E22" s="507" t="s">
        <v>2627</v>
      </c>
      <c r="F22" s="508" t="s">
        <v>2628</v>
      </c>
      <c r="G22" s="507" t="s">
        <v>1402</v>
      </c>
      <c r="H22" s="507" t="s">
        <v>1403</v>
      </c>
      <c r="I22" s="509">
        <v>5.92</v>
      </c>
      <c r="J22" s="509">
        <v>5</v>
      </c>
      <c r="K22" s="510">
        <v>29.61</v>
      </c>
    </row>
    <row r="23" spans="1:11" ht="14.4" customHeight="1" x14ac:dyDescent="0.3">
      <c r="A23" s="505" t="s">
        <v>518</v>
      </c>
      <c r="B23" s="506" t="s">
        <v>519</v>
      </c>
      <c r="C23" s="507" t="s">
        <v>524</v>
      </c>
      <c r="D23" s="508" t="s">
        <v>835</v>
      </c>
      <c r="E23" s="507" t="s">
        <v>2627</v>
      </c>
      <c r="F23" s="508" t="s">
        <v>2628</v>
      </c>
      <c r="G23" s="507" t="s">
        <v>1404</v>
      </c>
      <c r="H23" s="507" t="s">
        <v>1405</v>
      </c>
      <c r="I23" s="509">
        <v>2.5499999999999998</v>
      </c>
      <c r="J23" s="509">
        <v>15</v>
      </c>
      <c r="K23" s="510">
        <v>38.18</v>
      </c>
    </row>
    <row r="24" spans="1:11" ht="14.4" customHeight="1" x14ac:dyDescent="0.3">
      <c r="A24" s="505" t="s">
        <v>518</v>
      </c>
      <c r="B24" s="506" t="s">
        <v>519</v>
      </c>
      <c r="C24" s="507" t="s">
        <v>524</v>
      </c>
      <c r="D24" s="508" t="s">
        <v>835</v>
      </c>
      <c r="E24" s="507" t="s">
        <v>2629</v>
      </c>
      <c r="F24" s="508" t="s">
        <v>2630</v>
      </c>
      <c r="G24" s="507" t="s">
        <v>1406</v>
      </c>
      <c r="H24" s="507" t="s">
        <v>1407</v>
      </c>
      <c r="I24" s="509">
        <v>11.64</v>
      </c>
      <c r="J24" s="509">
        <v>40</v>
      </c>
      <c r="K24" s="510">
        <v>465.6</v>
      </c>
    </row>
    <row r="25" spans="1:11" ht="14.4" customHeight="1" x14ac:dyDescent="0.3">
      <c r="A25" s="505" t="s">
        <v>518</v>
      </c>
      <c r="B25" s="506" t="s">
        <v>519</v>
      </c>
      <c r="C25" s="507" t="s">
        <v>524</v>
      </c>
      <c r="D25" s="508" t="s">
        <v>835</v>
      </c>
      <c r="E25" s="507" t="s">
        <v>2629</v>
      </c>
      <c r="F25" s="508" t="s">
        <v>2630</v>
      </c>
      <c r="G25" s="507" t="s">
        <v>1408</v>
      </c>
      <c r="H25" s="507" t="s">
        <v>1409</v>
      </c>
      <c r="I25" s="509">
        <v>15.923333333333334</v>
      </c>
      <c r="J25" s="509">
        <v>250</v>
      </c>
      <c r="K25" s="510">
        <v>3981</v>
      </c>
    </row>
    <row r="26" spans="1:11" ht="14.4" customHeight="1" x14ac:dyDescent="0.3">
      <c r="A26" s="505" t="s">
        <v>518</v>
      </c>
      <c r="B26" s="506" t="s">
        <v>519</v>
      </c>
      <c r="C26" s="507" t="s">
        <v>524</v>
      </c>
      <c r="D26" s="508" t="s">
        <v>835</v>
      </c>
      <c r="E26" s="507" t="s">
        <v>2629</v>
      </c>
      <c r="F26" s="508" t="s">
        <v>2630</v>
      </c>
      <c r="G26" s="507" t="s">
        <v>1410</v>
      </c>
      <c r="H26" s="507" t="s">
        <v>1411</v>
      </c>
      <c r="I26" s="509">
        <v>11.145000000000001</v>
      </c>
      <c r="J26" s="509">
        <v>1800</v>
      </c>
      <c r="K26" s="510">
        <v>20060</v>
      </c>
    </row>
    <row r="27" spans="1:11" ht="14.4" customHeight="1" x14ac:dyDescent="0.3">
      <c r="A27" s="505" t="s">
        <v>518</v>
      </c>
      <c r="B27" s="506" t="s">
        <v>519</v>
      </c>
      <c r="C27" s="507" t="s">
        <v>524</v>
      </c>
      <c r="D27" s="508" t="s">
        <v>835</v>
      </c>
      <c r="E27" s="507" t="s">
        <v>2629</v>
      </c>
      <c r="F27" s="508" t="s">
        <v>2630</v>
      </c>
      <c r="G27" s="507" t="s">
        <v>1412</v>
      </c>
      <c r="H27" s="507" t="s">
        <v>1413</v>
      </c>
      <c r="I27" s="509">
        <v>1.0327272727272727</v>
      </c>
      <c r="J27" s="509">
        <v>10800</v>
      </c>
      <c r="K27" s="510">
        <v>11190</v>
      </c>
    </row>
    <row r="28" spans="1:11" ht="14.4" customHeight="1" x14ac:dyDescent="0.3">
      <c r="A28" s="505" t="s">
        <v>518</v>
      </c>
      <c r="B28" s="506" t="s">
        <v>519</v>
      </c>
      <c r="C28" s="507" t="s">
        <v>524</v>
      </c>
      <c r="D28" s="508" t="s">
        <v>835</v>
      </c>
      <c r="E28" s="507" t="s">
        <v>2629</v>
      </c>
      <c r="F28" s="508" t="s">
        <v>2630</v>
      </c>
      <c r="G28" s="507" t="s">
        <v>1414</v>
      </c>
      <c r="H28" s="507" t="s">
        <v>1415</v>
      </c>
      <c r="I28" s="509">
        <v>1.6113333333333335</v>
      </c>
      <c r="J28" s="509">
        <v>3100</v>
      </c>
      <c r="K28" s="510">
        <v>5022.76</v>
      </c>
    </row>
    <row r="29" spans="1:11" ht="14.4" customHeight="1" x14ac:dyDescent="0.3">
      <c r="A29" s="505" t="s">
        <v>518</v>
      </c>
      <c r="B29" s="506" t="s">
        <v>519</v>
      </c>
      <c r="C29" s="507" t="s">
        <v>524</v>
      </c>
      <c r="D29" s="508" t="s">
        <v>835</v>
      </c>
      <c r="E29" s="507" t="s">
        <v>2629</v>
      </c>
      <c r="F29" s="508" t="s">
        <v>2630</v>
      </c>
      <c r="G29" s="507" t="s">
        <v>1416</v>
      </c>
      <c r="H29" s="507" t="s">
        <v>1417</v>
      </c>
      <c r="I29" s="509">
        <v>0.45199999999999996</v>
      </c>
      <c r="J29" s="509">
        <v>700</v>
      </c>
      <c r="K29" s="510">
        <v>315</v>
      </c>
    </row>
    <row r="30" spans="1:11" ht="14.4" customHeight="1" x14ac:dyDescent="0.3">
      <c r="A30" s="505" t="s">
        <v>518</v>
      </c>
      <c r="B30" s="506" t="s">
        <v>519</v>
      </c>
      <c r="C30" s="507" t="s">
        <v>524</v>
      </c>
      <c r="D30" s="508" t="s">
        <v>835</v>
      </c>
      <c r="E30" s="507" t="s">
        <v>2629</v>
      </c>
      <c r="F30" s="508" t="s">
        <v>2630</v>
      </c>
      <c r="G30" s="507" t="s">
        <v>1418</v>
      </c>
      <c r="H30" s="507" t="s">
        <v>1419</v>
      </c>
      <c r="I30" s="509">
        <v>0.60833333333333328</v>
      </c>
      <c r="J30" s="509">
        <v>700</v>
      </c>
      <c r="K30" s="510">
        <v>423</v>
      </c>
    </row>
    <row r="31" spans="1:11" ht="14.4" customHeight="1" x14ac:dyDescent="0.3">
      <c r="A31" s="505" t="s">
        <v>518</v>
      </c>
      <c r="B31" s="506" t="s">
        <v>519</v>
      </c>
      <c r="C31" s="507" t="s">
        <v>524</v>
      </c>
      <c r="D31" s="508" t="s">
        <v>835</v>
      </c>
      <c r="E31" s="507" t="s">
        <v>2629</v>
      </c>
      <c r="F31" s="508" t="s">
        <v>2630</v>
      </c>
      <c r="G31" s="507" t="s">
        <v>1420</v>
      </c>
      <c r="H31" s="507" t="s">
        <v>1421</v>
      </c>
      <c r="I31" s="509">
        <v>22.53</v>
      </c>
      <c r="J31" s="509">
        <v>15</v>
      </c>
      <c r="K31" s="510">
        <v>337.95000000000005</v>
      </c>
    </row>
    <row r="32" spans="1:11" ht="14.4" customHeight="1" x14ac:dyDescent="0.3">
      <c r="A32" s="505" t="s">
        <v>518</v>
      </c>
      <c r="B32" s="506" t="s">
        <v>519</v>
      </c>
      <c r="C32" s="507" t="s">
        <v>524</v>
      </c>
      <c r="D32" s="508" t="s">
        <v>835</v>
      </c>
      <c r="E32" s="507" t="s">
        <v>2629</v>
      </c>
      <c r="F32" s="508" t="s">
        <v>2630</v>
      </c>
      <c r="G32" s="507" t="s">
        <v>1422</v>
      </c>
      <c r="H32" s="507" t="s">
        <v>1423</v>
      </c>
      <c r="I32" s="509">
        <v>15.294</v>
      </c>
      <c r="J32" s="509">
        <v>500</v>
      </c>
      <c r="K32" s="510">
        <v>7647</v>
      </c>
    </row>
    <row r="33" spans="1:11" ht="14.4" customHeight="1" x14ac:dyDescent="0.3">
      <c r="A33" s="505" t="s">
        <v>518</v>
      </c>
      <c r="B33" s="506" t="s">
        <v>519</v>
      </c>
      <c r="C33" s="507" t="s">
        <v>524</v>
      </c>
      <c r="D33" s="508" t="s">
        <v>835</v>
      </c>
      <c r="E33" s="507" t="s">
        <v>2629</v>
      </c>
      <c r="F33" s="508" t="s">
        <v>2630</v>
      </c>
      <c r="G33" s="507" t="s">
        <v>1424</v>
      </c>
      <c r="H33" s="507" t="s">
        <v>1425</v>
      </c>
      <c r="I33" s="509">
        <v>3.14</v>
      </c>
      <c r="J33" s="509">
        <v>50</v>
      </c>
      <c r="K33" s="510">
        <v>157</v>
      </c>
    </row>
    <row r="34" spans="1:11" ht="14.4" customHeight="1" x14ac:dyDescent="0.3">
      <c r="A34" s="505" t="s">
        <v>518</v>
      </c>
      <c r="B34" s="506" t="s">
        <v>519</v>
      </c>
      <c r="C34" s="507" t="s">
        <v>524</v>
      </c>
      <c r="D34" s="508" t="s">
        <v>835</v>
      </c>
      <c r="E34" s="507" t="s">
        <v>2629</v>
      </c>
      <c r="F34" s="508" t="s">
        <v>2630</v>
      </c>
      <c r="G34" s="507" t="s">
        <v>1426</v>
      </c>
      <c r="H34" s="507" t="s">
        <v>1427</v>
      </c>
      <c r="I34" s="509">
        <v>1.84</v>
      </c>
      <c r="J34" s="509">
        <v>180</v>
      </c>
      <c r="K34" s="510">
        <v>331.2</v>
      </c>
    </row>
    <row r="35" spans="1:11" ht="14.4" customHeight="1" x14ac:dyDescent="0.3">
      <c r="A35" s="505" t="s">
        <v>518</v>
      </c>
      <c r="B35" s="506" t="s">
        <v>519</v>
      </c>
      <c r="C35" s="507" t="s">
        <v>524</v>
      </c>
      <c r="D35" s="508" t="s">
        <v>835</v>
      </c>
      <c r="E35" s="507" t="s">
        <v>2629</v>
      </c>
      <c r="F35" s="508" t="s">
        <v>2630</v>
      </c>
      <c r="G35" s="507" t="s">
        <v>1428</v>
      </c>
      <c r="H35" s="507" t="s">
        <v>1429</v>
      </c>
      <c r="I35" s="509">
        <v>6.293333333333333</v>
      </c>
      <c r="J35" s="509">
        <v>180</v>
      </c>
      <c r="K35" s="510">
        <v>1132.7</v>
      </c>
    </row>
    <row r="36" spans="1:11" ht="14.4" customHeight="1" x14ac:dyDescent="0.3">
      <c r="A36" s="505" t="s">
        <v>518</v>
      </c>
      <c r="B36" s="506" t="s">
        <v>519</v>
      </c>
      <c r="C36" s="507" t="s">
        <v>524</v>
      </c>
      <c r="D36" s="508" t="s">
        <v>835</v>
      </c>
      <c r="E36" s="507" t="s">
        <v>2629</v>
      </c>
      <c r="F36" s="508" t="s">
        <v>2630</v>
      </c>
      <c r="G36" s="507" t="s">
        <v>1430</v>
      </c>
      <c r="H36" s="507" t="s">
        <v>1431</v>
      </c>
      <c r="I36" s="509">
        <v>6.23</v>
      </c>
      <c r="J36" s="509">
        <v>5</v>
      </c>
      <c r="K36" s="510">
        <v>31.15</v>
      </c>
    </row>
    <row r="37" spans="1:11" ht="14.4" customHeight="1" x14ac:dyDescent="0.3">
      <c r="A37" s="505" t="s">
        <v>518</v>
      </c>
      <c r="B37" s="506" t="s">
        <v>519</v>
      </c>
      <c r="C37" s="507" t="s">
        <v>524</v>
      </c>
      <c r="D37" s="508" t="s">
        <v>835</v>
      </c>
      <c r="E37" s="507" t="s">
        <v>2629</v>
      </c>
      <c r="F37" s="508" t="s">
        <v>2630</v>
      </c>
      <c r="G37" s="507" t="s">
        <v>1432</v>
      </c>
      <c r="H37" s="507" t="s">
        <v>1433</v>
      </c>
      <c r="I37" s="509">
        <v>913.20416666666642</v>
      </c>
      <c r="J37" s="509">
        <v>480</v>
      </c>
      <c r="K37" s="510">
        <v>438337.52999999991</v>
      </c>
    </row>
    <row r="38" spans="1:11" ht="14.4" customHeight="1" x14ac:dyDescent="0.3">
      <c r="A38" s="505" t="s">
        <v>518</v>
      </c>
      <c r="B38" s="506" t="s">
        <v>519</v>
      </c>
      <c r="C38" s="507" t="s">
        <v>524</v>
      </c>
      <c r="D38" s="508" t="s">
        <v>835</v>
      </c>
      <c r="E38" s="507" t="s">
        <v>2629</v>
      </c>
      <c r="F38" s="508" t="s">
        <v>2630</v>
      </c>
      <c r="G38" s="507" t="s">
        <v>1434</v>
      </c>
      <c r="H38" s="507" t="s">
        <v>1435</v>
      </c>
      <c r="I38" s="509">
        <v>2.7824999999999998</v>
      </c>
      <c r="J38" s="509">
        <v>930</v>
      </c>
      <c r="K38" s="510">
        <v>2588.4</v>
      </c>
    </row>
    <row r="39" spans="1:11" ht="14.4" customHeight="1" x14ac:dyDescent="0.3">
      <c r="A39" s="505" t="s">
        <v>518</v>
      </c>
      <c r="B39" s="506" t="s">
        <v>519</v>
      </c>
      <c r="C39" s="507" t="s">
        <v>524</v>
      </c>
      <c r="D39" s="508" t="s">
        <v>835</v>
      </c>
      <c r="E39" s="507" t="s">
        <v>2629</v>
      </c>
      <c r="F39" s="508" t="s">
        <v>2630</v>
      </c>
      <c r="G39" s="507" t="s">
        <v>1436</v>
      </c>
      <c r="H39" s="507" t="s">
        <v>1437</v>
      </c>
      <c r="I39" s="509">
        <v>9.33</v>
      </c>
      <c r="J39" s="509">
        <v>15</v>
      </c>
      <c r="K39" s="510">
        <v>138.1</v>
      </c>
    </row>
    <row r="40" spans="1:11" ht="14.4" customHeight="1" x14ac:dyDescent="0.3">
      <c r="A40" s="505" t="s">
        <v>518</v>
      </c>
      <c r="B40" s="506" t="s">
        <v>519</v>
      </c>
      <c r="C40" s="507" t="s">
        <v>524</v>
      </c>
      <c r="D40" s="508" t="s">
        <v>835</v>
      </c>
      <c r="E40" s="507" t="s">
        <v>2629</v>
      </c>
      <c r="F40" s="508" t="s">
        <v>2630</v>
      </c>
      <c r="G40" s="507" t="s">
        <v>1438</v>
      </c>
      <c r="H40" s="507" t="s">
        <v>1439</v>
      </c>
      <c r="I40" s="509">
        <v>1.57</v>
      </c>
      <c r="J40" s="509">
        <v>300</v>
      </c>
      <c r="K40" s="510">
        <v>471</v>
      </c>
    </row>
    <row r="41" spans="1:11" ht="14.4" customHeight="1" x14ac:dyDescent="0.3">
      <c r="A41" s="505" t="s">
        <v>518</v>
      </c>
      <c r="B41" s="506" t="s">
        <v>519</v>
      </c>
      <c r="C41" s="507" t="s">
        <v>524</v>
      </c>
      <c r="D41" s="508" t="s">
        <v>835</v>
      </c>
      <c r="E41" s="507" t="s">
        <v>2629</v>
      </c>
      <c r="F41" s="508" t="s">
        <v>2630</v>
      </c>
      <c r="G41" s="507" t="s">
        <v>1440</v>
      </c>
      <c r="H41" s="507" t="s">
        <v>1441</v>
      </c>
      <c r="I41" s="509">
        <v>2.9050000000000002</v>
      </c>
      <c r="J41" s="509">
        <v>300</v>
      </c>
      <c r="K41" s="510">
        <v>871</v>
      </c>
    </row>
    <row r="42" spans="1:11" ht="14.4" customHeight="1" x14ac:dyDescent="0.3">
      <c r="A42" s="505" t="s">
        <v>518</v>
      </c>
      <c r="B42" s="506" t="s">
        <v>519</v>
      </c>
      <c r="C42" s="507" t="s">
        <v>524</v>
      </c>
      <c r="D42" s="508" t="s">
        <v>835</v>
      </c>
      <c r="E42" s="507" t="s">
        <v>2629</v>
      </c>
      <c r="F42" s="508" t="s">
        <v>2630</v>
      </c>
      <c r="G42" s="507" t="s">
        <v>1442</v>
      </c>
      <c r="H42" s="507" t="s">
        <v>1443</v>
      </c>
      <c r="I42" s="509">
        <v>149.6</v>
      </c>
      <c r="J42" s="509">
        <v>1</v>
      </c>
      <c r="K42" s="510">
        <v>149.6</v>
      </c>
    </row>
    <row r="43" spans="1:11" ht="14.4" customHeight="1" x14ac:dyDescent="0.3">
      <c r="A43" s="505" t="s">
        <v>518</v>
      </c>
      <c r="B43" s="506" t="s">
        <v>519</v>
      </c>
      <c r="C43" s="507" t="s">
        <v>524</v>
      </c>
      <c r="D43" s="508" t="s">
        <v>835</v>
      </c>
      <c r="E43" s="507" t="s">
        <v>2629</v>
      </c>
      <c r="F43" s="508" t="s">
        <v>2630</v>
      </c>
      <c r="G43" s="507" t="s">
        <v>1444</v>
      </c>
      <c r="H43" s="507" t="s">
        <v>1445</v>
      </c>
      <c r="I43" s="509">
        <v>5.1304166666666653</v>
      </c>
      <c r="J43" s="509">
        <v>10280</v>
      </c>
      <c r="K43" s="510">
        <v>52737.600000000013</v>
      </c>
    </row>
    <row r="44" spans="1:11" ht="14.4" customHeight="1" x14ac:dyDescent="0.3">
      <c r="A44" s="505" t="s">
        <v>518</v>
      </c>
      <c r="B44" s="506" t="s">
        <v>519</v>
      </c>
      <c r="C44" s="507" t="s">
        <v>524</v>
      </c>
      <c r="D44" s="508" t="s">
        <v>835</v>
      </c>
      <c r="E44" s="507" t="s">
        <v>2629</v>
      </c>
      <c r="F44" s="508" t="s">
        <v>2630</v>
      </c>
      <c r="G44" s="507" t="s">
        <v>1446</v>
      </c>
      <c r="H44" s="507" t="s">
        <v>1447</v>
      </c>
      <c r="I44" s="509">
        <v>126.71666666666665</v>
      </c>
      <c r="J44" s="509">
        <v>9</v>
      </c>
      <c r="K44" s="510">
        <v>1141.3899999999999</v>
      </c>
    </row>
    <row r="45" spans="1:11" ht="14.4" customHeight="1" x14ac:dyDescent="0.3">
      <c r="A45" s="505" t="s">
        <v>518</v>
      </c>
      <c r="B45" s="506" t="s">
        <v>519</v>
      </c>
      <c r="C45" s="507" t="s">
        <v>524</v>
      </c>
      <c r="D45" s="508" t="s">
        <v>835</v>
      </c>
      <c r="E45" s="507" t="s">
        <v>2629</v>
      </c>
      <c r="F45" s="508" t="s">
        <v>2630</v>
      </c>
      <c r="G45" s="507" t="s">
        <v>1448</v>
      </c>
      <c r="H45" s="507" t="s">
        <v>1449</v>
      </c>
      <c r="I45" s="509">
        <v>17.981000000000002</v>
      </c>
      <c r="J45" s="509">
        <v>4100</v>
      </c>
      <c r="K45" s="510">
        <v>73723.5</v>
      </c>
    </row>
    <row r="46" spans="1:11" ht="14.4" customHeight="1" x14ac:dyDescent="0.3">
      <c r="A46" s="505" t="s">
        <v>518</v>
      </c>
      <c r="B46" s="506" t="s">
        <v>519</v>
      </c>
      <c r="C46" s="507" t="s">
        <v>524</v>
      </c>
      <c r="D46" s="508" t="s">
        <v>835</v>
      </c>
      <c r="E46" s="507" t="s">
        <v>2629</v>
      </c>
      <c r="F46" s="508" t="s">
        <v>2630</v>
      </c>
      <c r="G46" s="507" t="s">
        <v>1450</v>
      </c>
      <c r="H46" s="507" t="s">
        <v>1451</v>
      </c>
      <c r="I46" s="509">
        <v>17.979999999999997</v>
      </c>
      <c r="J46" s="509">
        <v>3100</v>
      </c>
      <c r="K46" s="510">
        <v>55738</v>
      </c>
    </row>
    <row r="47" spans="1:11" ht="14.4" customHeight="1" x14ac:dyDescent="0.3">
      <c r="A47" s="505" t="s">
        <v>518</v>
      </c>
      <c r="B47" s="506" t="s">
        <v>519</v>
      </c>
      <c r="C47" s="507" t="s">
        <v>524</v>
      </c>
      <c r="D47" s="508" t="s">
        <v>835</v>
      </c>
      <c r="E47" s="507" t="s">
        <v>2629</v>
      </c>
      <c r="F47" s="508" t="s">
        <v>2630</v>
      </c>
      <c r="G47" s="507" t="s">
        <v>1452</v>
      </c>
      <c r="H47" s="507" t="s">
        <v>1453</v>
      </c>
      <c r="I47" s="509">
        <v>12.08</v>
      </c>
      <c r="J47" s="509">
        <v>6</v>
      </c>
      <c r="K47" s="510">
        <v>72.48</v>
      </c>
    </row>
    <row r="48" spans="1:11" ht="14.4" customHeight="1" x14ac:dyDescent="0.3">
      <c r="A48" s="505" t="s">
        <v>518</v>
      </c>
      <c r="B48" s="506" t="s">
        <v>519</v>
      </c>
      <c r="C48" s="507" t="s">
        <v>524</v>
      </c>
      <c r="D48" s="508" t="s">
        <v>835</v>
      </c>
      <c r="E48" s="507" t="s">
        <v>2629</v>
      </c>
      <c r="F48" s="508" t="s">
        <v>2630</v>
      </c>
      <c r="G48" s="507" t="s">
        <v>1454</v>
      </c>
      <c r="H48" s="507" t="s">
        <v>1455</v>
      </c>
      <c r="I48" s="509">
        <v>17.98</v>
      </c>
      <c r="J48" s="509">
        <v>250</v>
      </c>
      <c r="K48" s="510">
        <v>4495</v>
      </c>
    </row>
    <row r="49" spans="1:11" ht="14.4" customHeight="1" x14ac:dyDescent="0.3">
      <c r="A49" s="505" t="s">
        <v>518</v>
      </c>
      <c r="B49" s="506" t="s">
        <v>519</v>
      </c>
      <c r="C49" s="507" t="s">
        <v>524</v>
      </c>
      <c r="D49" s="508" t="s">
        <v>835</v>
      </c>
      <c r="E49" s="507" t="s">
        <v>2629</v>
      </c>
      <c r="F49" s="508" t="s">
        <v>2630</v>
      </c>
      <c r="G49" s="507" t="s">
        <v>1456</v>
      </c>
      <c r="H49" s="507" t="s">
        <v>1457</v>
      </c>
      <c r="I49" s="509">
        <v>15.001999999999999</v>
      </c>
      <c r="J49" s="509">
        <v>55</v>
      </c>
      <c r="K49" s="510">
        <v>825.2</v>
      </c>
    </row>
    <row r="50" spans="1:11" ht="14.4" customHeight="1" x14ac:dyDescent="0.3">
      <c r="A50" s="505" t="s">
        <v>518</v>
      </c>
      <c r="B50" s="506" t="s">
        <v>519</v>
      </c>
      <c r="C50" s="507" t="s">
        <v>524</v>
      </c>
      <c r="D50" s="508" t="s">
        <v>835</v>
      </c>
      <c r="E50" s="507" t="s">
        <v>2629</v>
      </c>
      <c r="F50" s="508" t="s">
        <v>2630</v>
      </c>
      <c r="G50" s="507" t="s">
        <v>1458</v>
      </c>
      <c r="H50" s="507" t="s">
        <v>1459</v>
      </c>
      <c r="I50" s="509">
        <v>91.72</v>
      </c>
      <c r="J50" s="509">
        <v>4</v>
      </c>
      <c r="K50" s="510">
        <v>366.88</v>
      </c>
    </row>
    <row r="51" spans="1:11" ht="14.4" customHeight="1" x14ac:dyDescent="0.3">
      <c r="A51" s="505" t="s">
        <v>518</v>
      </c>
      <c r="B51" s="506" t="s">
        <v>519</v>
      </c>
      <c r="C51" s="507" t="s">
        <v>524</v>
      </c>
      <c r="D51" s="508" t="s">
        <v>835</v>
      </c>
      <c r="E51" s="507" t="s">
        <v>2629</v>
      </c>
      <c r="F51" s="508" t="s">
        <v>2630</v>
      </c>
      <c r="G51" s="507" t="s">
        <v>1460</v>
      </c>
      <c r="H51" s="507" t="s">
        <v>1461</v>
      </c>
      <c r="I51" s="509">
        <v>12.102857142857143</v>
      </c>
      <c r="J51" s="509">
        <v>157</v>
      </c>
      <c r="K51" s="510">
        <v>1900.1</v>
      </c>
    </row>
    <row r="52" spans="1:11" ht="14.4" customHeight="1" x14ac:dyDescent="0.3">
      <c r="A52" s="505" t="s">
        <v>518</v>
      </c>
      <c r="B52" s="506" t="s">
        <v>519</v>
      </c>
      <c r="C52" s="507" t="s">
        <v>524</v>
      </c>
      <c r="D52" s="508" t="s">
        <v>835</v>
      </c>
      <c r="E52" s="507" t="s">
        <v>2629</v>
      </c>
      <c r="F52" s="508" t="s">
        <v>2630</v>
      </c>
      <c r="G52" s="507" t="s">
        <v>1462</v>
      </c>
      <c r="H52" s="507" t="s">
        <v>1463</v>
      </c>
      <c r="I52" s="509">
        <v>2.5299999999999998</v>
      </c>
      <c r="J52" s="509">
        <v>130</v>
      </c>
      <c r="K52" s="510">
        <v>329.3</v>
      </c>
    </row>
    <row r="53" spans="1:11" ht="14.4" customHeight="1" x14ac:dyDescent="0.3">
      <c r="A53" s="505" t="s">
        <v>518</v>
      </c>
      <c r="B53" s="506" t="s">
        <v>519</v>
      </c>
      <c r="C53" s="507" t="s">
        <v>524</v>
      </c>
      <c r="D53" s="508" t="s">
        <v>835</v>
      </c>
      <c r="E53" s="507" t="s">
        <v>2629</v>
      </c>
      <c r="F53" s="508" t="s">
        <v>2630</v>
      </c>
      <c r="G53" s="507" t="s">
        <v>1464</v>
      </c>
      <c r="H53" s="507" t="s">
        <v>1465</v>
      </c>
      <c r="I53" s="509">
        <v>13.205</v>
      </c>
      <c r="J53" s="509">
        <v>30</v>
      </c>
      <c r="K53" s="510">
        <v>396.2</v>
      </c>
    </row>
    <row r="54" spans="1:11" ht="14.4" customHeight="1" x14ac:dyDescent="0.3">
      <c r="A54" s="505" t="s">
        <v>518</v>
      </c>
      <c r="B54" s="506" t="s">
        <v>519</v>
      </c>
      <c r="C54" s="507" t="s">
        <v>524</v>
      </c>
      <c r="D54" s="508" t="s">
        <v>835</v>
      </c>
      <c r="E54" s="507" t="s">
        <v>2629</v>
      </c>
      <c r="F54" s="508" t="s">
        <v>2630</v>
      </c>
      <c r="G54" s="507" t="s">
        <v>1466</v>
      </c>
      <c r="H54" s="507" t="s">
        <v>1467</v>
      </c>
      <c r="I54" s="509">
        <v>13.2</v>
      </c>
      <c r="J54" s="509">
        <v>10</v>
      </c>
      <c r="K54" s="510">
        <v>132</v>
      </c>
    </row>
    <row r="55" spans="1:11" ht="14.4" customHeight="1" x14ac:dyDescent="0.3">
      <c r="A55" s="505" t="s">
        <v>518</v>
      </c>
      <c r="B55" s="506" t="s">
        <v>519</v>
      </c>
      <c r="C55" s="507" t="s">
        <v>524</v>
      </c>
      <c r="D55" s="508" t="s">
        <v>835</v>
      </c>
      <c r="E55" s="507" t="s">
        <v>2629</v>
      </c>
      <c r="F55" s="508" t="s">
        <v>2630</v>
      </c>
      <c r="G55" s="507" t="s">
        <v>1468</v>
      </c>
      <c r="H55" s="507" t="s">
        <v>1469</v>
      </c>
      <c r="I55" s="509">
        <v>9.65</v>
      </c>
      <c r="J55" s="509">
        <v>10</v>
      </c>
      <c r="K55" s="510">
        <v>96.5</v>
      </c>
    </row>
    <row r="56" spans="1:11" ht="14.4" customHeight="1" x14ac:dyDescent="0.3">
      <c r="A56" s="505" t="s">
        <v>518</v>
      </c>
      <c r="B56" s="506" t="s">
        <v>519</v>
      </c>
      <c r="C56" s="507" t="s">
        <v>524</v>
      </c>
      <c r="D56" s="508" t="s">
        <v>835</v>
      </c>
      <c r="E56" s="507" t="s">
        <v>2629</v>
      </c>
      <c r="F56" s="508" t="s">
        <v>2630</v>
      </c>
      <c r="G56" s="507" t="s">
        <v>1470</v>
      </c>
      <c r="H56" s="507" t="s">
        <v>1471</v>
      </c>
      <c r="I56" s="509">
        <v>13.195</v>
      </c>
      <c r="J56" s="509">
        <v>50</v>
      </c>
      <c r="K56" s="510">
        <v>659.8</v>
      </c>
    </row>
    <row r="57" spans="1:11" ht="14.4" customHeight="1" x14ac:dyDescent="0.3">
      <c r="A57" s="505" t="s">
        <v>518</v>
      </c>
      <c r="B57" s="506" t="s">
        <v>519</v>
      </c>
      <c r="C57" s="507" t="s">
        <v>524</v>
      </c>
      <c r="D57" s="508" t="s">
        <v>835</v>
      </c>
      <c r="E57" s="507" t="s">
        <v>2629</v>
      </c>
      <c r="F57" s="508" t="s">
        <v>2630</v>
      </c>
      <c r="G57" s="507" t="s">
        <v>1472</v>
      </c>
      <c r="H57" s="507" t="s">
        <v>1473</v>
      </c>
      <c r="I57" s="509">
        <v>0.47749999999999998</v>
      </c>
      <c r="J57" s="509">
        <v>900</v>
      </c>
      <c r="K57" s="510">
        <v>430</v>
      </c>
    </row>
    <row r="58" spans="1:11" ht="14.4" customHeight="1" x14ac:dyDescent="0.3">
      <c r="A58" s="505" t="s">
        <v>518</v>
      </c>
      <c r="B58" s="506" t="s">
        <v>519</v>
      </c>
      <c r="C58" s="507" t="s">
        <v>524</v>
      </c>
      <c r="D58" s="508" t="s">
        <v>835</v>
      </c>
      <c r="E58" s="507" t="s">
        <v>2629</v>
      </c>
      <c r="F58" s="508" t="s">
        <v>2630</v>
      </c>
      <c r="G58" s="507" t="s">
        <v>1472</v>
      </c>
      <c r="H58" s="507" t="s">
        <v>1474</v>
      </c>
      <c r="I58" s="509">
        <v>0.47749999999999998</v>
      </c>
      <c r="J58" s="509">
        <v>800</v>
      </c>
      <c r="K58" s="510">
        <v>381</v>
      </c>
    </row>
    <row r="59" spans="1:11" ht="14.4" customHeight="1" x14ac:dyDescent="0.3">
      <c r="A59" s="505" t="s">
        <v>518</v>
      </c>
      <c r="B59" s="506" t="s">
        <v>519</v>
      </c>
      <c r="C59" s="507" t="s">
        <v>524</v>
      </c>
      <c r="D59" s="508" t="s">
        <v>835</v>
      </c>
      <c r="E59" s="507" t="s">
        <v>2629</v>
      </c>
      <c r="F59" s="508" t="s">
        <v>2630</v>
      </c>
      <c r="G59" s="507" t="s">
        <v>1475</v>
      </c>
      <c r="H59" s="507" t="s">
        <v>1476</v>
      </c>
      <c r="I59" s="509">
        <v>4.0274999999999999</v>
      </c>
      <c r="J59" s="509">
        <v>350</v>
      </c>
      <c r="K59" s="510">
        <v>1409.5</v>
      </c>
    </row>
    <row r="60" spans="1:11" ht="14.4" customHeight="1" x14ac:dyDescent="0.3">
      <c r="A60" s="505" t="s">
        <v>518</v>
      </c>
      <c r="B60" s="506" t="s">
        <v>519</v>
      </c>
      <c r="C60" s="507" t="s">
        <v>524</v>
      </c>
      <c r="D60" s="508" t="s">
        <v>835</v>
      </c>
      <c r="E60" s="507" t="s">
        <v>2629</v>
      </c>
      <c r="F60" s="508" t="s">
        <v>2630</v>
      </c>
      <c r="G60" s="507" t="s">
        <v>1477</v>
      </c>
      <c r="H60" s="507" t="s">
        <v>1478</v>
      </c>
      <c r="I60" s="509">
        <v>2.6</v>
      </c>
      <c r="J60" s="509">
        <v>10</v>
      </c>
      <c r="K60" s="510">
        <v>26</v>
      </c>
    </row>
    <row r="61" spans="1:11" ht="14.4" customHeight="1" x14ac:dyDescent="0.3">
      <c r="A61" s="505" t="s">
        <v>518</v>
      </c>
      <c r="B61" s="506" t="s">
        <v>519</v>
      </c>
      <c r="C61" s="507" t="s">
        <v>524</v>
      </c>
      <c r="D61" s="508" t="s">
        <v>835</v>
      </c>
      <c r="E61" s="507" t="s">
        <v>2629</v>
      </c>
      <c r="F61" s="508" t="s">
        <v>2630</v>
      </c>
      <c r="G61" s="507" t="s">
        <v>1479</v>
      </c>
      <c r="H61" s="507" t="s">
        <v>1480</v>
      </c>
      <c r="I61" s="509">
        <v>8.66</v>
      </c>
      <c r="J61" s="509">
        <v>10</v>
      </c>
      <c r="K61" s="510">
        <v>86.6</v>
      </c>
    </row>
    <row r="62" spans="1:11" ht="14.4" customHeight="1" x14ac:dyDescent="0.3">
      <c r="A62" s="505" t="s">
        <v>518</v>
      </c>
      <c r="B62" s="506" t="s">
        <v>519</v>
      </c>
      <c r="C62" s="507" t="s">
        <v>524</v>
      </c>
      <c r="D62" s="508" t="s">
        <v>835</v>
      </c>
      <c r="E62" s="507" t="s">
        <v>2629</v>
      </c>
      <c r="F62" s="508" t="s">
        <v>2630</v>
      </c>
      <c r="G62" s="507" t="s">
        <v>1481</v>
      </c>
      <c r="H62" s="507" t="s">
        <v>1482</v>
      </c>
      <c r="I62" s="509">
        <v>84.7</v>
      </c>
      <c r="J62" s="509">
        <v>2</v>
      </c>
      <c r="K62" s="510">
        <v>169.4</v>
      </c>
    </row>
    <row r="63" spans="1:11" ht="14.4" customHeight="1" x14ac:dyDescent="0.3">
      <c r="A63" s="505" t="s">
        <v>518</v>
      </c>
      <c r="B63" s="506" t="s">
        <v>519</v>
      </c>
      <c r="C63" s="507" t="s">
        <v>524</v>
      </c>
      <c r="D63" s="508" t="s">
        <v>835</v>
      </c>
      <c r="E63" s="507" t="s">
        <v>2629</v>
      </c>
      <c r="F63" s="508" t="s">
        <v>2630</v>
      </c>
      <c r="G63" s="507" t="s">
        <v>1483</v>
      </c>
      <c r="H63" s="507" t="s">
        <v>1484</v>
      </c>
      <c r="I63" s="509">
        <v>49.97</v>
      </c>
      <c r="J63" s="509">
        <v>5</v>
      </c>
      <c r="K63" s="510">
        <v>249.85</v>
      </c>
    </row>
    <row r="64" spans="1:11" ht="14.4" customHeight="1" x14ac:dyDescent="0.3">
      <c r="A64" s="505" t="s">
        <v>518</v>
      </c>
      <c r="B64" s="506" t="s">
        <v>519</v>
      </c>
      <c r="C64" s="507" t="s">
        <v>524</v>
      </c>
      <c r="D64" s="508" t="s">
        <v>835</v>
      </c>
      <c r="E64" s="507" t="s">
        <v>2629</v>
      </c>
      <c r="F64" s="508" t="s">
        <v>2630</v>
      </c>
      <c r="G64" s="507" t="s">
        <v>1485</v>
      </c>
      <c r="H64" s="507" t="s">
        <v>1486</v>
      </c>
      <c r="I64" s="509">
        <v>49.974999999999994</v>
      </c>
      <c r="J64" s="509">
        <v>15</v>
      </c>
      <c r="K64" s="510">
        <v>749.6</v>
      </c>
    </row>
    <row r="65" spans="1:11" ht="14.4" customHeight="1" x14ac:dyDescent="0.3">
      <c r="A65" s="505" t="s">
        <v>518</v>
      </c>
      <c r="B65" s="506" t="s">
        <v>519</v>
      </c>
      <c r="C65" s="507" t="s">
        <v>524</v>
      </c>
      <c r="D65" s="508" t="s">
        <v>835</v>
      </c>
      <c r="E65" s="507" t="s">
        <v>2629</v>
      </c>
      <c r="F65" s="508" t="s">
        <v>2630</v>
      </c>
      <c r="G65" s="507" t="s">
        <v>1487</v>
      </c>
      <c r="H65" s="507" t="s">
        <v>1488</v>
      </c>
      <c r="I65" s="509">
        <v>9.44</v>
      </c>
      <c r="J65" s="509">
        <v>5</v>
      </c>
      <c r="K65" s="510">
        <v>47.2</v>
      </c>
    </row>
    <row r="66" spans="1:11" ht="14.4" customHeight="1" x14ac:dyDescent="0.3">
      <c r="A66" s="505" t="s">
        <v>518</v>
      </c>
      <c r="B66" s="506" t="s">
        <v>519</v>
      </c>
      <c r="C66" s="507" t="s">
        <v>524</v>
      </c>
      <c r="D66" s="508" t="s">
        <v>835</v>
      </c>
      <c r="E66" s="507" t="s">
        <v>2629</v>
      </c>
      <c r="F66" s="508" t="s">
        <v>2630</v>
      </c>
      <c r="G66" s="507" t="s">
        <v>1489</v>
      </c>
      <c r="H66" s="507" t="s">
        <v>1490</v>
      </c>
      <c r="I66" s="509">
        <v>13.31</v>
      </c>
      <c r="J66" s="509">
        <v>5</v>
      </c>
      <c r="K66" s="510">
        <v>66.55</v>
      </c>
    </row>
    <row r="67" spans="1:11" ht="14.4" customHeight="1" x14ac:dyDescent="0.3">
      <c r="A67" s="505" t="s">
        <v>518</v>
      </c>
      <c r="B67" s="506" t="s">
        <v>519</v>
      </c>
      <c r="C67" s="507" t="s">
        <v>524</v>
      </c>
      <c r="D67" s="508" t="s">
        <v>835</v>
      </c>
      <c r="E67" s="507" t="s">
        <v>2629</v>
      </c>
      <c r="F67" s="508" t="s">
        <v>2630</v>
      </c>
      <c r="G67" s="507" t="s">
        <v>1491</v>
      </c>
      <c r="H67" s="507" t="s">
        <v>1492</v>
      </c>
      <c r="I67" s="509">
        <v>170.89</v>
      </c>
      <c r="J67" s="509">
        <v>5</v>
      </c>
      <c r="K67" s="510">
        <v>854.43</v>
      </c>
    </row>
    <row r="68" spans="1:11" ht="14.4" customHeight="1" x14ac:dyDescent="0.3">
      <c r="A68" s="505" t="s">
        <v>518</v>
      </c>
      <c r="B68" s="506" t="s">
        <v>519</v>
      </c>
      <c r="C68" s="507" t="s">
        <v>524</v>
      </c>
      <c r="D68" s="508" t="s">
        <v>835</v>
      </c>
      <c r="E68" s="507" t="s">
        <v>2629</v>
      </c>
      <c r="F68" s="508" t="s">
        <v>2630</v>
      </c>
      <c r="G68" s="507" t="s">
        <v>1491</v>
      </c>
      <c r="H68" s="507" t="s">
        <v>1493</v>
      </c>
      <c r="I68" s="509">
        <v>161.78</v>
      </c>
      <c r="J68" s="509">
        <v>20</v>
      </c>
      <c r="K68" s="510">
        <v>3235.6</v>
      </c>
    </row>
    <row r="69" spans="1:11" ht="14.4" customHeight="1" x14ac:dyDescent="0.3">
      <c r="A69" s="505" t="s">
        <v>518</v>
      </c>
      <c r="B69" s="506" t="s">
        <v>519</v>
      </c>
      <c r="C69" s="507" t="s">
        <v>524</v>
      </c>
      <c r="D69" s="508" t="s">
        <v>835</v>
      </c>
      <c r="E69" s="507" t="s">
        <v>2629</v>
      </c>
      <c r="F69" s="508" t="s">
        <v>2630</v>
      </c>
      <c r="G69" s="507" t="s">
        <v>1494</v>
      </c>
      <c r="H69" s="507" t="s">
        <v>1495</v>
      </c>
      <c r="I69" s="509">
        <v>24.2</v>
      </c>
      <c r="J69" s="509">
        <v>200</v>
      </c>
      <c r="K69" s="510">
        <v>4840</v>
      </c>
    </row>
    <row r="70" spans="1:11" ht="14.4" customHeight="1" x14ac:dyDescent="0.3">
      <c r="A70" s="505" t="s">
        <v>518</v>
      </c>
      <c r="B70" s="506" t="s">
        <v>519</v>
      </c>
      <c r="C70" s="507" t="s">
        <v>524</v>
      </c>
      <c r="D70" s="508" t="s">
        <v>835</v>
      </c>
      <c r="E70" s="507" t="s">
        <v>2629</v>
      </c>
      <c r="F70" s="508" t="s">
        <v>2630</v>
      </c>
      <c r="G70" s="507" t="s">
        <v>1496</v>
      </c>
      <c r="H70" s="507" t="s">
        <v>1497</v>
      </c>
      <c r="I70" s="509">
        <v>24.2</v>
      </c>
      <c r="J70" s="509">
        <v>100</v>
      </c>
      <c r="K70" s="510">
        <v>2420</v>
      </c>
    </row>
    <row r="71" spans="1:11" ht="14.4" customHeight="1" x14ac:dyDescent="0.3">
      <c r="A71" s="505" t="s">
        <v>518</v>
      </c>
      <c r="B71" s="506" t="s">
        <v>519</v>
      </c>
      <c r="C71" s="507" t="s">
        <v>524</v>
      </c>
      <c r="D71" s="508" t="s">
        <v>835</v>
      </c>
      <c r="E71" s="507" t="s">
        <v>2629</v>
      </c>
      <c r="F71" s="508" t="s">
        <v>2630</v>
      </c>
      <c r="G71" s="507" t="s">
        <v>1498</v>
      </c>
      <c r="H71" s="507" t="s">
        <v>1499</v>
      </c>
      <c r="I71" s="509">
        <v>13.31</v>
      </c>
      <c r="J71" s="509">
        <v>5</v>
      </c>
      <c r="K71" s="510">
        <v>66.55</v>
      </c>
    </row>
    <row r="72" spans="1:11" ht="14.4" customHeight="1" x14ac:dyDescent="0.3">
      <c r="A72" s="505" t="s">
        <v>518</v>
      </c>
      <c r="B72" s="506" t="s">
        <v>519</v>
      </c>
      <c r="C72" s="507" t="s">
        <v>524</v>
      </c>
      <c r="D72" s="508" t="s">
        <v>835</v>
      </c>
      <c r="E72" s="507" t="s">
        <v>2629</v>
      </c>
      <c r="F72" s="508" t="s">
        <v>2630</v>
      </c>
      <c r="G72" s="507" t="s">
        <v>1500</v>
      </c>
      <c r="H72" s="507" t="s">
        <v>1501</v>
      </c>
      <c r="I72" s="509">
        <v>13.36</v>
      </c>
      <c r="J72" s="509">
        <v>100</v>
      </c>
      <c r="K72" s="510">
        <v>1335.84</v>
      </c>
    </row>
    <row r="73" spans="1:11" ht="14.4" customHeight="1" x14ac:dyDescent="0.3">
      <c r="A73" s="505" t="s">
        <v>518</v>
      </c>
      <c r="B73" s="506" t="s">
        <v>519</v>
      </c>
      <c r="C73" s="507" t="s">
        <v>524</v>
      </c>
      <c r="D73" s="508" t="s">
        <v>835</v>
      </c>
      <c r="E73" s="507" t="s">
        <v>2629</v>
      </c>
      <c r="F73" s="508" t="s">
        <v>2630</v>
      </c>
      <c r="G73" s="507" t="s">
        <v>1502</v>
      </c>
      <c r="H73" s="507" t="s">
        <v>1503</v>
      </c>
      <c r="I73" s="509">
        <v>176.06</v>
      </c>
      <c r="J73" s="509">
        <v>4</v>
      </c>
      <c r="K73" s="510">
        <v>704.22</v>
      </c>
    </row>
    <row r="74" spans="1:11" ht="14.4" customHeight="1" x14ac:dyDescent="0.3">
      <c r="A74" s="505" t="s">
        <v>518</v>
      </c>
      <c r="B74" s="506" t="s">
        <v>519</v>
      </c>
      <c r="C74" s="507" t="s">
        <v>524</v>
      </c>
      <c r="D74" s="508" t="s">
        <v>835</v>
      </c>
      <c r="E74" s="507" t="s">
        <v>2629</v>
      </c>
      <c r="F74" s="508" t="s">
        <v>2630</v>
      </c>
      <c r="G74" s="507" t="s">
        <v>1504</v>
      </c>
      <c r="H74" s="507" t="s">
        <v>1505</v>
      </c>
      <c r="I74" s="509">
        <v>183.92</v>
      </c>
      <c r="J74" s="509">
        <v>2</v>
      </c>
      <c r="K74" s="510">
        <v>367.84</v>
      </c>
    </row>
    <row r="75" spans="1:11" ht="14.4" customHeight="1" x14ac:dyDescent="0.3">
      <c r="A75" s="505" t="s">
        <v>518</v>
      </c>
      <c r="B75" s="506" t="s">
        <v>519</v>
      </c>
      <c r="C75" s="507" t="s">
        <v>524</v>
      </c>
      <c r="D75" s="508" t="s">
        <v>835</v>
      </c>
      <c r="E75" s="507" t="s">
        <v>2629</v>
      </c>
      <c r="F75" s="508" t="s">
        <v>2630</v>
      </c>
      <c r="G75" s="507" t="s">
        <v>1506</v>
      </c>
      <c r="H75" s="507" t="s">
        <v>1507</v>
      </c>
      <c r="I75" s="509">
        <v>56.51</v>
      </c>
      <c r="J75" s="509">
        <v>10</v>
      </c>
      <c r="K75" s="510">
        <v>565.1</v>
      </c>
    </row>
    <row r="76" spans="1:11" ht="14.4" customHeight="1" x14ac:dyDescent="0.3">
      <c r="A76" s="505" t="s">
        <v>518</v>
      </c>
      <c r="B76" s="506" t="s">
        <v>519</v>
      </c>
      <c r="C76" s="507" t="s">
        <v>524</v>
      </c>
      <c r="D76" s="508" t="s">
        <v>835</v>
      </c>
      <c r="E76" s="507" t="s">
        <v>2629</v>
      </c>
      <c r="F76" s="508" t="s">
        <v>2630</v>
      </c>
      <c r="G76" s="507" t="s">
        <v>1508</v>
      </c>
      <c r="H76" s="507" t="s">
        <v>1509</v>
      </c>
      <c r="I76" s="509">
        <v>827.33</v>
      </c>
      <c r="J76" s="509">
        <v>100</v>
      </c>
      <c r="K76" s="510">
        <v>82732.539999999994</v>
      </c>
    </row>
    <row r="77" spans="1:11" ht="14.4" customHeight="1" x14ac:dyDescent="0.3">
      <c r="A77" s="505" t="s">
        <v>518</v>
      </c>
      <c r="B77" s="506" t="s">
        <v>519</v>
      </c>
      <c r="C77" s="507" t="s">
        <v>524</v>
      </c>
      <c r="D77" s="508" t="s">
        <v>835</v>
      </c>
      <c r="E77" s="507" t="s">
        <v>2629</v>
      </c>
      <c r="F77" s="508" t="s">
        <v>2630</v>
      </c>
      <c r="G77" s="507" t="s">
        <v>1510</v>
      </c>
      <c r="H77" s="507" t="s">
        <v>1511</v>
      </c>
      <c r="I77" s="509">
        <v>484</v>
      </c>
      <c r="J77" s="509">
        <v>5</v>
      </c>
      <c r="K77" s="510">
        <v>2420</v>
      </c>
    </row>
    <row r="78" spans="1:11" ht="14.4" customHeight="1" x14ac:dyDescent="0.3">
      <c r="A78" s="505" t="s">
        <v>518</v>
      </c>
      <c r="B78" s="506" t="s">
        <v>519</v>
      </c>
      <c r="C78" s="507" t="s">
        <v>524</v>
      </c>
      <c r="D78" s="508" t="s">
        <v>835</v>
      </c>
      <c r="E78" s="507" t="s">
        <v>2629</v>
      </c>
      <c r="F78" s="508" t="s">
        <v>2630</v>
      </c>
      <c r="G78" s="507" t="s">
        <v>1512</v>
      </c>
      <c r="H78" s="507" t="s">
        <v>1513</v>
      </c>
      <c r="I78" s="509">
        <v>108.9</v>
      </c>
      <c r="J78" s="509">
        <v>200</v>
      </c>
      <c r="K78" s="510">
        <v>21780</v>
      </c>
    </row>
    <row r="79" spans="1:11" ht="14.4" customHeight="1" x14ac:dyDescent="0.3">
      <c r="A79" s="505" t="s">
        <v>518</v>
      </c>
      <c r="B79" s="506" t="s">
        <v>519</v>
      </c>
      <c r="C79" s="507" t="s">
        <v>524</v>
      </c>
      <c r="D79" s="508" t="s">
        <v>835</v>
      </c>
      <c r="E79" s="507" t="s">
        <v>2629</v>
      </c>
      <c r="F79" s="508" t="s">
        <v>2630</v>
      </c>
      <c r="G79" s="507" t="s">
        <v>1514</v>
      </c>
      <c r="H79" s="507" t="s">
        <v>1515</v>
      </c>
      <c r="I79" s="509">
        <v>798.6</v>
      </c>
      <c r="J79" s="509">
        <v>60</v>
      </c>
      <c r="K79" s="510">
        <v>47916</v>
      </c>
    </row>
    <row r="80" spans="1:11" ht="14.4" customHeight="1" x14ac:dyDescent="0.3">
      <c r="A80" s="505" t="s">
        <v>518</v>
      </c>
      <c r="B80" s="506" t="s">
        <v>519</v>
      </c>
      <c r="C80" s="507" t="s">
        <v>524</v>
      </c>
      <c r="D80" s="508" t="s">
        <v>835</v>
      </c>
      <c r="E80" s="507" t="s">
        <v>2629</v>
      </c>
      <c r="F80" s="508" t="s">
        <v>2630</v>
      </c>
      <c r="G80" s="507" t="s">
        <v>1516</v>
      </c>
      <c r="H80" s="507" t="s">
        <v>1517</v>
      </c>
      <c r="I80" s="509">
        <v>183.49</v>
      </c>
      <c r="J80" s="509">
        <v>4</v>
      </c>
      <c r="K80" s="510">
        <v>733.97</v>
      </c>
    </row>
    <row r="81" spans="1:11" ht="14.4" customHeight="1" x14ac:dyDescent="0.3">
      <c r="A81" s="505" t="s">
        <v>518</v>
      </c>
      <c r="B81" s="506" t="s">
        <v>519</v>
      </c>
      <c r="C81" s="507" t="s">
        <v>524</v>
      </c>
      <c r="D81" s="508" t="s">
        <v>835</v>
      </c>
      <c r="E81" s="507" t="s">
        <v>2629</v>
      </c>
      <c r="F81" s="508" t="s">
        <v>2630</v>
      </c>
      <c r="G81" s="507" t="s">
        <v>1518</v>
      </c>
      <c r="H81" s="507" t="s">
        <v>1519</v>
      </c>
      <c r="I81" s="509">
        <v>30.4</v>
      </c>
      <c r="J81" s="509">
        <v>30</v>
      </c>
      <c r="K81" s="510">
        <v>912.03</v>
      </c>
    </row>
    <row r="82" spans="1:11" ht="14.4" customHeight="1" x14ac:dyDescent="0.3">
      <c r="A82" s="505" t="s">
        <v>518</v>
      </c>
      <c r="B82" s="506" t="s">
        <v>519</v>
      </c>
      <c r="C82" s="507" t="s">
        <v>524</v>
      </c>
      <c r="D82" s="508" t="s">
        <v>835</v>
      </c>
      <c r="E82" s="507" t="s">
        <v>2631</v>
      </c>
      <c r="F82" s="508" t="s">
        <v>2632</v>
      </c>
      <c r="G82" s="507" t="s">
        <v>1520</v>
      </c>
      <c r="H82" s="507" t="s">
        <v>1521</v>
      </c>
      <c r="I82" s="509">
        <v>1.4</v>
      </c>
      <c r="J82" s="509">
        <v>200</v>
      </c>
      <c r="K82" s="510">
        <v>280</v>
      </c>
    </row>
    <row r="83" spans="1:11" ht="14.4" customHeight="1" x14ac:dyDescent="0.3">
      <c r="A83" s="505" t="s">
        <v>518</v>
      </c>
      <c r="B83" s="506" t="s">
        <v>519</v>
      </c>
      <c r="C83" s="507" t="s">
        <v>524</v>
      </c>
      <c r="D83" s="508" t="s">
        <v>835</v>
      </c>
      <c r="E83" s="507" t="s">
        <v>2631</v>
      </c>
      <c r="F83" s="508" t="s">
        <v>2632</v>
      </c>
      <c r="G83" s="507" t="s">
        <v>1522</v>
      </c>
      <c r="H83" s="507" t="s">
        <v>1523</v>
      </c>
      <c r="I83" s="509">
        <v>2.9</v>
      </c>
      <c r="J83" s="509">
        <v>300</v>
      </c>
      <c r="K83" s="510">
        <v>871.19999999999993</v>
      </c>
    </row>
    <row r="84" spans="1:11" ht="14.4" customHeight="1" x14ac:dyDescent="0.3">
      <c r="A84" s="505" t="s">
        <v>518</v>
      </c>
      <c r="B84" s="506" t="s">
        <v>519</v>
      </c>
      <c r="C84" s="507" t="s">
        <v>524</v>
      </c>
      <c r="D84" s="508" t="s">
        <v>835</v>
      </c>
      <c r="E84" s="507" t="s">
        <v>2633</v>
      </c>
      <c r="F84" s="508" t="s">
        <v>2634</v>
      </c>
      <c r="G84" s="507" t="s">
        <v>1524</v>
      </c>
      <c r="H84" s="507" t="s">
        <v>1525</v>
      </c>
      <c r="I84" s="509">
        <v>2049.7399999999998</v>
      </c>
      <c r="J84" s="509">
        <v>2</v>
      </c>
      <c r="K84" s="510">
        <v>4099.4799999999996</v>
      </c>
    </row>
    <row r="85" spans="1:11" ht="14.4" customHeight="1" x14ac:dyDescent="0.3">
      <c r="A85" s="505" t="s">
        <v>518</v>
      </c>
      <c r="B85" s="506" t="s">
        <v>519</v>
      </c>
      <c r="C85" s="507" t="s">
        <v>524</v>
      </c>
      <c r="D85" s="508" t="s">
        <v>835</v>
      </c>
      <c r="E85" s="507" t="s">
        <v>2633</v>
      </c>
      <c r="F85" s="508" t="s">
        <v>2634</v>
      </c>
      <c r="G85" s="507" t="s">
        <v>1526</v>
      </c>
      <c r="H85" s="507" t="s">
        <v>1527</v>
      </c>
      <c r="I85" s="509">
        <v>653.4</v>
      </c>
      <c r="J85" s="509">
        <v>3</v>
      </c>
      <c r="K85" s="510">
        <v>1960.2</v>
      </c>
    </row>
    <row r="86" spans="1:11" ht="14.4" customHeight="1" x14ac:dyDescent="0.3">
      <c r="A86" s="505" t="s">
        <v>518</v>
      </c>
      <c r="B86" s="506" t="s">
        <v>519</v>
      </c>
      <c r="C86" s="507" t="s">
        <v>524</v>
      </c>
      <c r="D86" s="508" t="s">
        <v>835</v>
      </c>
      <c r="E86" s="507" t="s">
        <v>2635</v>
      </c>
      <c r="F86" s="508" t="s">
        <v>2636</v>
      </c>
      <c r="G86" s="507" t="s">
        <v>1528</v>
      </c>
      <c r="H86" s="507" t="s">
        <v>1529</v>
      </c>
      <c r="I86" s="509">
        <v>8.17</v>
      </c>
      <c r="J86" s="509">
        <v>40</v>
      </c>
      <c r="K86" s="510">
        <v>326.8</v>
      </c>
    </row>
    <row r="87" spans="1:11" ht="14.4" customHeight="1" x14ac:dyDescent="0.3">
      <c r="A87" s="505" t="s">
        <v>518</v>
      </c>
      <c r="B87" s="506" t="s">
        <v>519</v>
      </c>
      <c r="C87" s="507" t="s">
        <v>524</v>
      </c>
      <c r="D87" s="508" t="s">
        <v>835</v>
      </c>
      <c r="E87" s="507" t="s">
        <v>2635</v>
      </c>
      <c r="F87" s="508" t="s">
        <v>2636</v>
      </c>
      <c r="G87" s="507" t="s">
        <v>1528</v>
      </c>
      <c r="H87" s="507" t="s">
        <v>1530</v>
      </c>
      <c r="I87" s="509">
        <v>8.1649999999999991</v>
      </c>
      <c r="J87" s="509">
        <v>20</v>
      </c>
      <c r="K87" s="510">
        <v>163.30000000000001</v>
      </c>
    </row>
    <row r="88" spans="1:11" ht="14.4" customHeight="1" x14ac:dyDescent="0.3">
      <c r="A88" s="505" t="s">
        <v>518</v>
      </c>
      <c r="B88" s="506" t="s">
        <v>519</v>
      </c>
      <c r="C88" s="507" t="s">
        <v>524</v>
      </c>
      <c r="D88" s="508" t="s">
        <v>835</v>
      </c>
      <c r="E88" s="507" t="s">
        <v>2637</v>
      </c>
      <c r="F88" s="508" t="s">
        <v>2638</v>
      </c>
      <c r="G88" s="507" t="s">
        <v>1531</v>
      </c>
      <c r="H88" s="507" t="s">
        <v>1532</v>
      </c>
      <c r="I88" s="509">
        <v>0.3</v>
      </c>
      <c r="J88" s="509">
        <v>300</v>
      </c>
      <c r="K88" s="510">
        <v>90</v>
      </c>
    </row>
    <row r="89" spans="1:11" ht="14.4" customHeight="1" x14ac:dyDescent="0.3">
      <c r="A89" s="505" t="s">
        <v>518</v>
      </c>
      <c r="B89" s="506" t="s">
        <v>519</v>
      </c>
      <c r="C89" s="507" t="s">
        <v>524</v>
      </c>
      <c r="D89" s="508" t="s">
        <v>835</v>
      </c>
      <c r="E89" s="507" t="s">
        <v>2637</v>
      </c>
      <c r="F89" s="508" t="s">
        <v>2638</v>
      </c>
      <c r="G89" s="507" t="s">
        <v>1533</v>
      </c>
      <c r="H89" s="507" t="s">
        <v>1534</v>
      </c>
      <c r="I89" s="509">
        <v>0.30499999999999999</v>
      </c>
      <c r="J89" s="509">
        <v>600</v>
      </c>
      <c r="K89" s="510">
        <v>184</v>
      </c>
    </row>
    <row r="90" spans="1:11" ht="14.4" customHeight="1" x14ac:dyDescent="0.3">
      <c r="A90" s="505" t="s">
        <v>518</v>
      </c>
      <c r="B90" s="506" t="s">
        <v>519</v>
      </c>
      <c r="C90" s="507" t="s">
        <v>524</v>
      </c>
      <c r="D90" s="508" t="s">
        <v>835</v>
      </c>
      <c r="E90" s="507" t="s">
        <v>2637</v>
      </c>
      <c r="F90" s="508" t="s">
        <v>2638</v>
      </c>
      <c r="G90" s="507" t="s">
        <v>1533</v>
      </c>
      <c r="H90" s="507" t="s">
        <v>1535</v>
      </c>
      <c r="I90" s="509">
        <v>0.30666666666666664</v>
      </c>
      <c r="J90" s="509">
        <v>1100</v>
      </c>
      <c r="K90" s="510">
        <v>339</v>
      </c>
    </row>
    <row r="91" spans="1:11" ht="14.4" customHeight="1" x14ac:dyDescent="0.3">
      <c r="A91" s="505" t="s">
        <v>518</v>
      </c>
      <c r="B91" s="506" t="s">
        <v>519</v>
      </c>
      <c r="C91" s="507" t="s">
        <v>524</v>
      </c>
      <c r="D91" s="508" t="s">
        <v>835</v>
      </c>
      <c r="E91" s="507" t="s">
        <v>2637</v>
      </c>
      <c r="F91" s="508" t="s">
        <v>2638</v>
      </c>
      <c r="G91" s="507" t="s">
        <v>1536</v>
      </c>
      <c r="H91" s="507" t="s">
        <v>1537</v>
      </c>
      <c r="I91" s="509">
        <v>0.30249999999999999</v>
      </c>
      <c r="J91" s="509">
        <v>600</v>
      </c>
      <c r="K91" s="510">
        <v>182</v>
      </c>
    </row>
    <row r="92" spans="1:11" ht="14.4" customHeight="1" x14ac:dyDescent="0.3">
      <c r="A92" s="505" t="s">
        <v>518</v>
      </c>
      <c r="B92" s="506" t="s">
        <v>519</v>
      </c>
      <c r="C92" s="507" t="s">
        <v>524</v>
      </c>
      <c r="D92" s="508" t="s">
        <v>835</v>
      </c>
      <c r="E92" s="507" t="s">
        <v>2637</v>
      </c>
      <c r="F92" s="508" t="s">
        <v>2638</v>
      </c>
      <c r="G92" s="507" t="s">
        <v>1536</v>
      </c>
      <c r="H92" s="507" t="s">
        <v>1538</v>
      </c>
      <c r="I92" s="509">
        <v>0.3</v>
      </c>
      <c r="J92" s="509">
        <v>300</v>
      </c>
      <c r="K92" s="510">
        <v>90</v>
      </c>
    </row>
    <row r="93" spans="1:11" ht="14.4" customHeight="1" x14ac:dyDescent="0.3">
      <c r="A93" s="505" t="s">
        <v>518</v>
      </c>
      <c r="B93" s="506" t="s">
        <v>519</v>
      </c>
      <c r="C93" s="507" t="s">
        <v>524</v>
      </c>
      <c r="D93" s="508" t="s">
        <v>835</v>
      </c>
      <c r="E93" s="507" t="s">
        <v>2637</v>
      </c>
      <c r="F93" s="508" t="s">
        <v>2638</v>
      </c>
      <c r="G93" s="507" t="s">
        <v>1539</v>
      </c>
      <c r="H93" s="507" t="s">
        <v>1540</v>
      </c>
      <c r="I93" s="509">
        <v>0.68</v>
      </c>
      <c r="J93" s="509">
        <v>100</v>
      </c>
      <c r="K93" s="510">
        <v>68</v>
      </c>
    </row>
    <row r="94" spans="1:11" ht="14.4" customHeight="1" x14ac:dyDescent="0.3">
      <c r="A94" s="505" t="s">
        <v>518</v>
      </c>
      <c r="B94" s="506" t="s">
        <v>519</v>
      </c>
      <c r="C94" s="507" t="s">
        <v>524</v>
      </c>
      <c r="D94" s="508" t="s">
        <v>835</v>
      </c>
      <c r="E94" s="507" t="s">
        <v>2637</v>
      </c>
      <c r="F94" s="508" t="s">
        <v>2638</v>
      </c>
      <c r="G94" s="507" t="s">
        <v>1539</v>
      </c>
      <c r="H94" s="507" t="s">
        <v>1541</v>
      </c>
      <c r="I94" s="509">
        <v>0.68</v>
      </c>
      <c r="J94" s="509">
        <v>100</v>
      </c>
      <c r="K94" s="510">
        <v>68</v>
      </c>
    </row>
    <row r="95" spans="1:11" ht="14.4" customHeight="1" x14ac:dyDescent="0.3">
      <c r="A95" s="505" t="s">
        <v>518</v>
      </c>
      <c r="B95" s="506" t="s">
        <v>519</v>
      </c>
      <c r="C95" s="507" t="s">
        <v>524</v>
      </c>
      <c r="D95" s="508" t="s">
        <v>835</v>
      </c>
      <c r="E95" s="507" t="s">
        <v>2637</v>
      </c>
      <c r="F95" s="508" t="s">
        <v>2638</v>
      </c>
      <c r="G95" s="507" t="s">
        <v>1542</v>
      </c>
      <c r="H95" s="507" t="s">
        <v>1543</v>
      </c>
      <c r="I95" s="509">
        <v>0.39333333333333337</v>
      </c>
      <c r="J95" s="509">
        <v>1400</v>
      </c>
      <c r="K95" s="510">
        <v>603</v>
      </c>
    </row>
    <row r="96" spans="1:11" ht="14.4" customHeight="1" x14ac:dyDescent="0.3">
      <c r="A96" s="505" t="s">
        <v>518</v>
      </c>
      <c r="B96" s="506" t="s">
        <v>519</v>
      </c>
      <c r="C96" s="507" t="s">
        <v>524</v>
      </c>
      <c r="D96" s="508" t="s">
        <v>835</v>
      </c>
      <c r="E96" s="507" t="s">
        <v>2639</v>
      </c>
      <c r="F96" s="508" t="s">
        <v>2640</v>
      </c>
      <c r="G96" s="507" t="s">
        <v>1544</v>
      </c>
      <c r="H96" s="507" t="s">
        <v>1545</v>
      </c>
      <c r="I96" s="509">
        <v>7.5</v>
      </c>
      <c r="J96" s="509">
        <v>50</v>
      </c>
      <c r="K96" s="510">
        <v>375</v>
      </c>
    </row>
    <row r="97" spans="1:11" ht="14.4" customHeight="1" x14ac:dyDescent="0.3">
      <c r="A97" s="505" t="s">
        <v>518</v>
      </c>
      <c r="B97" s="506" t="s">
        <v>519</v>
      </c>
      <c r="C97" s="507" t="s">
        <v>524</v>
      </c>
      <c r="D97" s="508" t="s">
        <v>835</v>
      </c>
      <c r="E97" s="507" t="s">
        <v>2639</v>
      </c>
      <c r="F97" s="508" t="s">
        <v>2640</v>
      </c>
      <c r="G97" s="507" t="s">
        <v>1544</v>
      </c>
      <c r="H97" s="507" t="s">
        <v>1546</v>
      </c>
      <c r="I97" s="509">
        <v>7.5049999999999999</v>
      </c>
      <c r="J97" s="509">
        <v>100</v>
      </c>
      <c r="K97" s="510">
        <v>750.5</v>
      </c>
    </row>
    <row r="98" spans="1:11" ht="14.4" customHeight="1" x14ac:dyDescent="0.3">
      <c r="A98" s="505" t="s">
        <v>518</v>
      </c>
      <c r="B98" s="506" t="s">
        <v>519</v>
      </c>
      <c r="C98" s="507" t="s">
        <v>524</v>
      </c>
      <c r="D98" s="508" t="s">
        <v>835</v>
      </c>
      <c r="E98" s="507" t="s">
        <v>2639</v>
      </c>
      <c r="F98" s="508" t="s">
        <v>2640</v>
      </c>
      <c r="G98" s="507" t="s">
        <v>1547</v>
      </c>
      <c r="H98" s="507" t="s">
        <v>1548</v>
      </c>
      <c r="I98" s="509">
        <v>7.5</v>
      </c>
      <c r="J98" s="509">
        <v>50</v>
      </c>
      <c r="K98" s="510">
        <v>375</v>
      </c>
    </row>
    <row r="99" spans="1:11" ht="14.4" customHeight="1" x14ac:dyDescent="0.3">
      <c r="A99" s="505" t="s">
        <v>518</v>
      </c>
      <c r="B99" s="506" t="s">
        <v>519</v>
      </c>
      <c r="C99" s="507" t="s">
        <v>524</v>
      </c>
      <c r="D99" s="508" t="s">
        <v>835</v>
      </c>
      <c r="E99" s="507" t="s">
        <v>2639</v>
      </c>
      <c r="F99" s="508" t="s">
        <v>2640</v>
      </c>
      <c r="G99" s="507" t="s">
        <v>1547</v>
      </c>
      <c r="H99" s="507" t="s">
        <v>1549</v>
      </c>
      <c r="I99" s="509">
        <v>7.5049999999999999</v>
      </c>
      <c r="J99" s="509">
        <v>100</v>
      </c>
      <c r="K99" s="510">
        <v>750.5</v>
      </c>
    </row>
    <row r="100" spans="1:11" ht="14.4" customHeight="1" x14ac:dyDescent="0.3">
      <c r="A100" s="505" t="s">
        <v>518</v>
      </c>
      <c r="B100" s="506" t="s">
        <v>519</v>
      </c>
      <c r="C100" s="507" t="s">
        <v>524</v>
      </c>
      <c r="D100" s="508" t="s">
        <v>835</v>
      </c>
      <c r="E100" s="507" t="s">
        <v>2639</v>
      </c>
      <c r="F100" s="508" t="s">
        <v>2640</v>
      </c>
      <c r="G100" s="507" t="s">
        <v>1550</v>
      </c>
      <c r="H100" s="507" t="s">
        <v>1551</v>
      </c>
      <c r="I100" s="509">
        <v>0.77166666666666683</v>
      </c>
      <c r="J100" s="509">
        <v>4800</v>
      </c>
      <c r="K100" s="510">
        <v>3702</v>
      </c>
    </row>
    <row r="101" spans="1:11" ht="14.4" customHeight="1" x14ac:dyDescent="0.3">
      <c r="A101" s="505" t="s">
        <v>518</v>
      </c>
      <c r="B101" s="506" t="s">
        <v>519</v>
      </c>
      <c r="C101" s="507" t="s">
        <v>524</v>
      </c>
      <c r="D101" s="508" t="s">
        <v>835</v>
      </c>
      <c r="E101" s="507" t="s">
        <v>2639</v>
      </c>
      <c r="F101" s="508" t="s">
        <v>2640</v>
      </c>
      <c r="G101" s="507" t="s">
        <v>1552</v>
      </c>
      <c r="H101" s="507" t="s">
        <v>1553</v>
      </c>
      <c r="I101" s="509">
        <v>0.77800000000000014</v>
      </c>
      <c r="J101" s="509">
        <v>2300</v>
      </c>
      <c r="K101" s="510">
        <v>1789</v>
      </c>
    </row>
    <row r="102" spans="1:11" ht="14.4" customHeight="1" x14ac:dyDescent="0.3">
      <c r="A102" s="505" t="s">
        <v>518</v>
      </c>
      <c r="B102" s="506" t="s">
        <v>519</v>
      </c>
      <c r="C102" s="507" t="s">
        <v>524</v>
      </c>
      <c r="D102" s="508" t="s">
        <v>835</v>
      </c>
      <c r="E102" s="507" t="s">
        <v>2639</v>
      </c>
      <c r="F102" s="508" t="s">
        <v>2640</v>
      </c>
      <c r="G102" s="507" t="s">
        <v>1554</v>
      </c>
      <c r="H102" s="507" t="s">
        <v>1555</v>
      </c>
      <c r="I102" s="509">
        <v>0.71</v>
      </c>
      <c r="J102" s="509">
        <v>4000</v>
      </c>
      <c r="K102" s="510">
        <v>2840</v>
      </c>
    </row>
    <row r="103" spans="1:11" ht="14.4" customHeight="1" x14ac:dyDescent="0.3">
      <c r="A103" s="505" t="s">
        <v>518</v>
      </c>
      <c r="B103" s="506" t="s">
        <v>519</v>
      </c>
      <c r="C103" s="507" t="s">
        <v>524</v>
      </c>
      <c r="D103" s="508" t="s">
        <v>835</v>
      </c>
      <c r="E103" s="507" t="s">
        <v>2639</v>
      </c>
      <c r="F103" s="508" t="s">
        <v>2640</v>
      </c>
      <c r="G103" s="507" t="s">
        <v>1554</v>
      </c>
      <c r="H103" s="507" t="s">
        <v>1556</v>
      </c>
      <c r="I103" s="509">
        <v>0.71</v>
      </c>
      <c r="J103" s="509">
        <v>9600</v>
      </c>
      <c r="K103" s="510">
        <v>6816</v>
      </c>
    </row>
    <row r="104" spans="1:11" ht="14.4" customHeight="1" x14ac:dyDescent="0.3">
      <c r="A104" s="505" t="s">
        <v>518</v>
      </c>
      <c r="B104" s="506" t="s">
        <v>519</v>
      </c>
      <c r="C104" s="507" t="s">
        <v>524</v>
      </c>
      <c r="D104" s="508" t="s">
        <v>835</v>
      </c>
      <c r="E104" s="507" t="s">
        <v>2639</v>
      </c>
      <c r="F104" s="508" t="s">
        <v>2640</v>
      </c>
      <c r="G104" s="507" t="s">
        <v>1557</v>
      </c>
      <c r="H104" s="507" t="s">
        <v>1558</v>
      </c>
      <c r="I104" s="509">
        <v>0.71</v>
      </c>
      <c r="J104" s="509">
        <v>1600</v>
      </c>
      <c r="K104" s="510">
        <v>1136</v>
      </c>
    </row>
    <row r="105" spans="1:11" ht="14.4" customHeight="1" x14ac:dyDescent="0.3">
      <c r="A105" s="505" t="s">
        <v>518</v>
      </c>
      <c r="B105" s="506" t="s">
        <v>519</v>
      </c>
      <c r="C105" s="507" t="s">
        <v>524</v>
      </c>
      <c r="D105" s="508" t="s">
        <v>835</v>
      </c>
      <c r="E105" s="507" t="s">
        <v>2639</v>
      </c>
      <c r="F105" s="508" t="s">
        <v>2640</v>
      </c>
      <c r="G105" s="507" t="s">
        <v>1559</v>
      </c>
      <c r="H105" s="507" t="s">
        <v>1560</v>
      </c>
      <c r="I105" s="509">
        <v>0.71</v>
      </c>
      <c r="J105" s="509">
        <v>5800</v>
      </c>
      <c r="K105" s="510">
        <v>4118</v>
      </c>
    </row>
    <row r="106" spans="1:11" ht="14.4" customHeight="1" x14ac:dyDescent="0.3">
      <c r="A106" s="505" t="s">
        <v>518</v>
      </c>
      <c r="B106" s="506" t="s">
        <v>519</v>
      </c>
      <c r="C106" s="507" t="s">
        <v>524</v>
      </c>
      <c r="D106" s="508" t="s">
        <v>835</v>
      </c>
      <c r="E106" s="507" t="s">
        <v>2639</v>
      </c>
      <c r="F106" s="508" t="s">
        <v>2640</v>
      </c>
      <c r="G106" s="507" t="s">
        <v>1559</v>
      </c>
      <c r="H106" s="507" t="s">
        <v>1561</v>
      </c>
      <c r="I106" s="509">
        <v>0.71</v>
      </c>
      <c r="J106" s="509">
        <v>15000</v>
      </c>
      <c r="K106" s="510">
        <v>10650</v>
      </c>
    </row>
    <row r="107" spans="1:11" ht="14.4" customHeight="1" x14ac:dyDescent="0.3">
      <c r="A107" s="505" t="s">
        <v>518</v>
      </c>
      <c r="B107" s="506" t="s">
        <v>519</v>
      </c>
      <c r="C107" s="507" t="s">
        <v>524</v>
      </c>
      <c r="D107" s="508" t="s">
        <v>835</v>
      </c>
      <c r="E107" s="507" t="s">
        <v>2641</v>
      </c>
      <c r="F107" s="508" t="s">
        <v>2642</v>
      </c>
      <c r="G107" s="507" t="s">
        <v>1562</v>
      </c>
      <c r="H107" s="507" t="s">
        <v>1563</v>
      </c>
      <c r="I107" s="509">
        <v>35.01</v>
      </c>
      <c r="J107" s="509">
        <v>7</v>
      </c>
      <c r="K107" s="510">
        <v>245.04</v>
      </c>
    </row>
    <row r="108" spans="1:11" ht="14.4" customHeight="1" x14ac:dyDescent="0.3">
      <c r="A108" s="505" t="s">
        <v>518</v>
      </c>
      <c r="B108" s="506" t="s">
        <v>519</v>
      </c>
      <c r="C108" s="507" t="s">
        <v>524</v>
      </c>
      <c r="D108" s="508" t="s">
        <v>835</v>
      </c>
      <c r="E108" s="507" t="s">
        <v>2641</v>
      </c>
      <c r="F108" s="508" t="s">
        <v>2642</v>
      </c>
      <c r="G108" s="507" t="s">
        <v>1564</v>
      </c>
      <c r="H108" s="507" t="s">
        <v>1565</v>
      </c>
      <c r="I108" s="509">
        <v>35.01</v>
      </c>
      <c r="J108" s="509">
        <v>2</v>
      </c>
      <c r="K108" s="510">
        <v>70.010000000000005</v>
      </c>
    </row>
    <row r="109" spans="1:11" ht="14.4" customHeight="1" x14ac:dyDescent="0.3">
      <c r="A109" s="505" t="s">
        <v>518</v>
      </c>
      <c r="B109" s="506" t="s">
        <v>519</v>
      </c>
      <c r="C109" s="507" t="s">
        <v>867</v>
      </c>
      <c r="D109" s="508" t="s">
        <v>2643</v>
      </c>
      <c r="E109" s="507" t="s">
        <v>2627</v>
      </c>
      <c r="F109" s="508" t="s">
        <v>2628</v>
      </c>
      <c r="G109" s="507" t="s">
        <v>1373</v>
      </c>
      <c r="H109" s="507" t="s">
        <v>1374</v>
      </c>
      <c r="I109" s="509">
        <v>27.52</v>
      </c>
      <c r="J109" s="509">
        <v>45</v>
      </c>
      <c r="K109" s="510">
        <v>1238.45</v>
      </c>
    </row>
    <row r="110" spans="1:11" ht="14.4" customHeight="1" x14ac:dyDescent="0.3">
      <c r="A110" s="505" t="s">
        <v>518</v>
      </c>
      <c r="B110" s="506" t="s">
        <v>519</v>
      </c>
      <c r="C110" s="507" t="s">
        <v>867</v>
      </c>
      <c r="D110" s="508" t="s">
        <v>2643</v>
      </c>
      <c r="E110" s="507" t="s">
        <v>2627</v>
      </c>
      <c r="F110" s="508" t="s">
        <v>2628</v>
      </c>
      <c r="G110" s="507" t="s">
        <v>1566</v>
      </c>
      <c r="H110" s="507" t="s">
        <v>1567</v>
      </c>
      <c r="I110" s="509">
        <v>12.37</v>
      </c>
      <c r="J110" s="509">
        <v>3</v>
      </c>
      <c r="K110" s="510">
        <v>37.11</v>
      </c>
    </row>
    <row r="111" spans="1:11" ht="14.4" customHeight="1" x14ac:dyDescent="0.3">
      <c r="A111" s="505" t="s">
        <v>518</v>
      </c>
      <c r="B111" s="506" t="s">
        <v>519</v>
      </c>
      <c r="C111" s="507" t="s">
        <v>867</v>
      </c>
      <c r="D111" s="508" t="s">
        <v>2643</v>
      </c>
      <c r="E111" s="507" t="s">
        <v>2627</v>
      </c>
      <c r="F111" s="508" t="s">
        <v>2628</v>
      </c>
      <c r="G111" s="507" t="s">
        <v>1377</v>
      </c>
      <c r="H111" s="507" t="s">
        <v>1378</v>
      </c>
      <c r="I111" s="509">
        <v>0.59833333333333338</v>
      </c>
      <c r="J111" s="509">
        <v>520</v>
      </c>
      <c r="K111" s="510">
        <v>311.39999999999998</v>
      </c>
    </row>
    <row r="112" spans="1:11" ht="14.4" customHeight="1" x14ac:dyDescent="0.3">
      <c r="A112" s="505" t="s">
        <v>518</v>
      </c>
      <c r="B112" s="506" t="s">
        <v>519</v>
      </c>
      <c r="C112" s="507" t="s">
        <v>867</v>
      </c>
      <c r="D112" s="508" t="s">
        <v>2643</v>
      </c>
      <c r="E112" s="507" t="s">
        <v>2627</v>
      </c>
      <c r="F112" s="508" t="s">
        <v>2628</v>
      </c>
      <c r="G112" s="507" t="s">
        <v>1379</v>
      </c>
      <c r="H112" s="507" t="s">
        <v>1380</v>
      </c>
      <c r="I112" s="509">
        <v>8.5778571428571411</v>
      </c>
      <c r="J112" s="509">
        <v>47</v>
      </c>
      <c r="K112" s="510">
        <v>403.19</v>
      </c>
    </row>
    <row r="113" spans="1:11" ht="14.4" customHeight="1" x14ac:dyDescent="0.3">
      <c r="A113" s="505" t="s">
        <v>518</v>
      </c>
      <c r="B113" s="506" t="s">
        <v>519</v>
      </c>
      <c r="C113" s="507" t="s">
        <v>867</v>
      </c>
      <c r="D113" s="508" t="s">
        <v>2643</v>
      </c>
      <c r="E113" s="507" t="s">
        <v>2627</v>
      </c>
      <c r="F113" s="508" t="s">
        <v>2628</v>
      </c>
      <c r="G113" s="507" t="s">
        <v>1387</v>
      </c>
      <c r="H113" s="507" t="s">
        <v>1388</v>
      </c>
      <c r="I113" s="509">
        <v>0.56200000000000006</v>
      </c>
      <c r="J113" s="509">
        <v>1500</v>
      </c>
      <c r="K113" s="510">
        <v>843</v>
      </c>
    </row>
    <row r="114" spans="1:11" ht="14.4" customHeight="1" x14ac:dyDescent="0.3">
      <c r="A114" s="505" t="s">
        <v>518</v>
      </c>
      <c r="B114" s="506" t="s">
        <v>519</v>
      </c>
      <c r="C114" s="507" t="s">
        <v>867</v>
      </c>
      <c r="D114" s="508" t="s">
        <v>2643</v>
      </c>
      <c r="E114" s="507" t="s">
        <v>2627</v>
      </c>
      <c r="F114" s="508" t="s">
        <v>2628</v>
      </c>
      <c r="G114" s="507" t="s">
        <v>1387</v>
      </c>
      <c r="H114" s="507" t="s">
        <v>1389</v>
      </c>
      <c r="I114" s="509">
        <v>0.56000000000000005</v>
      </c>
      <c r="J114" s="509">
        <v>1400</v>
      </c>
      <c r="K114" s="510">
        <v>784</v>
      </c>
    </row>
    <row r="115" spans="1:11" ht="14.4" customHeight="1" x14ac:dyDescent="0.3">
      <c r="A115" s="505" t="s">
        <v>518</v>
      </c>
      <c r="B115" s="506" t="s">
        <v>519</v>
      </c>
      <c r="C115" s="507" t="s">
        <v>867</v>
      </c>
      <c r="D115" s="508" t="s">
        <v>2643</v>
      </c>
      <c r="E115" s="507" t="s">
        <v>2627</v>
      </c>
      <c r="F115" s="508" t="s">
        <v>2628</v>
      </c>
      <c r="G115" s="507" t="s">
        <v>1390</v>
      </c>
      <c r="H115" s="507" t="s">
        <v>1391</v>
      </c>
      <c r="I115" s="509">
        <v>7.5024999999999995</v>
      </c>
      <c r="J115" s="509">
        <v>10</v>
      </c>
      <c r="K115" s="510">
        <v>75.040000000000006</v>
      </c>
    </row>
    <row r="116" spans="1:11" ht="14.4" customHeight="1" x14ac:dyDescent="0.3">
      <c r="A116" s="505" t="s">
        <v>518</v>
      </c>
      <c r="B116" s="506" t="s">
        <v>519</v>
      </c>
      <c r="C116" s="507" t="s">
        <v>867</v>
      </c>
      <c r="D116" s="508" t="s">
        <v>2643</v>
      </c>
      <c r="E116" s="507" t="s">
        <v>2627</v>
      </c>
      <c r="F116" s="508" t="s">
        <v>2628</v>
      </c>
      <c r="G116" s="507" t="s">
        <v>1392</v>
      </c>
      <c r="H116" s="507" t="s">
        <v>1393</v>
      </c>
      <c r="I116" s="509">
        <v>0.31</v>
      </c>
      <c r="J116" s="509">
        <v>200</v>
      </c>
      <c r="K116" s="510">
        <v>62</v>
      </c>
    </row>
    <row r="117" spans="1:11" ht="14.4" customHeight="1" x14ac:dyDescent="0.3">
      <c r="A117" s="505" t="s">
        <v>518</v>
      </c>
      <c r="B117" s="506" t="s">
        <v>519</v>
      </c>
      <c r="C117" s="507" t="s">
        <v>867</v>
      </c>
      <c r="D117" s="508" t="s">
        <v>2643</v>
      </c>
      <c r="E117" s="507" t="s">
        <v>2629</v>
      </c>
      <c r="F117" s="508" t="s">
        <v>2630</v>
      </c>
      <c r="G117" s="507" t="s">
        <v>1406</v>
      </c>
      <c r="H117" s="507" t="s">
        <v>1407</v>
      </c>
      <c r="I117" s="509">
        <v>11.635000000000002</v>
      </c>
      <c r="J117" s="509">
        <v>80</v>
      </c>
      <c r="K117" s="510">
        <v>930.8</v>
      </c>
    </row>
    <row r="118" spans="1:11" ht="14.4" customHeight="1" x14ac:dyDescent="0.3">
      <c r="A118" s="505" t="s">
        <v>518</v>
      </c>
      <c r="B118" s="506" t="s">
        <v>519</v>
      </c>
      <c r="C118" s="507" t="s">
        <v>867</v>
      </c>
      <c r="D118" s="508" t="s">
        <v>2643</v>
      </c>
      <c r="E118" s="507" t="s">
        <v>2629</v>
      </c>
      <c r="F118" s="508" t="s">
        <v>2630</v>
      </c>
      <c r="G118" s="507" t="s">
        <v>1568</v>
      </c>
      <c r="H118" s="507" t="s">
        <v>1569</v>
      </c>
      <c r="I118" s="509">
        <v>16.39</v>
      </c>
      <c r="J118" s="509">
        <v>40</v>
      </c>
      <c r="K118" s="510">
        <v>655.6</v>
      </c>
    </row>
    <row r="119" spans="1:11" ht="14.4" customHeight="1" x14ac:dyDescent="0.3">
      <c r="A119" s="505" t="s">
        <v>518</v>
      </c>
      <c r="B119" s="506" t="s">
        <v>519</v>
      </c>
      <c r="C119" s="507" t="s">
        <v>867</v>
      </c>
      <c r="D119" s="508" t="s">
        <v>2643</v>
      </c>
      <c r="E119" s="507" t="s">
        <v>2629</v>
      </c>
      <c r="F119" s="508" t="s">
        <v>2630</v>
      </c>
      <c r="G119" s="507" t="s">
        <v>1410</v>
      </c>
      <c r="H119" s="507" t="s">
        <v>1411</v>
      </c>
      <c r="I119" s="509">
        <v>11.15</v>
      </c>
      <c r="J119" s="509">
        <v>50</v>
      </c>
      <c r="K119" s="510">
        <v>557.5</v>
      </c>
    </row>
    <row r="120" spans="1:11" ht="14.4" customHeight="1" x14ac:dyDescent="0.3">
      <c r="A120" s="505" t="s">
        <v>518</v>
      </c>
      <c r="B120" s="506" t="s">
        <v>519</v>
      </c>
      <c r="C120" s="507" t="s">
        <v>867</v>
      </c>
      <c r="D120" s="508" t="s">
        <v>2643</v>
      </c>
      <c r="E120" s="507" t="s">
        <v>2629</v>
      </c>
      <c r="F120" s="508" t="s">
        <v>2630</v>
      </c>
      <c r="G120" s="507" t="s">
        <v>1412</v>
      </c>
      <c r="H120" s="507" t="s">
        <v>1413</v>
      </c>
      <c r="I120" s="509">
        <v>1.0900000000000001</v>
      </c>
      <c r="J120" s="509">
        <v>200</v>
      </c>
      <c r="K120" s="510">
        <v>218</v>
      </c>
    </row>
    <row r="121" spans="1:11" ht="14.4" customHeight="1" x14ac:dyDescent="0.3">
      <c r="A121" s="505" t="s">
        <v>518</v>
      </c>
      <c r="B121" s="506" t="s">
        <v>519</v>
      </c>
      <c r="C121" s="507" t="s">
        <v>867</v>
      </c>
      <c r="D121" s="508" t="s">
        <v>2643</v>
      </c>
      <c r="E121" s="507" t="s">
        <v>2629</v>
      </c>
      <c r="F121" s="508" t="s">
        <v>2630</v>
      </c>
      <c r="G121" s="507" t="s">
        <v>1414</v>
      </c>
      <c r="H121" s="507" t="s">
        <v>1415</v>
      </c>
      <c r="I121" s="509">
        <v>1.6174999999999999</v>
      </c>
      <c r="J121" s="509">
        <v>400</v>
      </c>
      <c r="K121" s="510">
        <v>647</v>
      </c>
    </row>
    <row r="122" spans="1:11" ht="14.4" customHeight="1" x14ac:dyDescent="0.3">
      <c r="A122" s="505" t="s">
        <v>518</v>
      </c>
      <c r="B122" s="506" t="s">
        <v>519</v>
      </c>
      <c r="C122" s="507" t="s">
        <v>867</v>
      </c>
      <c r="D122" s="508" t="s">
        <v>2643</v>
      </c>
      <c r="E122" s="507" t="s">
        <v>2629</v>
      </c>
      <c r="F122" s="508" t="s">
        <v>2630</v>
      </c>
      <c r="G122" s="507" t="s">
        <v>1416</v>
      </c>
      <c r="H122" s="507" t="s">
        <v>1417</v>
      </c>
      <c r="I122" s="509">
        <v>0.43333333333333329</v>
      </c>
      <c r="J122" s="509">
        <v>300</v>
      </c>
      <c r="K122" s="510">
        <v>130</v>
      </c>
    </row>
    <row r="123" spans="1:11" ht="14.4" customHeight="1" x14ac:dyDescent="0.3">
      <c r="A123" s="505" t="s">
        <v>518</v>
      </c>
      <c r="B123" s="506" t="s">
        <v>519</v>
      </c>
      <c r="C123" s="507" t="s">
        <v>867</v>
      </c>
      <c r="D123" s="508" t="s">
        <v>2643</v>
      </c>
      <c r="E123" s="507" t="s">
        <v>2629</v>
      </c>
      <c r="F123" s="508" t="s">
        <v>2630</v>
      </c>
      <c r="G123" s="507" t="s">
        <v>1426</v>
      </c>
      <c r="H123" s="507" t="s">
        <v>1427</v>
      </c>
      <c r="I123" s="509">
        <v>1.8400000000000003</v>
      </c>
      <c r="J123" s="509">
        <v>220</v>
      </c>
      <c r="K123" s="510">
        <v>404.80000000000007</v>
      </c>
    </row>
    <row r="124" spans="1:11" ht="14.4" customHeight="1" x14ac:dyDescent="0.3">
      <c r="A124" s="505" t="s">
        <v>518</v>
      </c>
      <c r="B124" s="506" t="s">
        <v>519</v>
      </c>
      <c r="C124" s="507" t="s">
        <v>867</v>
      </c>
      <c r="D124" s="508" t="s">
        <v>2643</v>
      </c>
      <c r="E124" s="507" t="s">
        <v>2629</v>
      </c>
      <c r="F124" s="508" t="s">
        <v>2630</v>
      </c>
      <c r="G124" s="507" t="s">
        <v>1570</v>
      </c>
      <c r="H124" s="507" t="s">
        <v>1571</v>
      </c>
      <c r="I124" s="509">
        <v>15.04</v>
      </c>
      <c r="J124" s="509">
        <v>3</v>
      </c>
      <c r="K124" s="510">
        <v>45.12</v>
      </c>
    </row>
    <row r="125" spans="1:11" ht="14.4" customHeight="1" x14ac:dyDescent="0.3">
      <c r="A125" s="505" t="s">
        <v>518</v>
      </c>
      <c r="B125" s="506" t="s">
        <v>519</v>
      </c>
      <c r="C125" s="507" t="s">
        <v>867</v>
      </c>
      <c r="D125" s="508" t="s">
        <v>2643</v>
      </c>
      <c r="E125" s="507" t="s">
        <v>2629</v>
      </c>
      <c r="F125" s="508" t="s">
        <v>2630</v>
      </c>
      <c r="G125" s="507" t="s">
        <v>1572</v>
      </c>
      <c r="H125" s="507" t="s">
        <v>1573</v>
      </c>
      <c r="I125" s="509">
        <v>4.24</v>
      </c>
      <c r="J125" s="509">
        <v>50</v>
      </c>
      <c r="K125" s="510">
        <v>212</v>
      </c>
    </row>
    <row r="126" spans="1:11" ht="14.4" customHeight="1" x14ac:dyDescent="0.3">
      <c r="A126" s="505" t="s">
        <v>518</v>
      </c>
      <c r="B126" s="506" t="s">
        <v>519</v>
      </c>
      <c r="C126" s="507" t="s">
        <v>867</v>
      </c>
      <c r="D126" s="508" t="s">
        <v>2643</v>
      </c>
      <c r="E126" s="507" t="s">
        <v>2629</v>
      </c>
      <c r="F126" s="508" t="s">
        <v>2630</v>
      </c>
      <c r="G126" s="507" t="s">
        <v>1440</v>
      </c>
      <c r="H126" s="507" t="s">
        <v>1441</v>
      </c>
      <c r="I126" s="509">
        <v>2.91</v>
      </c>
      <c r="J126" s="509">
        <v>100</v>
      </c>
      <c r="K126" s="510">
        <v>291</v>
      </c>
    </row>
    <row r="127" spans="1:11" ht="14.4" customHeight="1" x14ac:dyDescent="0.3">
      <c r="A127" s="505" t="s">
        <v>518</v>
      </c>
      <c r="B127" s="506" t="s">
        <v>519</v>
      </c>
      <c r="C127" s="507" t="s">
        <v>867</v>
      </c>
      <c r="D127" s="508" t="s">
        <v>2643</v>
      </c>
      <c r="E127" s="507" t="s">
        <v>2629</v>
      </c>
      <c r="F127" s="508" t="s">
        <v>2630</v>
      </c>
      <c r="G127" s="507" t="s">
        <v>1444</v>
      </c>
      <c r="H127" s="507" t="s">
        <v>1445</v>
      </c>
      <c r="I127" s="509">
        <v>5.13</v>
      </c>
      <c r="J127" s="509">
        <v>120</v>
      </c>
      <c r="K127" s="510">
        <v>615.59999999999991</v>
      </c>
    </row>
    <row r="128" spans="1:11" ht="14.4" customHeight="1" x14ac:dyDescent="0.3">
      <c r="A128" s="505" t="s">
        <v>518</v>
      </c>
      <c r="B128" s="506" t="s">
        <v>519</v>
      </c>
      <c r="C128" s="507" t="s">
        <v>867</v>
      </c>
      <c r="D128" s="508" t="s">
        <v>2643</v>
      </c>
      <c r="E128" s="507" t="s">
        <v>2629</v>
      </c>
      <c r="F128" s="508" t="s">
        <v>2630</v>
      </c>
      <c r="G128" s="507" t="s">
        <v>1446</v>
      </c>
      <c r="H128" s="507" t="s">
        <v>1447</v>
      </c>
      <c r="I128" s="509">
        <v>123.4</v>
      </c>
      <c r="J128" s="509">
        <v>1</v>
      </c>
      <c r="K128" s="510">
        <v>123.4</v>
      </c>
    </row>
    <row r="129" spans="1:11" ht="14.4" customHeight="1" x14ac:dyDescent="0.3">
      <c r="A129" s="505" t="s">
        <v>518</v>
      </c>
      <c r="B129" s="506" t="s">
        <v>519</v>
      </c>
      <c r="C129" s="507" t="s">
        <v>867</v>
      </c>
      <c r="D129" s="508" t="s">
        <v>2643</v>
      </c>
      <c r="E129" s="507" t="s">
        <v>2629</v>
      </c>
      <c r="F129" s="508" t="s">
        <v>2630</v>
      </c>
      <c r="G129" s="507" t="s">
        <v>1452</v>
      </c>
      <c r="H129" s="507" t="s">
        <v>1453</v>
      </c>
      <c r="I129" s="509">
        <v>12.07</v>
      </c>
      <c r="J129" s="509">
        <v>2</v>
      </c>
      <c r="K129" s="510">
        <v>24.14</v>
      </c>
    </row>
    <row r="130" spans="1:11" ht="14.4" customHeight="1" x14ac:dyDescent="0.3">
      <c r="A130" s="505" t="s">
        <v>518</v>
      </c>
      <c r="B130" s="506" t="s">
        <v>519</v>
      </c>
      <c r="C130" s="507" t="s">
        <v>867</v>
      </c>
      <c r="D130" s="508" t="s">
        <v>2643</v>
      </c>
      <c r="E130" s="507" t="s">
        <v>2629</v>
      </c>
      <c r="F130" s="508" t="s">
        <v>2630</v>
      </c>
      <c r="G130" s="507" t="s">
        <v>1458</v>
      </c>
      <c r="H130" s="507" t="s">
        <v>1459</v>
      </c>
      <c r="I130" s="509">
        <v>91.720000000000013</v>
      </c>
      <c r="J130" s="509">
        <v>15</v>
      </c>
      <c r="K130" s="510">
        <v>1375.7800000000002</v>
      </c>
    </row>
    <row r="131" spans="1:11" ht="14.4" customHeight="1" x14ac:dyDescent="0.3">
      <c r="A131" s="505" t="s">
        <v>518</v>
      </c>
      <c r="B131" s="506" t="s">
        <v>519</v>
      </c>
      <c r="C131" s="507" t="s">
        <v>867</v>
      </c>
      <c r="D131" s="508" t="s">
        <v>2643</v>
      </c>
      <c r="E131" s="507" t="s">
        <v>2629</v>
      </c>
      <c r="F131" s="508" t="s">
        <v>2630</v>
      </c>
      <c r="G131" s="507" t="s">
        <v>1470</v>
      </c>
      <c r="H131" s="507" t="s">
        <v>1471</v>
      </c>
      <c r="I131" s="509">
        <v>13.2</v>
      </c>
      <c r="J131" s="509">
        <v>10</v>
      </c>
      <c r="K131" s="510">
        <v>132</v>
      </c>
    </row>
    <row r="132" spans="1:11" ht="14.4" customHeight="1" x14ac:dyDescent="0.3">
      <c r="A132" s="505" t="s">
        <v>518</v>
      </c>
      <c r="B132" s="506" t="s">
        <v>519</v>
      </c>
      <c r="C132" s="507" t="s">
        <v>867</v>
      </c>
      <c r="D132" s="508" t="s">
        <v>2643</v>
      </c>
      <c r="E132" s="507" t="s">
        <v>2629</v>
      </c>
      <c r="F132" s="508" t="s">
        <v>2630</v>
      </c>
      <c r="G132" s="507" t="s">
        <v>1574</v>
      </c>
      <c r="H132" s="507" t="s">
        <v>1575</v>
      </c>
      <c r="I132" s="509">
        <v>9782.85</v>
      </c>
      <c r="J132" s="509">
        <v>5</v>
      </c>
      <c r="K132" s="510">
        <v>48914.25</v>
      </c>
    </row>
    <row r="133" spans="1:11" ht="14.4" customHeight="1" x14ac:dyDescent="0.3">
      <c r="A133" s="505" t="s">
        <v>518</v>
      </c>
      <c r="B133" s="506" t="s">
        <v>519</v>
      </c>
      <c r="C133" s="507" t="s">
        <v>867</v>
      </c>
      <c r="D133" s="508" t="s">
        <v>2643</v>
      </c>
      <c r="E133" s="507" t="s">
        <v>2629</v>
      </c>
      <c r="F133" s="508" t="s">
        <v>2630</v>
      </c>
      <c r="G133" s="507" t="s">
        <v>1576</v>
      </c>
      <c r="H133" s="507" t="s">
        <v>1577</v>
      </c>
      <c r="I133" s="509">
        <v>1500.4</v>
      </c>
      <c r="J133" s="509">
        <v>5</v>
      </c>
      <c r="K133" s="510">
        <v>7502</v>
      </c>
    </row>
    <row r="134" spans="1:11" ht="14.4" customHeight="1" x14ac:dyDescent="0.3">
      <c r="A134" s="505" t="s">
        <v>518</v>
      </c>
      <c r="B134" s="506" t="s">
        <v>519</v>
      </c>
      <c r="C134" s="507" t="s">
        <v>867</v>
      </c>
      <c r="D134" s="508" t="s">
        <v>2643</v>
      </c>
      <c r="E134" s="507" t="s">
        <v>2629</v>
      </c>
      <c r="F134" s="508" t="s">
        <v>2630</v>
      </c>
      <c r="G134" s="507" t="s">
        <v>1578</v>
      </c>
      <c r="H134" s="507" t="s">
        <v>1579</v>
      </c>
      <c r="I134" s="509">
        <v>2024.325</v>
      </c>
      <c r="J134" s="509">
        <v>30</v>
      </c>
      <c r="K134" s="510">
        <v>54583</v>
      </c>
    </row>
    <row r="135" spans="1:11" ht="14.4" customHeight="1" x14ac:dyDescent="0.3">
      <c r="A135" s="505" t="s">
        <v>518</v>
      </c>
      <c r="B135" s="506" t="s">
        <v>519</v>
      </c>
      <c r="C135" s="507" t="s">
        <v>867</v>
      </c>
      <c r="D135" s="508" t="s">
        <v>2643</v>
      </c>
      <c r="E135" s="507" t="s">
        <v>2629</v>
      </c>
      <c r="F135" s="508" t="s">
        <v>2630</v>
      </c>
      <c r="G135" s="507" t="s">
        <v>1580</v>
      </c>
      <c r="H135" s="507" t="s">
        <v>1581</v>
      </c>
      <c r="I135" s="509">
        <v>9420.6</v>
      </c>
      <c r="J135" s="509">
        <v>10</v>
      </c>
      <c r="K135" s="510">
        <v>94206</v>
      </c>
    </row>
    <row r="136" spans="1:11" ht="14.4" customHeight="1" x14ac:dyDescent="0.3">
      <c r="A136" s="505" t="s">
        <v>518</v>
      </c>
      <c r="B136" s="506" t="s">
        <v>519</v>
      </c>
      <c r="C136" s="507" t="s">
        <v>867</v>
      </c>
      <c r="D136" s="508" t="s">
        <v>2643</v>
      </c>
      <c r="E136" s="507" t="s">
        <v>2629</v>
      </c>
      <c r="F136" s="508" t="s">
        <v>2630</v>
      </c>
      <c r="G136" s="507" t="s">
        <v>1580</v>
      </c>
      <c r="H136" s="507" t="s">
        <v>1582</v>
      </c>
      <c r="I136" s="509">
        <v>9099.1999999999989</v>
      </c>
      <c r="J136" s="509">
        <v>35</v>
      </c>
      <c r="K136" s="510">
        <v>318472</v>
      </c>
    </row>
    <row r="137" spans="1:11" ht="14.4" customHeight="1" x14ac:dyDescent="0.3">
      <c r="A137" s="505" t="s">
        <v>518</v>
      </c>
      <c r="B137" s="506" t="s">
        <v>519</v>
      </c>
      <c r="C137" s="507" t="s">
        <v>867</v>
      </c>
      <c r="D137" s="508" t="s">
        <v>2643</v>
      </c>
      <c r="E137" s="507" t="s">
        <v>2629</v>
      </c>
      <c r="F137" s="508" t="s">
        <v>2630</v>
      </c>
      <c r="G137" s="507" t="s">
        <v>1583</v>
      </c>
      <c r="H137" s="507" t="s">
        <v>1584</v>
      </c>
      <c r="I137" s="509">
        <v>9.5</v>
      </c>
      <c r="J137" s="509">
        <v>1</v>
      </c>
      <c r="K137" s="510">
        <v>9.5</v>
      </c>
    </row>
    <row r="138" spans="1:11" ht="14.4" customHeight="1" x14ac:dyDescent="0.3">
      <c r="A138" s="505" t="s">
        <v>518</v>
      </c>
      <c r="B138" s="506" t="s">
        <v>519</v>
      </c>
      <c r="C138" s="507" t="s">
        <v>867</v>
      </c>
      <c r="D138" s="508" t="s">
        <v>2643</v>
      </c>
      <c r="E138" s="507" t="s">
        <v>2629</v>
      </c>
      <c r="F138" s="508" t="s">
        <v>2630</v>
      </c>
      <c r="G138" s="507" t="s">
        <v>1585</v>
      </c>
      <c r="H138" s="507" t="s">
        <v>1586</v>
      </c>
      <c r="I138" s="509">
        <v>9.5</v>
      </c>
      <c r="J138" s="509">
        <v>1</v>
      </c>
      <c r="K138" s="510">
        <v>9.5</v>
      </c>
    </row>
    <row r="139" spans="1:11" ht="14.4" customHeight="1" x14ac:dyDescent="0.3">
      <c r="A139" s="505" t="s">
        <v>518</v>
      </c>
      <c r="B139" s="506" t="s">
        <v>519</v>
      </c>
      <c r="C139" s="507" t="s">
        <v>867</v>
      </c>
      <c r="D139" s="508" t="s">
        <v>2643</v>
      </c>
      <c r="E139" s="507" t="s">
        <v>2629</v>
      </c>
      <c r="F139" s="508" t="s">
        <v>2630</v>
      </c>
      <c r="G139" s="507" t="s">
        <v>1587</v>
      </c>
      <c r="H139" s="507" t="s">
        <v>1588</v>
      </c>
      <c r="I139" s="509">
        <v>2130.8100000000004</v>
      </c>
      <c r="J139" s="509">
        <v>13</v>
      </c>
      <c r="K139" s="510">
        <v>27700.6</v>
      </c>
    </row>
    <row r="140" spans="1:11" ht="14.4" customHeight="1" x14ac:dyDescent="0.3">
      <c r="A140" s="505" t="s">
        <v>518</v>
      </c>
      <c r="B140" s="506" t="s">
        <v>519</v>
      </c>
      <c r="C140" s="507" t="s">
        <v>867</v>
      </c>
      <c r="D140" s="508" t="s">
        <v>2643</v>
      </c>
      <c r="E140" s="507" t="s">
        <v>2629</v>
      </c>
      <c r="F140" s="508" t="s">
        <v>2630</v>
      </c>
      <c r="G140" s="507" t="s">
        <v>1589</v>
      </c>
      <c r="H140" s="507" t="s">
        <v>1590</v>
      </c>
      <c r="I140" s="509">
        <v>302.5</v>
      </c>
      <c r="J140" s="509">
        <v>20</v>
      </c>
      <c r="K140" s="510">
        <v>6050</v>
      </c>
    </row>
    <row r="141" spans="1:11" ht="14.4" customHeight="1" x14ac:dyDescent="0.3">
      <c r="A141" s="505" t="s">
        <v>518</v>
      </c>
      <c r="B141" s="506" t="s">
        <v>519</v>
      </c>
      <c r="C141" s="507" t="s">
        <v>867</v>
      </c>
      <c r="D141" s="508" t="s">
        <v>2643</v>
      </c>
      <c r="E141" s="507" t="s">
        <v>2629</v>
      </c>
      <c r="F141" s="508" t="s">
        <v>2630</v>
      </c>
      <c r="G141" s="507" t="s">
        <v>1591</v>
      </c>
      <c r="H141" s="507" t="s">
        <v>1592</v>
      </c>
      <c r="I141" s="509">
        <v>953.14</v>
      </c>
      <c r="J141" s="509">
        <v>12</v>
      </c>
      <c r="K141" s="510">
        <v>11437.68</v>
      </c>
    </row>
    <row r="142" spans="1:11" ht="14.4" customHeight="1" x14ac:dyDescent="0.3">
      <c r="A142" s="505" t="s">
        <v>518</v>
      </c>
      <c r="B142" s="506" t="s">
        <v>519</v>
      </c>
      <c r="C142" s="507" t="s">
        <v>867</v>
      </c>
      <c r="D142" s="508" t="s">
        <v>2643</v>
      </c>
      <c r="E142" s="507" t="s">
        <v>2633</v>
      </c>
      <c r="F142" s="508" t="s">
        <v>2634</v>
      </c>
      <c r="G142" s="507" t="s">
        <v>1526</v>
      </c>
      <c r="H142" s="507" t="s">
        <v>1527</v>
      </c>
      <c r="I142" s="509">
        <v>701.8</v>
      </c>
      <c r="J142" s="509">
        <v>1</v>
      </c>
      <c r="K142" s="510">
        <v>701.8</v>
      </c>
    </row>
    <row r="143" spans="1:11" ht="14.4" customHeight="1" x14ac:dyDescent="0.3">
      <c r="A143" s="505" t="s">
        <v>518</v>
      </c>
      <c r="B143" s="506" t="s">
        <v>519</v>
      </c>
      <c r="C143" s="507" t="s">
        <v>867</v>
      </c>
      <c r="D143" s="508" t="s">
        <v>2643</v>
      </c>
      <c r="E143" s="507" t="s">
        <v>2635</v>
      </c>
      <c r="F143" s="508" t="s">
        <v>2636</v>
      </c>
      <c r="G143" s="507" t="s">
        <v>1528</v>
      </c>
      <c r="H143" s="507" t="s">
        <v>1530</v>
      </c>
      <c r="I143" s="509">
        <v>8.17</v>
      </c>
      <c r="J143" s="509">
        <v>100</v>
      </c>
      <c r="K143" s="510">
        <v>817</v>
      </c>
    </row>
    <row r="144" spans="1:11" ht="14.4" customHeight="1" x14ac:dyDescent="0.3">
      <c r="A144" s="505" t="s">
        <v>518</v>
      </c>
      <c r="B144" s="506" t="s">
        <v>519</v>
      </c>
      <c r="C144" s="507" t="s">
        <v>867</v>
      </c>
      <c r="D144" s="508" t="s">
        <v>2643</v>
      </c>
      <c r="E144" s="507" t="s">
        <v>2637</v>
      </c>
      <c r="F144" s="508" t="s">
        <v>2638</v>
      </c>
      <c r="G144" s="507" t="s">
        <v>1531</v>
      </c>
      <c r="H144" s="507" t="s">
        <v>1593</v>
      </c>
      <c r="I144" s="509">
        <v>0.3</v>
      </c>
      <c r="J144" s="509">
        <v>100</v>
      </c>
      <c r="K144" s="510">
        <v>30</v>
      </c>
    </row>
    <row r="145" spans="1:11" ht="14.4" customHeight="1" x14ac:dyDescent="0.3">
      <c r="A145" s="505" t="s">
        <v>518</v>
      </c>
      <c r="B145" s="506" t="s">
        <v>519</v>
      </c>
      <c r="C145" s="507" t="s">
        <v>867</v>
      </c>
      <c r="D145" s="508" t="s">
        <v>2643</v>
      </c>
      <c r="E145" s="507" t="s">
        <v>2637</v>
      </c>
      <c r="F145" s="508" t="s">
        <v>2638</v>
      </c>
      <c r="G145" s="507" t="s">
        <v>1536</v>
      </c>
      <c r="H145" s="507" t="s">
        <v>1538</v>
      </c>
      <c r="I145" s="509">
        <v>0.3</v>
      </c>
      <c r="J145" s="509">
        <v>100</v>
      </c>
      <c r="K145" s="510">
        <v>30</v>
      </c>
    </row>
    <row r="146" spans="1:11" ht="14.4" customHeight="1" x14ac:dyDescent="0.3">
      <c r="A146" s="505" t="s">
        <v>518</v>
      </c>
      <c r="B146" s="506" t="s">
        <v>519</v>
      </c>
      <c r="C146" s="507" t="s">
        <v>867</v>
      </c>
      <c r="D146" s="508" t="s">
        <v>2643</v>
      </c>
      <c r="E146" s="507" t="s">
        <v>2637</v>
      </c>
      <c r="F146" s="508" t="s">
        <v>2638</v>
      </c>
      <c r="G146" s="507" t="s">
        <v>1539</v>
      </c>
      <c r="H146" s="507" t="s">
        <v>1540</v>
      </c>
      <c r="I146" s="509">
        <v>0.68</v>
      </c>
      <c r="J146" s="509">
        <v>100</v>
      </c>
      <c r="K146" s="510">
        <v>68</v>
      </c>
    </row>
    <row r="147" spans="1:11" ht="14.4" customHeight="1" x14ac:dyDescent="0.3">
      <c r="A147" s="505" t="s">
        <v>518</v>
      </c>
      <c r="B147" s="506" t="s">
        <v>519</v>
      </c>
      <c r="C147" s="507" t="s">
        <v>867</v>
      </c>
      <c r="D147" s="508" t="s">
        <v>2643</v>
      </c>
      <c r="E147" s="507" t="s">
        <v>2637</v>
      </c>
      <c r="F147" s="508" t="s">
        <v>2638</v>
      </c>
      <c r="G147" s="507" t="s">
        <v>1542</v>
      </c>
      <c r="H147" s="507" t="s">
        <v>1543</v>
      </c>
      <c r="I147" s="509">
        <v>0.39500000000000002</v>
      </c>
      <c r="J147" s="509">
        <v>400</v>
      </c>
      <c r="K147" s="510">
        <v>158</v>
      </c>
    </row>
    <row r="148" spans="1:11" ht="14.4" customHeight="1" x14ac:dyDescent="0.3">
      <c r="A148" s="505" t="s">
        <v>518</v>
      </c>
      <c r="B148" s="506" t="s">
        <v>519</v>
      </c>
      <c r="C148" s="507" t="s">
        <v>867</v>
      </c>
      <c r="D148" s="508" t="s">
        <v>2643</v>
      </c>
      <c r="E148" s="507" t="s">
        <v>2637</v>
      </c>
      <c r="F148" s="508" t="s">
        <v>2638</v>
      </c>
      <c r="G148" s="507" t="s">
        <v>1594</v>
      </c>
      <c r="H148" s="507" t="s">
        <v>1595</v>
      </c>
      <c r="I148" s="509">
        <v>390</v>
      </c>
      <c r="J148" s="509">
        <v>115</v>
      </c>
      <c r="K148" s="510">
        <v>44850</v>
      </c>
    </row>
    <row r="149" spans="1:11" ht="14.4" customHeight="1" x14ac:dyDescent="0.3">
      <c r="A149" s="505" t="s">
        <v>518</v>
      </c>
      <c r="B149" s="506" t="s">
        <v>519</v>
      </c>
      <c r="C149" s="507" t="s">
        <v>867</v>
      </c>
      <c r="D149" s="508" t="s">
        <v>2643</v>
      </c>
      <c r="E149" s="507" t="s">
        <v>2637</v>
      </c>
      <c r="F149" s="508" t="s">
        <v>2638</v>
      </c>
      <c r="G149" s="507" t="s">
        <v>1596</v>
      </c>
      <c r="H149" s="507" t="s">
        <v>1597</v>
      </c>
      <c r="I149" s="509">
        <v>725.75900000000013</v>
      </c>
      <c r="J149" s="509">
        <v>110</v>
      </c>
      <c r="K149" s="510">
        <v>79833.600000000006</v>
      </c>
    </row>
    <row r="150" spans="1:11" ht="14.4" customHeight="1" x14ac:dyDescent="0.3">
      <c r="A150" s="505" t="s">
        <v>518</v>
      </c>
      <c r="B150" s="506" t="s">
        <v>519</v>
      </c>
      <c r="C150" s="507" t="s">
        <v>867</v>
      </c>
      <c r="D150" s="508" t="s">
        <v>2643</v>
      </c>
      <c r="E150" s="507" t="s">
        <v>2637</v>
      </c>
      <c r="F150" s="508" t="s">
        <v>2638</v>
      </c>
      <c r="G150" s="507" t="s">
        <v>1596</v>
      </c>
      <c r="H150" s="507" t="s">
        <v>1598</v>
      </c>
      <c r="I150" s="509">
        <v>725.75999999999988</v>
      </c>
      <c r="J150" s="509">
        <v>30</v>
      </c>
      <c r="K150" s="510">
        <v>21772.800000000003</v>
      </c>
    </row>
    <row r="151" spans="1:11" ht="14.4" customHeight="1" x14ac:dyDescent="0.3">
      <c r="A151" s="505" t="s">
        <v>518</v>
      </c>
      <c r="B151" s="506" t="s">
        <v>519</v>
      </c>
      <c r="C151" s="507" t="s">
        <v>867</v>
      </c>
      <c r="D151" s="508" t="s">
        <v>2643</v>
      </c>
      <c r="E151" s="507" t="s">
        <v>2639</v>
      </c>
      <c r="F151" s="508" t="s">
        <v>2640</v>
      </c>
      <c r="G151" s="507" t="s">
        <v>1599</v>
      </c>
      <c r="H151" s="507" t="s">
        <v>1600</v>
      </c>
      <c r="I151" s="509">
        <v>7.5</v>
      </c>
      <c r="J151" s="509">
        <v>50</v>
      </c>
      <c r="K151" s="510">
        <v>375</v>
      </c>
    </row>
    <row r="152" spans="1:11" ht="14.4" customHeight="1" x14ac:dyDescent="0.3">
      <c r="A152" s="505" t="s">
        <v>518</v>
      </c>
      <c r="B152" s="506" t="s">
        <v>519</v>
      </c>
      <c r="C152" s="507" t="s">
        <v>867</v>
      </c>
      <c r="D152" s="508" t="s">
        <v>2643</v>
      </c>
      <c r="E152" s="507" t="s">
        <v>2639</v>
      </c>
      <c r="F152" s="508" t="s">
        <v>2640</v>
      </c>
      <c r="G152" s="507" t="s">
        <v>1599</v>
      </c>
      <c r="H152" s="507" t="s">
        <v>1601</v>
      </c>
      <c r="I152" s="509">
        <v>7.5</v>
      </c>
      <c r="J152" s="509">
        <v>50</v>
      </c>
      <c r="K152" s="510">
        <v>375</v>
      </c>
    </row>
    <row r="153" spans="1:11" ht="14.4" customHeight="1" x14ac:dyDescent="0.3">
      <c r="A153" s="505" t="s">
        <v>518</v>
      </c>
      <c r="B153" s="506" t="s">
        <v>519</v>
      </c>
      <c r="C153" s="507" t="s">
        <v>867</v>
      </c>
      <c r="D153" s="508" t="s">
        <v>2643</v>
      </c>
      <c r="E153" s="507" t="s">
        <v>2639</v>
      </c>
      <c r="F153" s="508" t="s">
        <v>2640</v>
      </c>
      <c r="G153" s="507" t="s">
        <v>1544</v>
      </c>
      <c r="H153" s="507" t="s">
        <v>1545</v>
      </c>
      <c r="I153" s="509">
        <v>7.5</v>
      </c>
      <c r="J153" s="509">
        <v>50</v>
      </c>
      <c r="K153" s="510">
        <v>375</v>
      </c>
    </row>
    <row r="154" spans="1:11" ht="14.4" customHeight="1" x14ac:dyDescent="0.3">
      <c r="A154" s="505" t="s">
        <v>518</v>
      </c>
      <c r="B154" s="506" t="s">
        <v>519</v>
      </c>
      <c r="C154" s="507" t="s">
        <v>867</v>
      </c>
      <c r="D154" s="508" t="s">
        <v>2643</v>
      </c>
      <c r="E154" s="507" t="s">
        <v>2639</v>
      </c>
      <c r="F154" s="508" t="s">
        <v>2640</v>
      </c>
      <c r="G154" s="507" t="s">
        <v>1544</v>
      </c>
      <c r="H154" s="507" t="s">
        <v>1602</v>
      </c>
      <c r="I154" s="509">
        <v>7.5</v>
      </c>
      <c r="J154" s="509">
        <v>100</v>
      </c>
      <c r="K154" s="510">
        <v>750</v>
      </c>
    </row>
    <row r="155" spans="1:11" ht="14.4" customHeight="1" x14ac:dyDescent="0.3">
      <c r="A155" s="505" t="s">
        <v>518</v>
      </c>
      <c r="B155" s="506" t="s">
        <v>519</v>
      </c>
      <c r="C155" s="507" t="s">
        <v>867</v>
      </c>
      <c r="D155" s="508" t="s">
        <v>2643</v>
      </c>
      <c r="E155" s="507" t="s">
        <v>2639</v>
      </c>
      <c r="F155" s="508" t="s">
        <v>2640</v>
      </c>
      <c r="G155" s="507" t="s">
        <v>1544</v>
      </c>
      <c r="H155" s="507" t="s">
        <v>1546</v>
      </c>
      <c r="I155" s="509">
        <v>7.5066666666666668</v>
      </c>
      <c r="J155" s="509">
        <v>150</v>
      </c>
      <c r="K155" s="510">
        <v>1126</v>
      </c>
    </row>
    <row r="156" spans="1:11" ht="14.4" customHeight="1" x14ac:dyDescent="0.3">
      <c r="A156" s="505" t="s">
        <v>518</v>
      </c>
      <c r="B156" s="506" t="s">
        <v>519</v>
      </c>
      <c r="C156" s="507" t="s">
        <v>867</v>
      </c>
      <c r="D156" s="508" t="s">
        <v>2643</v>
      </c>
      <c r="E156" s="507" t="s">
        <v>2639</v>
      </c>
      <c r="F156" s="508" t="s">
        <v>2640</v>
      </c>
      <c r="G156" s="507" t="s">
        <v>1550</v>
      </c>
      <c r="H156" s="507" t="s">
        <v>1551</v>
      </c>
      <c r="I156" s="509">
        <v>0.77</v>
      </c>
      <c r="J156" s="509">
        <v>100</v>
      </c>
      <c r="K156" s="510">
        <v>77</v>
      </c>
    </row>
    <row r="157" spans="1:11" ht="14.4" customHeight="1" x14ac:dyDescent="0.3">
      <c r="A157" s="505" t="s">
        <v>518</v>
      </c>
      <c r="B157" s="506" t="s">
        <v>519</v>
      </c>
      <c r="C157" s="507" t="s">
        <v>867</v>
      </c>
      <c r="D157" s="508" t="s">
        <v>2643</v>
      </c>
      <c r="E157" s="507" t="s">
        <v>2639</v>
      </c>
      <c r="F157" s="508" t="s">
        <v>2640</v>
      </c>
      <c r="G157" s="507" t="s">
        <v>1552</v>
      </c>
      <c r="H157" s="507" t="s">
        <v>1553</v>
      </c>
      <c r="I157" s="509">
        <v>0.77833333333333343</v>
      </c>
      <c r="J157" s="509">
        <v>1100</v>
      </c>
      <c r="K157" s="510">
        <v>856</v>
      </c>
    </row>
    <row r="158" spans="1:11" ht="14.4" customHeight="1" x14ac:dyDescent="0.3">
      <c r="A158" s="505" t="s">
        <v>518</v>
      </c>
      <c r="B158" s="506" t="s">
        <v>519</v>
      </c>
      <c r="C158" s="507" t="s">
        <v>867</v>
      </c>
      <c r="D158" s="508" t="s">
        <v>2643</v>
      </c>
      <c r="E158" s="507" t="s">
        <v>2639</v>
      </c>
      <c r="F158" s="508" t="s">
        <v>2640</v>
      </c>
      <c r="G158" s="507" t="s">
        <v>1603</v>
      </c>
      <c r="H158" s="507" t="s">
        <v>1604</v>
      </c>
      <c r="I158" s="509">
        <v>0.77500000000000002</v>
      </c>
      <c r="J158" s="509">
        <v>300</v>
      </c>
      <c r="K158" s="510">
        <v>232</v>
      </c>
    </row>
    <row r="159" spans="1:11" ht="14.4" customHeight="1" x14ac:dyDescent="0.3">
      <c r="A159" s="505" t="s">
        <v>518</v>
      </c>
      <c r="B159" s="506" t="s">
        <v>519</v>
      </c>
      <c r="C159" s="507" t="s">
        <v>867</v>
      </c>
      <c r="D159" s="508" t="s">
        <v>2643</v>
      </c>
      <c r="E159" s="507" t="s">
        <v>2639</v>
      </c>
      <c r="F159" s="508" t="s">
        <v>2640</v>
      </c>
      <c r="G159" s="507" t="s">
        <v>1554</v>
      </c>
      <c r="H159" s="507" t="s">
        <v>1555</v>
      </c>
      <c r="I159" s="509">
        <v>0.71</v>
      </c>
      <c r="J159" s="509">
        <v>1000</v>
      </c>
      <c r="K159" s="510">
        <v>710</v>
      </c>
    </row>
    <row r="160" spans="1:11" ht="14.4" customHeight="1" x14ac:dyDescent="0.3">
      <c r="A160" s="505" t="s">
        <v>518</v>
      </c>
      <c r="B160" s="506" t="s">
        <v>519</v>
      </c>
      <c r="C160" s="507" t="s">
        <v>867</v>
      </c>
      <c r="D160" s="508" t="s">
        <v>2643</v>
      </c>
      <c r="E160" s="507" t="s">
        <v>2639</v>
      </c>
      <c r="F160" s="508" t="s">
        <v>2640</v>
      </c>
      <c r="G160" s="507" t="s">
        <v>1554</v>
      </c>
      <c r="H160" s="507" t="s">
        <v>1556</v>
      </c>
      <c r="I160" s="509">
        <v>0.7100000000000003</v>
      </c>
      <c r="J160" s="509">
        <v>6000</v>
      </c>
      <c r="K160" s="510">
        <v>4260</v>
      </c>
    </row>
    <row r="161" spans="1:11" ht="14.4" customHeight="1" x14ac:dyDescent="0.3">
      <c r="A161" s="505" t="s">
        <v>518</v>
      </c>
      <c r="B161" s="506" t="s">
        <v>519</v>
      </c>
      <c r="C161" s="507" t="s">
        <v>867</v>
      </c>
      <c r="D161" s="508" t="s">
        <v>2643</v>
      </c>
      <c r="E161" s="507" t="s">
        <v>2639</v>
      </c>
      <c r="F161" s="508" t="s">
        <v>2640</v>
      </c>
      <c r="G161" s="507" t="s">
        <v>1557</v>
      </c>
      <c r="H161" s="507" t="s">
        <v>1605</v>
      </c>
      <c r="I161" s="509">
        <v>0.71</v>
      </c>
      <c r="J161" s="509">
        <v>200</v>
      </c>
      <c r="K161" s="510">
        <v>142</v>
      </c>
    </row>
    <row r="162" spans="1:11" ht="14.4" customHeight="1" x14ac:dyDescent="0.3">
      <c r="A162" s="505" t="s">
        <v>518</v>
      </c>
      <c r="B162" s="506" t="s">
        <v>519</v>
      </c>
      <c r="C162" s="507" t="s">
        <v>867</v>
      </c>
      <c r="D162" s="508" t="s">
        <v>2643</v>
      </c>
      <c r="E162" s="507" t="s">
        <v>2639</v>
      </c>
      <c r="F162" s="508" t="s">
        <v>2640</v>
      </c>
      <c r="G162" s="507" t="s">
        <v>1557</v>
      </c>
      <c r="H162" s="507" t="s">
        <v>1558</v>
      </c>
      <c r="I162" s="509">
        <v>0.71</v>
      </c>
      <c r="J162" s="509">
        <v>2200</v>
      </c>
      <c r="K162" s="510">
        <v>1562</v>
      </c>
    </row>
    <row r="163" spans="1:11" ht="14.4" customHeight="1" x14ac:dyDescent="0.3">
      <c r="A163" s="505" t="s">
        <v>518</v>
      </c>
      <c r="B163" s="506" t="s">
        <v>519</v>
      </c>
      <c r="C163" s="507" t="s">
        <v>867</v>
      </c>
      <c r="D163" s="508" t="s">
        <v>2643</v>
      </c>
      <c r="E163" s="507" t="s">
        <v>2639</v>
      </c>
      <c r="F163" s="508" t="s">
        <v>2640</v>
      </c>
      <c r="G163" s="507" t="s">
        <v>1559</v>
      </c>
      <c r="H163" s="507" t="s">
        <v>1561</v>
      </c>
      <c r="I163" s="509">
        <v>0.71</v>
      </c>
      <c r="J163" s="509">
        <v>1800</v>
      </c>
      <c r="K163" s="510">
        <v>1278</v>
      </c>
    </row>
    <row r="164" spans="1:11" ht="14.4" customHeight="1" x14ac:dyDescent="0.3">
      <c r="A164" s="505" t="s">
        <v>518</v>
      </c>
      <c r="B164" s="506" t="s">
        <v>519</v>
      </c>
      <c r="C164" s="507" t="s">
        <v>529</v>
      </c>
      <c r="D164" s="508" t="s">
        <v>836</v>
      </c>
      <c r="E164" s="507" t="s">
        <v>2627</v>
      </c>
      <c r="F164" s="508" t="s">
        <v>2628</v>
      </c>
      <c r="G164" s="507" t="s">
        <v>1606</v>
      </c>
      <c r="H164" s="507" t="s">
        <v>1607</v>
      </c>
      <c r="I164" s="509">
        <v>2.88</v>
      </c>
      <c r="J164" s="509">
        <v>500</v>
      </c>
      <c r="K164" s="510">
        <v>1437.5</v>
      </c>
    </row>
    <row r="165" spans="1:11" ht="14.4" customHeight="1" x14ac:dyDescent="0.3">
      <c r="A165" s="505" t="s">
        <v>518</v>
      </c>
      <c r="B165" s="506" t="s">
        <v>519</v>
      </c>
      <c r="C165" s="507" t="s">
        <v>529</v>
      </c>
      <c r="D165" s="508" t="s">
        <v>836</v>
      </c>
      <c r="E165" s="507" t="s">
        <v>2627</v>
      </c>
      <c r="F165" s="508" t="s">
        <v>2628</v>
      </c>
      <c r="G165" s="507" t="s">
        <v>1608</v>
      </c>
      <c r="H165" s="507" t="s">
        <v>1609</v>
      </c>
      <c r="I165" s="509">
        <v>0.32181818181818184</v>
      </c>
      <c r="J165" s="509">
        <v>25000</v>
      </c>
      <c r="K165" s="510">
        <v>8070</v>
      </c>
    </row>
    <row r="166" spans="1:11" ht="14.4" customHeight="1" x14ac:dyDescent="0.3">
      <c r="A166" s="505" t="s">
        <v>518</v>
      </c>
      <c r="B166" s="506" t="s">
        <v>519</v>
      </c>
      <c r="C166" s="507" t="s">
        <v>529</v>
      </c>
      <c r="D166" s="508" t="s">
        <v>836</v>
      </c>
      <c r="E166" s="507" t="s">
        <v>2627</v>
      </c>
      <c r="F166" s="508" t="s">
        <v>2628</v>
      </c>
      <c r="G166" s="507" t="s">
        <v>1610</v>
      </c>
      <c r="H166" s="507" t="s">
        <v>1611</v>
      </c>
      <c r="I166" s="509">
        <v>0.52</v>
      </c>
      <c r="J166" s="509">
        <v>2000</v>
      </c>
      <c r="K166" s="510">
        <v>1040</v>
      </c>
    </row>
    <row r="167" spans="1:11" ht="14.4" customHeight="1" x14ac:dyDescent="0.3">
      <c r="A167" s="505" t="s">
        <v>518</v>
      </c>
      <c r="B167" s="506" t="s">
        <v>519</v>
      </c>
      <c r="C167" s="507" t="s">
        <v>529</v>
      </c>
      <c r="D167" s="508" t="s">
        <v>836</v>
      </c>
      <c r="E167" s="507" t="s">
        <v>2627</v>
      </c>
      <c r="F167" s="508" t="s">
        <v>2628</v>
      </c>
      <c r="G167" s="507" t="s">
        <v>1373</v>
      </c>
      <c r="H167" s="507" t="s">
        <v>1374</v>
      </c>
      <c r="I167" s="509">
        <v>27.504000000000001</v>
      </c>
      <c r="J167" s="509">
        <v>205</v>
      </c>
      <c r="K167" s="510">
        <v>5637.4999999999991</v>
      </c>
    </row>
    <row r="168" spans="1:11" ht="14.4" customHeight="1" x14ac:dyDescent="0.3">
      <c r="A168" s="505" t="s">
        <v>518</v>
      </c>
      <c r="B168" s="506" t="s">
        <v>519</v>
      </c>
      <c r="C168" s="507" t="s">
        <v>529</v>
      </c>
      <c r="D168" s="508" t="s">
        <v>836</v>
      </c>
      <c r="E168" s="507" t="s">
        <v>2627</v>
      </c>
      <c r="F168" s="508" t="s">
        <v>2628</v>
      </c>
      <c r="G168" s="507" t="s">
        <v>1612</v>
      </c>
      <c r="H168" s="507" t="s">
        <v>1613</v>
      </c>
      <c r="I168" s="509">
        <v>27.21</v>
      </c>
      <c r="J168" s="509">
        <v>1</v>
      </c>
      <c r="K168" s="510">
        <v>27.21</v>
      </c>
    </row>
    <row r="169" spans="1:11" ht="14.4" customHeight="1" x14ac:dyDescent="0.3">
      <c r="A169" s="505" t="s">
        <v>518</v>
      </c>
      <c r="B169" s="506" t="s">
        <v>519</v>
      </c>
      <c r="C169" s="507" t="s">
        <v>529</v>
      </c>
      <c r="D169" s="508" t="s">
        <v>836</v>
      </c>
      <c r="E169" s="507" t="s">
        <v>2627</v>
      </c>
      <c r="F169" s="508" t="s">
        <v>2628</v>
      </c>
      <c r="G169" s="507" t="s">
        <v>1614</v>
      </c>
      <c r="H169" s="507" t="s">
        <v>1615</v>
      </c>
      <c r="I169" s="509">
        <v>21.65545454545455</v>
      </c>
      <c r="J169" s="509">
        <v>300</v>
      </c>
      <c r="K169" s="510">
        <v>6509</v>
      </c>
    </row>
    <row r="170" spans="1:11" ht="14.4" customHeight="1" x14ac:dyDescent="0.3">
      <c r="A170" s="505" t="s">
        <v>518</v>
      </c>
      <c r="B170" s="506" t="s">
        <v>519</v>
      </c>
      <c r="C170" s="507" t="s">
        <v>529</v>
      </c>
      <c r="D170" s="508" t="s">
        <v>836</v>
      </c>
      <c r="E170" s="507" t="s">
        <v>2627</v>
      </c>
      <c r="F170" s="508" t="s">
        <v>2628</v>
      </c>
      <c r="G170" s="507" t="s">
        <v>1616</v>
      </c>
      <c r="H170" s="507" t="s">
        <v>1617</v>
      </c>
      <c r="I170" s="509">
        <v>2.78</v>
      </c>
      <c r="J170" s="509">
        <v>100</v>
      </c>
      <c r="K170" s="510">
        <v>278</v>
      </c>
    </row>
    <row r="171" spans="1:11" ht="14.4" customHeight="1" x14ac:dyDescent="0.3">
      <c r="A171" s="505" t="s">
        <v>518</v>
      </c>
      <c r="B171" s="506" t="s">
        <v>519</v>
      </c>
      <c r="C171" s="507" t="s">
        <v>529</v>
      </c>
      <c r="D171" s="508" t="s">
        <v>836</v>
      </c>
      <c r="E171" s="507" t="s">
        <v>2627</v>
      </c>
      <c r="F171" s="508" t="s">
        <v>2628</v>
      </c>
      <c r="G171" s="507" t="s">
        <v>1379</v>
      </c>
      <c r="H171" s="507" t="s">
        <v>1380</v>
      </c>
      <c r="I171" s="509">
        <v>8.5775000000000006</v>
      </c>
      <c r="J171" s="509">
        <v>48</v>
      </c>
      <c r="K171" s="510">
        <v>411.72</v>
      </c>
    </row>
    <row r="172" spans="1:11" ht="14.4" customHeight="1" x14ac:dyDescent="0.3">
      <c r="A172" s="505" t="s">
        <v>518</v>
      </c>
      <c r="B172" s="506" t="s">
        <v>519</v>
      </c>
      <c r="C172" s="507" t="s">
        <v>529</v>
      </c>
      <c r="D172" s="508" t="s">
        <v>836</v>
      </c>
      <c r="E172" s="507" t="s">
        <v>2627</v>
      </c>
      <c r="F172" s="508" t="s">
        <v>2628</v>
      </c>
      <c r="G172" s="507" t="s">
        <v>1381</v>
      </c>
      <c r="H172" s="507" t="s">
        <v>1382</v>
      </c>
      <c r="I172" s="509">
        <v>27.94</v>
      </c>
      <c r="J172" s="509">
        <v>5</v>
      </c>
      <c r="K172" s="510">
        <v>139.70000000000002</v>
      </c>
    </row>
    <row r="173" spans="1:11" ht="14.4" customHeight="1" x14ac:dyDescent="0.3">
      <c r="A173" s="505" t="s">
        <v>518</v>
      </c>
      <c r="B173" s="506" t="s">
        <v>519</v>
      </c>
      <c r="C173" s="507" t="s">
        <v>529</v>
      </c>
      <c r="D173" s="508" t="s">
        <v>836</v>
      </c>
      <c r="E173" s="507" t="s">
        <v>2627</v>
      </c>
      <c r="F173" s="508" t="s">
        <v>2628</v>
      </c>
      <c r="G173" s="507" t="s">
        <v>1383</v>
      </c>
      <c r="H173" s="507" t="s">
        <v>1384</v>
      </c>
      <c r="I173" s="509">
        <v>46.105000000000004</v>
      </c>
      <c r="J173" s="509">
        <v>2</v>
      </c>
      <c r="K173" s="510">
        <v>92.210000000000008</v>
      </c>
    </row>
    <row r="174" spans="1:11" ht="14.4" customHeight="1" x14ac:dyDescent="0.3">
      <c r="A174" s="505" t="s">
        <v>518</v>
      </c>
      <c r="B174" s="506" t="s">
        <v>519</v>
      </c>
      <c r="C174" s="507" t="s">
        <v>529</v>
      </c>
      <c r="D174" s="508" t="s">
        <v>836</v>
      </c>
      <c r="E174" s="507" t="s">
        <v>2627</v>
      </c>
      <c r="F174" s="508" t="s">
        <v>2628</v>
      </c>
      <c r="G174" s="507" t="s">
        <v>1385</v>
      </c>
      <c r="H174" s="507" t="s">
        <v>1386</v>
      </c>
      <c r="I174" s="509">
        <v>98.376666666666665</v>
      </c>
      <c r="J174" s="509">
        <v>55</v>
      </c>
      <c r="K174" s="510">
        <v>5410.7000000000007</v>
      </c>
    </row>
    <row r="175" spans="1:11" ht="14.4" customHeight="1" x14ac:dyDescent="0.3">
      <c r="A175" s="505" t="s">
        <v>518</v>
      </c>
      <c r="B175" s="506" t="s">
        <v>519</v>
      </c>
      <c r="C175" s="507" t="s">
        <v>529</v>
      </c>
      <c r="D175" s="508" t="s">
        <v>836</v>
      </c>
      <c r="E175" s="507" t="s">
        <v>2627</v>
      </c>
      <c r="F175" s="508" t="s">
        <v>2628</v>
      </c>
      <c r="G175" s="507" t="s">
        <v>1390</v>
      </c>
      <c r="H175" s="507" t="s">
        <v>1391</v>
      </c>
      <c r="I175" s="509">
        <v>7.51</v>
      </c>
      <c r="J175" s="509">
        <v>24</v>
      </c>
      <c r="K175" s="510">
        <v>180.24</v>
      </c>
    </row>
    <row r="176" spans="1:11" ht="14.4" customHeight="1" x14ac:dyDescent="0.3">
      <c r="A176" s="505" t="s">
        <v>518</v>
      </c>
      <c r="B176" s="506" t="s">
        <v>519</v>
      </c>
      <c r="C176" s="507" t="s">
        <v>529</v>
      </c>
      <c r="D176" s="508" t="s">
        <v>836</v>
      </c>
      <c r="E176" s="507" t="s">
        <v>2627</v>
      </c>
      <c r="F176" s="508" t="s">
        <v>2628</v>
      </c>
      <c r="G176" s="507" t="s">
        <v>1618</v>
      </c>
      <c r="H176" s="507" t="s">
        <v>1619</v>
      </c>
      <c r="I176" s="509">
        <v>0.85</v>
      </c>
      <c r="J176" s="509">
        <v>100</v>
      </c>
      <c r="K176" s="510">
        <v>85</v>
      </c>
    </row>
    <row r="177" spans="1:11" ht="14.4" customHeight="1" x14ac:dyDescent="0.3">
      <c r="A177" s="505" t="s">
        <v>518</v>
      </c>
      <c r="B177" s="506" t="s">
        <v>519</v>
      </c>
      <c r="C177" s="507" t="s">
        <v>529</v>
      </c>
      <c r="D177" s="508" t="s">
        <v>836</v>
      </c>
      <c r="E177" s="507" t="s">
        <v>2627</v>
      </c>
      <c r="F177" s="508" t="s">
        <v>2628</v>
      </c>
      <c r="G177" s="507" t="s">
        <v>1618</v>
      </c>
      <c r="H177" s="507" t="s">
        <v>1620</v>
      </c>
      <c r="I177" s="509">
        <v>0.85499999999999998</v>
      </c>
      <c r="J177" s="509">
        <v>200</v>
      </c>
      <c r="K177" s="510">
        <v>171</v>
      </c>
    </row>
    <row r="178" spans="1:11" ht="14.4" customHeight="1" x14ac:dyDescent="0.3">
      <c r="A178" s="505" t="s">
        <v>518</v>
      </c>
      <c r="B178" s="506" t="s">
        <v>519</v>
      </c>
      <c r="C178" s="507" t="s">
        <v>529</v>
      </c>
      <c r="D178" s="508" t="s">
        <v>836</v>
      </c>
      <c r="E178" s="507" t="s">
        <v>2627</v>
      </c>
      <c r="F178" s="508" t="s">
        <v>2628</v>
      </c>
      <c r="G178" s="507" t="s">
        <v>1621</v>
      </c>
      <c r="H178" s="507" t="s">
        <v>1622</v>
      </c>
      <c r="I178" s="509">
        <v>3.37</v>
      </c>
      <c r="J178" s="509">
        <v>100</v>
      </c>
      <c r="K178" s="510">
        <v>337</v>
      </c>
    </row>
    <row r="179" spans="1:11" ht="14.4" customHeight="1" x14ac:dyDescent="0.3">
      <c r="A179" s="505" t="s">
        <v>518</v>
      </c>
      <c r="B179" s="506" t="s">
        <v>519</v>
      </c>
      <c r="C179" s="507" t="s">
        <v>529</v>
      </c>
      <c r="D179" s="508" t="s">
        <v>836</v>
      </c>
      <c r="E179" s="507" t="s">
        <v>2627</v>
      </c>
      <c r="F179" s="508" t="s">
        <v>2628</v>
      </c>
      <c r="G179" s="507" t="s">
        <v>1623</v>
      </c>
      <c r="H179" s="507" t="s">
        <v>1624</v>
      </c>
      <c r="I179" s="509">
        <v>64.430000000000007</v>
      </c>
      <c r="J179" s="509">
        <v>20</v>
      </c>
      <c r="K179" s="510">
        <v>1288.5999999999999</v>
      </c>
    </row>
    <row r="180" spans="1:11" ht="14.4" customHeight="1" x14ac:dyDescent="0.3">
      <c r="A180" s="505" t="s">
        <v>518</v>
      </c>
      <c r="B180" s="506" t="s">
        <v>519</v>
      </c>
      <c r="C180" s="507" t="s">
        <v>529</v>
      </c>
      <c r="D180" s="508" t="s">
        <v>836</v>
      </c>
      <c r="E180" s="507" t="s">
        <v>2627</v>
      </c>
      <c r="F180" s="508" t="s">
        <v>2628</v>
      </c>
      <c r="G180" s="507" t="s">
        <v>1625</v>
      </c>
      <c r="H180" s="507" t="s">
        <v>1626</v>
      </c>
      <c r="I180" s="509">
        <v>1.5875000000000001</v>
      </c>
      <c r="J180" s="509">
        <v>140</v>
      </c>
      <c r="K180" s="510">
        <v>222.25</v>
      </c>
    </row>
    <row r="181" spans="1:11" ht="14.4" customHeight="1" x14ac:dyDescent="0.3">
      <c r="A181" s="505" t="s">
        <v>518</v>
      </c>
      <c r="B181" s="506" t="s">
        <v>519</v>
      </c>
      <c r="C181" s="507" t="s">
        <v>529</v>
      </c>
      <c r="D181" s="508" t="s">
        <v>836</v>
      </c>
      <c r="E181" s="507" t="s">
        <v>2627</v>
      </c>
      <c r="F181" s="508" t="s">
        <v>2628</v>
      </c>
      <c r="G181" s="507" t="s">
        <v>1627</v>
      </c>
      <c r="H181" s="507" t="s">
        <v>1628</v>
      </c>
      <c r="I181" s="509">
        <v>6.29</v>
      </c>
      <c r="J181" s="509">
        <v>200</v>
      </c>
      <c r="K181" s="510">
        <v>1258.4000000000001</v>
      </c>
    </row>
    <row r="182" spans="1:11" ht="14.4" customHeight="1" x14ac:dyDescent="0.3">
      <c r="A182" s="505" t="s">
        <v>518</v>
      </c>
      <c r="B182" s="506" t="s">
        <v>519</v>
      </c>
      <c r="C182" s="507" t="s">
        <v>529</v>
      </c>
      <c r="D182" s="508" t="s">
        <v>836</v>
      </c>
      <c r="E182" s="507" t="s">
        <v>2627</v>
      </c>
      <c r="F182" s="508" t="s">
        <v>2628</v>
      </c>
      <c r="G182" s="507" t="s">
        <v>1629</v>
      </c>
      <c r="H182" s="507" t="s">
        <v>1630</v>
      </c>
      <c r="I182" s="509">
        <v>16.329999999999998</v>
      </c>
      <c r="J182" s="509">
        <v>175</v>
      </c>
      <c r="K182" s="510">
        <v>2857.82</v>
      </c>
    </row>
    <row r="183" spans="1:11" ht="14.4" customHeight="1" x14ac:dyDescent="0.3">
      <c r="A183" s="505" t="s">
        <v>518</v>
      </c>
      <c r="B183" s="506" t="s">
        <v>519</v>
      </c>
      <c r="C183" s="507" t="s">
        <v>529</v>
      </c>
      <c r="D183" s="508" t="s">
        <v>836</v>
      </c>
      <c r="E183" s="507" t="s">
        <v>2627</v>
      </c>
      <c r="F183" s="508" t="s">
        <v>2628</v>
      </c>
      <c r="G183" s="507" t="s">
        <v>1631</v>
      </c>
      <c r="H183" s="507" t="s">
        <v>1632</v>
      </c>
      <c r="I183" s="509">
        <v>20.11</v>
      </c>
      <c r="J183" s="509">
        <v>25</v>
      </c>
      <c r="K183" s="510">
        <v>502.8</v>
      </c>
    </row>
    <row r="184" spans="1:11" ht="14.4" customHeight="1" x14ac:dyDescent="0.3">
      <c r="A184" s="505" t="s">
        <v>518</v>
      </c>
      <c r="B184" s="506" t="s">
        <v>519</v>
      </c>
      <c r="C184" s="507" t="s">
        <v>529</v>
      </c>
      <c r="D184" s="508" t="s">
        <v>836</v>
      </c>
      <c r="E184" s="507" t="s">
        <v>2629</v>
      </c>
      <c r="F184" s="508" t="s">
        <v>2630</v>
      </c>
      <c r="G184" s="507" t="s">
        <v>1633</v>
      </c>
      <c r="H184" s="507" t="s">
        <v>1634</v>
      </c>
      <c r="I184" s="509">
        <v>316.77999999999997</v>
      </c>
      <c r="J184" s="509">
        <v>45</v>
      </c>
      <c r="K184" s="510">
        <v>14255.009999999998</v>
      </c>
    </row>
    <row r="185" spans="1:11" ht="14.4" customHeight="1" x14ac:dyDescent="0.3">
      <c r="A185" s="505" t="s">
        <v>518</v>
      </c>
      <c r="B185" s="506" t="s">
        <v>519</v>
      </c>
      <c r="C185" s="507" t="s">
        <v>529</v>
      </c>
      <c r="D185" s="508" t="s">
        <v>836</v>
      </c>
      <c r="E185" s="507" t="s">
        <v>2629</v>
      </c>
      <c r="F185" s="508" t="s">
        <v>2630</v>
      </c>
      <c r="G185" s="507" t="s">
        <v>1635</v>
      </c>
      <c r="H185" s="507" t="s">
        <v>1636</v>
      </c>
      <c r="I185" s="509">
        <v>265.59374999999994</v>
      </c>
      <c r="J185" s="509">
        <v>80</v>
      </c>
      <c r="K185" s="510">
        <v>21247.199999999997</v>
      </c>
    </row>
    <row r="186" spans="1:11" ht="14.4" customHeight="1" x14ac:dyDescent="0.3">
      <c r="A186" s="505" t="s">
        <v>518</v>
      </c>
      <c r="B186" s="506" t="s">
        <v>519</v>
      </c>
      <c r="C186" s="507" t="s">
        <v>529</v>
      </c>
      <c r="D186" s="508" t="s">
        <v>836</v>
      </c>
      <c r="E186" s="507" t="s">
        <v>2629</v>
      </c>
      <c r="F186" s="508" t="s">
        <v>2630</v>
      </c>
      <c r="G186" s="507" t="s">
        <v>1637</v>
      </c>
      <c r="H186" s="507" t="s">
        <v>1638</v>
      </c>
      <c r="I186" s="509">
        <v>100.66285714285716</v>
      </c>
      <c r="J186" s="509">
        <v>890</v>
      </c>
      <c r="K186" s="510">
        <v>89592.160000000047</v>
      </c>
    </row>
    <row r="187" spans="1:11" ht="14.4" customHeight="1" x14ac:dyDescent="0.3">
      <c r="A187" s="505" t="s">
        <v>518</v>
      </c>
      <c r="B187" s="506" t="s">
        <v>519</v>
      </c>
      <c r="C187" s="507" t="s">
        <v>529</v>
      </c>
      <c r="D187" s="508" t="s">
        <v>836</v>
      </c>
      <c r="E187" s="507" t="s">
        <v>2629</v>
      </c>
      <c r="F187" s="508" t="s">
        <v>2630</v>
      </c>
      <c r="G187" s="507" t="s">
        <v>1639</v>
      </c>
      <c r="H187" s="507" t="s">
        <v>1640</v>
      </c>
      <c r="I187" s="509">
        <v>773.7600000000001</v>
      </c>
      <c r="J187" s="509">
        <v>70</v>
      </c>
      <c r="K187" s="510">
        <v>54163.48</v>
      </c>
    </row>
    <row r="188" spans="1:11" ht="14.4" customHeight="1" x14ac:dyDescent="0.3">
      <c r="A188" s="505" t="s">
        <v>518</v>
      </c>
      <c r="B188" s="506" t="s">
        <v>519</v>
      </c>
      <c r="C188" s="507" t="s">
        <v>529</v>
      </c>
      <c r="D188" s="508" t="s">
        <v>836</v>
      </c>
      <c r="E188" s="507" t="s">
        <v>2629</v>
      </c>
      <c r="F188" s="508" t="s">
        <v>2630</v>
      </c>
      <c r="G188" s="507" t="s">
        <v>1641</v>
      </c>
      <c r="H188" s="507" t="s">
        <v>1642</v>
      </c>
      <c r="I188" s="509">
        <v>3361.0925000000002</v>
      </c>
      <c r="J188" s="509">
        <v>8</v>
      </c>
      <c r="K188" s="510">
        <v>26888.74</v>
      </c>
    </row>
    <row r="189" spans="1:11" ht="14.4" customHeight="1" x14ac:dyDescent="0.3">
      <c r="A189" s="505" t="s">
        <v>518</v>
      </c>
      <c r="B189" s="506" t="s">
        <v>519</v>
      </c>
      <c r="C189" s="507" t="s">
        <v>529</v>
      </c>
      <c r="D189" s="508" t="s">
        <v>836</v>
      </c>
      <c r="E189" s="507" t="s">
        <v>2629</v>
      </c>
      <c r="F189" s="508" t="s">
        <v>2630</v>
      </c>
      <c r="G189" s="507" t="s">
        <v>1643</v>
      </c>
      <c r="H189" s="507" t="s">
        <v>1644</v>
      </c>
      <c r="I189" s="509">
        <v>2602.4699999999998</v>
      </c>
      <c r="J189" s="509">
        <v>3</v>
      </c>
      <c r="K189" s="510">
        <v>7807.41</v>
      </c>
    </row>
    <row r="190" spans="1:11" ht="14.4" customHeight="1" x14ac:dyDescent="0.3">
      <c r="A190" s="505" t="s">
        <v>518</v>
      </c>
      <c r="B190" s="506" t="s">
        <v>519</v>
      </c>
      <c r="C190" s="507" t="s">
        <v>529</v>
      </c>
      <c r="D190" s="508" t="s">
        <v>836</v>
      </c>
      <c r="E190" s="507" t="s">
        <v>2629</v>
      </c>
      <c r="F190" s="508" t="s">
        <v>2630</v>
      </c>
      <c r="G190" s="507" t="s">
        <v>1645</v>
      </c>
      <c r="H190" s="507" t="s">
        <v>1646</v>
      </c>
      <c r="I190" s="509">
        <v>1112.6000000000001</v>
      </c>
      <c r="J190" s="509">
        <v>23</v>
      </c>
      <c r="K190" s="510">
        <v>25589.719999999998</v>
      </c>
    </row>
    <row r="191" spans="1:11" ht="14.4" customHeight="1" x14ac:dyDescent="0.3">
      <c r="A191" s="505" t="s">
        <v>518</v>
      </c>
      <c r="B191" s="506" t="s">
        <v>519</v>
      </c>
      <c r="C191" s="507" t="s">
        <v>529</v>
      </c>
      <c r="D191" s="508" t="s">
        <v>836</v>
      </c>
      <c r="E191" s="507" t="s">
        <v>2629</v>
      </c>
      <c r="F191" s="508" t="s">
        <v>2630</v>
      </c>
      <c r="G191" s="507" t="s">
        <v>1647</v>
      </c>
      <c r="H191" s="507" t="s">
        <v>1648</v>
      </c>
      <c r="I191" s="509">
        <v>594.39</v>
      </c>
      <c r="J191" s="509">
        <v>20</v>
      </c>
      <c r="K191" s="510">
        <v>11887.76</v>
      </c>
    </row>
    <row r="192" spans="1:11" ht="14.4" customHeight="1" x14ac:dyDescent="0.3">
      <c r="A192" s="505" t="s">
        <v>518</v>
      </c>
      <c r="B192" s="506" t="s">
        <v>519</v>
      </c>
      <c r="C192" s="507" t="s">
        <v>529</v>
      </c>
      <c r="D192" s="508" t="s">
        <v>836</v>
      </c>
      <c r="E192" s="507" t="s">
        <v>2629</v>
      </c>
      <c r="F192" s="508" t="s">
        <v>2630</v>
      </c>
      <c r="G192" s="507" t="s">
        <v>1649</v>
      </c>
      <c r="H192" s="507" t="s">
        <v>1650</v>
      </c>
      <c r="I192" s="509">
        <v>594.39</v>
      </c>
      <c r="J192" s="509">
        <v>65</v>
      </c>
      <c r="K192" s="510">
        <v>38635.229999999996</v>
      </c>
    </row>
    <row r="193" spans="1:11" ht="14.4" customHeight="1" x14ac:dyDescent="0.3">
      <c r="A193" s="505" t="s">
        <v>518</v>
      </c>
      <c r="B193" s="506" t="s">
        <v>519</v>
      </c>
      <c r="C193" s="507" t="s">
        <v>529</v>
      </c>
      <c r="D193" s="508" t="s">
        <v>836</v>
      </c>
      <c r="E193" s="507" t="s">
        <v>2629</v>
      </c>
      <c r="F193" s="508" t="s">
        <v>2630</v>
      </c>
      <c r="G193" s="507" t="s">
        <v>1651</v>
      </c>
      <c r="H193" s="507" t="s">
        <v>1652</v>
      </c>
      <c r="I193" s="509">
        <v>594.39</v>
      </c>
      <c r="J193" s="509">
        <v>45</v>
      </c>
      <c r="K193" s="510">
        <v>26747.46</v>
      </c>
    </row>
    <row r="194" spans="1:11" ht="14.4" customHeight="1" x14ac:dyDescent="0.3">
      <c r="A194" s="505" t="s">
        <v>518</v>
      </c>
      <c r="B194" s="506" t="s">
        <v>519</v>
      </c>
      <c r="C194" s="507" t="s">
        <v>529</v>
      </c>
      <c r="D194" s="508" t="s">
        <v>836</v>
      </c>
      <c r="E194" s="507" t="s">
        <v>2629</v>
      </c>
      <c r="F194" s="508" t="s">
        <v>2630</v>
      </c>
      <c r="G194" s="507" t="s">
        <v>1653</v>
      </c>
      <c r="H194" s="507" t="s">
        <v>1654</v>
      </c>
      <c r="I194" s="509">
        <v>1050.79</v>
      </c>
      <c r="J194" s="509">
        <v>30</v>
      </c>
      <c r="K194" s="510">
        <v>31523.639999999996</v>
      </c>
    </row>
    <row r="195" spans="1:11" ht="14.4" customHeight="1" x14ac:dyDescent="0.3">
      <c r="A195" s="505" t="s">
        <v>518</v>
      </c>
      <c r="B195" s="506" t="s">
        <v>519</v>
      </c>
      <c r="C195" s="507" t="s">
        <v>529</v>
      </c>
      <c r="D195" s="508" t="s">
        <v>836</v>
      </c>
      <c r="E195" s="507" t="s">
        <v>2629</v>
      </c>
      <c r="F195" s="508" t="s">
        <v>2630</v>
      </c>
      <c r="G195" s="507" t="s">
        <v>1655</v>
      </c>
      <c r="H195" s="507" t="s">
        <v>1656</v>
      </c>
      <c r="I195" s="509">
        <v>955.2600000000001</v>
      </c>
      <c r="J195" s="509">
        <v>225</v>
      </c>
      <c r="K195" s="510">
        <v>214933.21000000002</v>
      </c>
    </row>
    <row r="196" spans="1:11" ht="14.4" customHeight="1" x14ac:dyDescent="0.3">
      <c r="A196" s="505" t="s">
        <v>518</v>
      </c>
      <c r="B196" s="506" t="s">
        <v>519</v>
      </c>
      <c r="C196" s="507" t="s">
        <v>529</v>
      </c>
      <c r="D196" s="508" t="s">
        <v>836</v>
      </c>
      <c r="E196" s="507" t="s">
        <v>2629</v>
      </c>
      <c r="F196" s="508" t="s">
        <v>2630</v>
      </c>
      <c r="G196" s="507" t="s">
        <v>1657</v>
      </c>
      <c r="H196" s="507" t="s">
        <v>1658</v>
      </c>
      <c r="I196" s="509">
        <v>1379.86</v>
      </c>
      <c r="J196" s="509">
        <v>65</v>
      </c>
      <c r="K196" s="510">
        <v>89690.900000000009</v>
      </c>
    </row>
    <row r="197" spans="1:11" ht="14.4" customHeight="1" x14ac:dyDescent="0.3">
      <c r="A197" s="505" t="s">
        <v>518</v>
      </c>
      <c r="B197" s="506" t="s">
        <v>519</v>
      </c>
      <c r="C197" s="507" t="s">
        <v>529</v>
      </c>
      <c r="D197" s="508" t="s">
        <v>836</v>
      </c>
      <c r="E197" s="507" t="s">
        <v>2629</v>
      </c>
      <c r="F197" s="508" t="s">
        <v>2630</v>
      </c>
      <c r="G197" s="507" t="s">
        <v>1659</v>
      </c>
      <c r="H197" s="507" t="s">
        <v>1660</v>
      </c>
      <c r="I197" s="509">
        <v>753.59</v>
      </c>
      <c r="J197" s="509">
        <v>50</v>
      </c>
      <c r="K197" s="510">
        <v>37679.410000000003</v>
      </c>
    </row>
    <row r="198" spans="1:11" ht="14.4" customHeight="1" x14ac:dyDescent="0.3">
      <c r="A198" s="505" t="s">
        <v>518</v>
      </c>
      <c r="B198" s="506" t="s">
        <v>519</v>
      </c>
      <c r="C198" s="507" t="s">
        <v>529</v>
      </c>
      <c r="D198" s="508" t="s">
        <v>836</v>
      </c>
      <c r="E198" s="507" t="s">
        <v>2629</v>
      </c>
      <c r="F198" s="508" t="s">
        <v>2630</v>
      </c>
      <c r="G198" s="507" t="s">
        <v>1661</v>
      </c>
      <c r="H198" s="507" t="s">
        <v>1662</v>
      </c>
      <c r="I198" s="509">
        <v>1050.79</v>
      </c>
      <c r="J198" s="509">
        <v>45</v>
      </c>
      <c r="K198" s="510">
        <v>47285.469999999994</v>
      </c>
    </row>
    <row r="199" spans="1:11" ht="14.4" customHeight="1" x14ac:dyDescent="0.3">
      <c r="A199" s="505" t="s">
        <v>518</v>
      </c>
      <c r="B199" s="506" t="s">
        <v>519</v>
      </c>
      <c r="C199" s="507" t="s">
        <v>529</v>
      </c>
      <c r="D199" s="508" t="s">
        <v>836</v>
      </c>
      <c r="E199" s="507" t="s">
        <v>2629</v>
      </c>
      <c r="F199" s="508" t="s">
        <v>2630</v>
      </c>
      <c r="G199" s="507" t="s">
        <v>1663</v>
      </c>
      <c r="H199" s="507" t="s">
        <v>1664</v>
      </c>
      <c r="I199" s="509">
        <v>4447.78</v>
      </c>
      <c r="J199" s="509">
        <v>3</v>
      </c>
      <c r="K199" s="510">
        <v>13343.34</v>
      </c>
    </row>
    <row r="200" spans="1:11" ht="14.4" customHeight="1" x14ac:dyDescent="0.3">
      <c r="A200" s="505" t="s">
        <v>518</v>
      </c>
      <c r="B200" s="506" t="s">
        <v>519</v>
      </c>
      <c r="C200" s="507" t="s">
        <v>529</v>
      </c>
      <c r="D200" s="508" t="s">
        <v>836</v>
      </c>
      <c r="E200" s="507" t="s">
        <v>2629</v>
      </c>
      <c r="F200" s="508" t="s">
        <v>2630</v>
      </c>
      <c r="G200" s="507" t="s">
        <v>1665</v>
      </c>
      <c r="H200" s="507" t="s">
        <v>1666</v>
      </c>
      <c r="I200" s="509">
        <v>1081.7399999999996</v>
      </c>
      <c r="J200" s="509">
        <v>560</v>
      </c>
      <c r="K200" s="510">
        <v>605774.4</v>
      </c>
    </row>
    <row r="201" spans="1:11" ht="14.4" customHeight="1" x14ac:dyDescent="0.3">
      <c r="A201" s="505" t="s">
        <v>518</v>
      </c>
      <c r="B201" s="506" t="s">
        <v>519</v>
      </c>
      <c r="C201" s="507" t="s">
        <v>529</v>
      </c>
      <c r="D201" s="508" t="s">
        <v>836</v>
      </c>
      <c r="E201" s="507" t="s">
        <v>2629</v>
      </c>
      <c r="F201" s="508" t="s">
        <v>2630</v>
      </c>
      <c r="G201" s="507" t="s">
        <v>1667</v>
      </c>
      <c r="H201" s="507" t="s">
        <v>1668</v>
      </c>
      <c r="I201" s="509">
        <v>266.2</v>
      </c>
      <c r="J201" s="509">
        <v>90</v>
      </c>
      <c r="K201" s="510">
        <v>23958</v>
      </c>
    </row>
    <row r="202" spans="1:11" ht="14.4" customHeight="1" x14ac:dyDescent="0.3">
      <c r="A202" s="505" t="s">
        <v>518</v>
      </c>
      <c r="B202" s="506" t="s">
        <v>519</v>
      </c>
      <c r="C202" s="507" t="s">
        <v>529</v>
      </c>
      <c r="D202" s="508" t="s">
        <v>836</v>
      </c>
      <c r="E202" s="507" t="s">
        <v>2629</v>
      </c>
      <c r="F202" s="508" t="s">
        <v>2630</v>
      </c>
      <c r="G202" s="507" t="s">
        <v>1669</v>
      </c>
      <c r="H202" s="507" t="s">
        <v>1670</v>
      </c>
      <c r="I202" s="509">
        <v>4705.57</v>
      </c>
      <c r="J202" s="509">
        <v>5</v>
      </c>
      <c r="K202" s="510">
        <v>23527.85</v>
      </c>
    </row>
    <row r="203" spans="1:11" ht="14.4" customHeight="1" x14ac:dyDescent="0.3">
      <c r="A203" s="505" t="s">
        <v>518</v>
      </c>
      <c r="B203" s="506" t="s">
        <v>519</v>
      </c>
      <c r="C203" s="507" t="s">
        <v>529</v>
      </c>
      <c r="D203" s="508" t="s">
        <v>836</v>
      </c>
      <c r="E203" s="507" t="s">
        <v>2629</v>
      </c>
      <c r="F203" s="508" t="s">
        <v>2630</v>
      </c>
      <c r="G203" s="507" t="s">
        <v>1671</v>
      </c>
      <c r="H203" s="507" t="s">
        <v>1672</v>
      </c>
      <c r="I203" s="509">
        <v>11445</v>
      </c>
      <c r="J203" s="509">
        <v>5</v>
      </c>
      <c r="K203" s="510">
        <v>57225</v>
      </c>
    </row>
    <row r="204" spans="1:11" ht="14.4" customHeight="1" x14ac:dyDescent="0.3">
      <c r="A204" s="505" t="s">
        <v>518</v>
      </c>
      <c r="B204" s="506" t="s">
        <v>519</v>
      </c>
      <c r="C204" s="507" t="s">
        <v>529</v>
      </c>
      <c r="D204" s="508" t="s">
        <v>836</v>
      </c>
      <c r="E204" s="507" t="s">
        <v>2629</v>
      </c>
      <c r="F204" s="508" t="s">
        <v>2630</v>
      </c>
      <c r="G204" s="507" t="s">
        <v>1673</v>
      </c>
      <c r="H204" s="507" t="s">
        <v>1674</v>
      </c>
      <c r="I204" s="509">
        <v>100.6525</v>
      </c>
      <c r="J204" s="509">
        <v>20</v>
      </c>
      <c r="K204" s="510">
        <v>2013.08</v>
      </c>
    </row>
    <row r="205" spans="1:11" ht="14.4" customHeight="1" x14ac:dyDescent="0.3">
      <c r="A205" s="505" t="s">
        <v>518</v>
      </c>
      <c r="B205" s="506" t="s">
        <v>519</v>
      </c>
      <c r="C205" s="507" t="s">
        <v>529</v>
      </c>
      <c r="D205" s="508" t="s">
        <v>836</v>
      </c>
      <c r="E205" s="507" t="s">
        <v>2629</v>
      </c>
      <c r="F205" s="508" t="s">
        <v>2630</v>
      </c>
      <c r="G205" s="507" t="s">
        <v>1675</v>
      </c>
      <c r="H205" s="507" t="s">
        <v>1676</v>
      </c>
      <c r="I205" s="509">
        <v>29717.52</v>
      </c>
      <c r="J205" s="509">
        <v>2</v>
      </c>
      <c r="K205" s="510">
        <v>59435.040000000001</v>
      </c>
    </row>
    <row r="206" spans="1:11" ht="14.4" customHeight="1" x14ac:dyDescent="0.3">
      <c r="A206" s="505" t="s">
        <v>518</v>
      </c>
      <c r="B206" s="506" t="s">
        <v>519</v>
      </c>
      <c r="C206" s="507" t="s">
        <v>529</v>
      </c>
      <c r="D206" s="508" t="s">
        <v>836</v>
      </c>
      <c r="E206" s="507" t="s">
        <v>2629</v>
      </c>
      <c r="F206" s="508" t="s">
        <v>2630</v>
      </c>
      <c r="G206" s="507" t="s">
        <v>1677</v>
      </c>
      <c r="H206" s="507" t="s">
        <v>1678</v>
      </c>
      <c r="I206" s="509">
        <v>13077.68</v>
      </c>
      <c r="J206" s="509">
        <v>4</v>
      </c>
      <c r="K206" s="510">
        <v>52310.720000000001</v>
      </c>
    </row>
    <row r="207" spans="1:11" ht="14.4" customHeight="1" x14ac:dyDescent="0.3">
      <c r="A207" s="505" t="s">
        <v>518</v>
      </c>
      <c r="B207" s="506" t="s">
        <v>519</v>
      </c>
      <c r="C207" s="507" t="s">
        <v>529</v>
      </c>
      <c r="D207" s="508" t="s">
        <v>836</v>
      </c>
      <c r="E207" s="507" t="s">
        <v>2629</v>
      </c>
      <c r="F207" s="508" t="s">
        <v>2630</v>
      </c>
      <c r="G207" s="507" t="s">
        <v>1679</v>
      </c>
      <c r="H207" s="507" t="s">
        <v>1680</v>
      </c>
      <c r="I207" s="509">
        <v>2846.5266666666666</v>
      </c>
      <c r="J207" s="509">
        <v>16</v>
      </c>
      <c r="K207" s="510">
        <v>45544.39</v>
      </c>
    </row>
    <row r="208" spans="1:11" ht="14.4" customHeight="1" x14ac:dyDescent="0.3">
      <c r="A208" s="505" t="s">
        <v>518</v>
      </c>
      <c r="B208" s="506" t="s">
        <v>519</v>
      </c>
      <c r="C208" s="507" t="s">
        <v>529</v>
      </c>
      <c r="D208" s="508" t="s">
        <v>836</v>
      </c>
      <c r="E208" s="507" t="s">
        <v>2629</v>
      </c>
      <c r="F208" s="508" t="s">
        <v>2630</v>
      </c>
      <c r="G208" s="507" t="s">
        <v>1681</v>
      </c>
      <c r="H208" s="507" t="s">
        <v>1682</v>
      </c>
      <c r="I208" s="509">
        <v>37.51</v>
      </c>
      <c r="J208" s="509">
        <v>15</v>
      </c>
      <c r="K208" s="510">
        <v>562.65000000000009</v>
      </c>
    </row>
    <row r="209" spans="1:11" ht="14.4" customHeight="1" x14ac:dyDescent="0.3">
      <c r="A209" s="505" t="s">
        <v>518</v>
      </c>
      <c r="B209" s="506" t="s">
        <v>519</v>
      </c>
      <c r="C209" s="507" t="s">
        <v>529</v>
      </c>
      <c r="D209" s="508" t="s">
        <v>836</v>
      </c>
      <c r="E209" s="507" t="s">
        <v>2629</v>
      </c>
      <c r="F209" s="508" t="s">
        <v>2630</v>
      </c>
      <c r="G209" s="507" t="s">
        <v>1683</v>
      </c>
      <c r="H209" s="507" t="s">
        <v>1684</v>
      </c>
      <c r="I209" s="509">
        <v>2.7549999999999999</v>
      </c>
      <c r="J209" s="509">
        <v>200</v>
      </c>
      <c r="K209" s="510">
        <v>551</v>
      </c>
    </row>
    <row r="210" spans="1:11" ht="14.4" customHeight="1" x14ac:dyDescent="0.3">
      <c r="A210" s="505" t="s">
        <v>518</v>
      </c>
      <c r="B210" s="506" t="s">
        <v>519</v>
      </c>
      <c r="C210" s="507" t="s">
        <v>529</v>
      </c>
      <c r="D210" s="508" t="s">
        <v>836</v>
      </c>
      <c r="E210" s="507" t="s">
        <v>2629</v>
      </c>
      <c r="F210" s="508" t="s">
        <v>2630</v>
      </c>
      <c r="G210" s="507" t="s">
        <v>1685</v>
      </c>
      <c r="H210" s="507" t="s">
        <v>1686</v>
      </c>
      <c r="I210" s="509">
        <v>7.43</v>
      </c>
      <c r="J210" s="509">
        <v>200</v>
      </c>
      <c r="K210" s="510">
        <v>1486</v>
      </c>
    </row>
    <row r="211" spans="1:11" ht="14.4" customHeight="1" x14ac:dyDescent="0.3">
      <c r="A211" s="505" t="s">
        <v>518</v>
      </c>
      <c r="B211" s="506" t="s">
        <v>519</v>
      </c>
      <c r="C211" s="507" t="s">
        <v>529</v>
      </c>
      <c r="D211" s="508" t="s">
        <v>836</v>
      </c>
      <c r="E211" s="507" t="s">
        <v>2629</v>
      </c>
      <c r="F211" s="508" t="s">
        <v>2630</v>
      </c>
      <c r="G211" s="507" t="s">
        <v>1687</v>
      </c>
      <c r="H211" s="507" t="s">
        <v>1688</v>
      </c>
      <c r="I211" s="509">
        <v>15.29</v>
      </c>
      <c r="J211" s="509">
        <v>50</v>
      </c>
      <c r="K211" s="510">
        <v>764.72</v>
      </c>
    </row>
    <row r="212" spans="1:11" ht="14.4" customHeight="1" x14ac:dyDescent="0.3">
      <c r="A212" s="505" t="s">
        <v>518</v>
      </c>
      <c r="B212" s="506" t="s">
        <v>519</v>
      </c>
      <c r="C212" s="507" t="s">
        <v>529</v>
      </c>
      <c r="D212" s="508" t="s">
        <v>836</v>
      </c>
      <c r="E212" s="507" t="s">
        <v>2629</v>
      </c>
      <c r="F212" s="508" t="s">
        <v>2630</v>
      </c>
      <c r="G212" s="507" t="s">
        <v>1412</v>
      </c>
      <c r="H212" s="507" t="s">
        <v>1413</v>
      </c>
      <c r="I212" s="509">
        <v>1.056</v>
      </c>
      <c r="J212" s="509">
        <v>500</v>
      </c>
      <c r="K212" s="510">
        <v>528</v>
      </c>
    </row>
    <row r="213" spans="1:11" ht="14.4" customHeight="1" x14ac:dyDescent="0.3">
      <c r="A213" s="505" t="s">
        <v>518</v>
      </c>
      <c r="B213" s="506" t="s">
        <v>519</v>
      </c>
      <c r="C213" s="507" t="s">
        <v>529</v>
      </c>
      <c r="D213" s="508" t="s">
        <v>836</v>
      </c>
      <c r="E213" s="507" t="s">
        <v>2629</v>
      </c>
      <c r="F213" s="508" t="s">
        <v>2630</v>
      </c>
      <c r="G213" s="507" t="s">
        <v>1414</v>
      </c>
      <c r="H213" s="507" t="s">
        <v>1415</v>
      </c>
      <c r="I213" s="509">
        <v>1.5575000000000001</v>
      </c>
      <c r="J213" s="509">
        <v>600</v>
      </c>
      <c r="K213" s="510">
        <v>959</v>
      </c>
    </row>
    <row r="214" spans="1:11" ht="14.4" customHeight="1" x14ac:dyDescent="0.3">
      <c r="A214" s="505" t="s">
        <v>518</v>
      </c>
      <c r="B214" s="506" t="s">
        <v>519</v>
      </c>
      <c r="C214" s="507" t="s">
        <v>529</v>
      </c>
      <c r="D214" s="508" t="s">
        <v>836</v>
      </c>
      <c r="E214" s="507" t="s">
        <v>2629</v>
      </c>
      <c r="F214" s="508" t="s">
        <v>2630</v>
      </c>
      <c r="G214" s="507" t="s">
        <v>1416</v>
      </c>
      <c r="H214" s="507" t="s">
        <v>1417</v>
      </c>
      <c r="I214" s="509">
        <v>0.44500000000000001</v>
      </c>
      <c r="J214" s="509">
        <v>700</v>
      </c>
      <c r="K214" s="510">
        <v>314</v>
      </c>
    </row>
    <row r="215" spans="1:11" ht="14.4" customHeight="1" x14ac:dyDescent="0.3">
      <c r="A215" s="505" t="s">
        <v>518</v>
      </c>
      <c r="B215" s="506" t="s">
        <v>519</v>
      </c>
      <c r="C215" s="507" t="s">
        <v>529</v>
      </c>
      <c r="D215" s="508" t="s">
        <v>836</v>
      </c>
      <c r="E215" s="507" t="s">
        <v>2629</v>
      </c>
      <c r="F215" s="508" t="s">
        <v>2630</v>
      </c>
      <c r="G215" s="507" t="s">
        <v>1418</v>
      </c>
      <c r="H215" s="507" t="s">
        <v>1419</v>
      </c>
      <c r="I215" s="509">
        <v>0.63400000000000001</v>
      </c>
      <c r="J215" s="509">
        <v>500</v>
      </c>
      <c r="K215" s="510">
        <v>317</v>
      </c>
    </row>
    <row r="216" spans="1:11" ht="14.4" customHeight="1" x14ac:dyDescent="0.3">
      <c r="A216" s="505" t="s">
        <v>518</v>
      </c>
      <c r="B216" s="506" t="s">
        <v>519</v>
      </c>
      <c r="C216" s="507" t="s">
        <v>529</v>
      </c>
      <c r="D216" s="508" t="s">
        <v>836</v>
      </c>
      <c r="E216" s="507" t="s">
        <v>2629</v>
      </c>
      <c r="F216" s="508" t="s">
        <v>2630</v>
      </c>
      <c r="G216" s="507" t="s">
        <v>1422</v>
      </c>
      <c r="H216" s="507" t="s">
        <v>1423</v>
      </c>
      <c r="I216" s="509">
        <v>15.3</v>
      </c>
      <c r="J216" s="509">
        <v>50</v>
      </c>
      <c r="K216" s="510">
        <v>765</v>
      </c>
    </row>
    <row r="217" spans="1:11" ht="14.4" customHeight="1" x14ac:dyDescent="0.3">
      <c r="A217" s="505" t="s">
        <v>518</v>
      </c>
      <c r="B217" s="506" t="s">
        <v>519</v>
      </c>
      <c r="C217" s="507" t="s">
        <v>529</v>
      </c>
      <c r="D217" s="508" t="s">
        <v>836</v>
      </c>
      <c r="E217" s="507" t="s">
        <v>2629</v>
      </c>
      <c r="F217" s="508" t="s">
        <v>2630</v>
      </c>
      <c r="G217" s="507" t="s">
        <v>1689</v>
      </c>
      <c r="H217" s="507" t="s">
        <v>1690</v>
      </c>
      <c r="I217" s="509">
        <v>68.53</v>
      </c>
      <c r="J217" s="509">
        <v>2</v>
      </c>
      <c r="K217" s="510">
        <v>137.06</v>
      </c>
    </row>
    <row r="218" spans="1:11" ht="14.4" customHeight="1" x14ac:dyDescent="0.3">
      <c r="A218" s="505" t="s">
        <v>518</v>
      </c>
      <c r="B218" s="506" t="s">
        <v>519</v>
      </c>
      <c r="C218" s="507" t="s">
        <v>529</v>
      </c>
      <c r="D218" s="508" t="s">
        <v>836</v>
      </c>
      <c r="E218" s="507" t="s">
        <v>2629</v>
      </c>
      <c r="F218" s="508" t="s">
        <v>2630</v>
      </c>
      <c r="G218" s="507" t="s">
        <v>1691</v>
      </c>
      <c r="H218" s="507" t="s">
        <v>1692</v>
      </c>
      <c r="I218" s="509">
        <v>5.5666666666666664</v>
      </c>
      <c r="J218" s="509">
        <v>130</v>
      </c>
      <c r="K218" s="510">
        <v>723.7</v>
      </c>
    </row>
    <row r="219" spans="1:11" ht="14.4" customHeight="1" x14ac:dyDescent="0.3">
      <c r="A219" s="505" t="s">
        <v>518</v>
      </c>
      <c r="B219" s="506" t="s">
        <v>519</v>
      </c>
      <c r="C219" s="507" t="s">
        <v>529</v>
      </c>
      <c r="D219" s="508" t="s">
        <v>836</v>
      </c>
      <c r="E219" s="507" t="s">
        <v>2629</v>
      </c>
      <c r="F219" s="508" t="s">
        <v>2630</v>
      </c>
      <c r="G219" s="507" t="s">
        <v>1693</v>
      </c>
      <c r="H219" s="507" t="s">
        <v>1694</v>
      </c>
      <c r="I219" s="509">
        <v>9.1449999999999996</v>
      </c>
      <c r="J219" s="509">
        <v>200</v>
      </c>
      <c r="K219" s="510">
        <v>1828.6</v>
      </c>
    </row>
    <row r="220" spans="1:11" ht="14.4" customHeight="1" x14ac:dyDescent="0.3">
      <c r="A220" s="505" t="s">
        <v>518</v>
      </c>
      <c r="B220" s="506" t="s">
        <v>519</v>
      </c>
      <c r="C220" s="507" t="s">
        <v>529</v>
      </c>
      <c r="D220" s="508" t="s">
        <v>836</v>
      </c>
      <c r="E220" s="507" t="s">
        <v>2629</v>
      </c>
      <c r="F220" s="508" t="s">
        <v>2630</v>
      </c>
      <c r="G220" s="507" t="s">
        <v>1438</v>
      </c>
      <c r="H220" s="507" t="s">
        <v>1439</v>
      </c>
      <c r="I220" s="509">
        <v>1.6154545454545457</v>
      </c>
      <c r="J220" s="509">
        <v>2650</v>
      </c>
      <c r="K220" s="510">
        <v>4285</v>
      </c>
    </row>
    <row r="221" spans="1:11" ht="14.4" customHeight="1" x14ac:dyDescent="0.3">
      <c r="A221" s="505" t="s">
        <v>518</v>
      </c>
      <c r="B221" s="506" t="s">
        <v>519</v>
      </c>
      <c r="C221" s="507" t="s">
        <v>529</v>
      </c>
      <c r="D221" s="508" t="s">
        <v>836</v>
      </c>
      <c r="E221" s="507" t="s">
        <v>2629</v>
      </c>
      <c r="F221" s="508" t="s">
        <v>2630</v>
      </c>
      <c r="G221" s="507" t="s">
        <v>1695</v>
      </c>
      <c r="H221" s="507" t="s">
        <v>1696</v>
      </c>
      <c r="I221" s="509">
        <v>2.9050000000000002</v>
      </c>
      <c r="J221" s="509">
        <v>200</v>
      </c>
      <c r="K221" s="510">
        <v>581</v>
      </c>
    </row>
    <row r="222" spans="1:11" ht="14.4" customHeight="1" x14ac:dyDescent="0.3">
      <c r="A222" s="505" t="s">
        <v>518</v>
      </c>
      <c r="B222" s="506" t="s">
        <v>519</v>
      </c>
      <c r="C222" s="507" t="s">
        <v>529</v>
      </c>
      <c r="D222" s="508" t="s">
        <v>836</v>
      </c>
      <c r="E222" s="507" t="s">
        <v>2629</v>
      </c>
      <c r="F222" s="508" t="s">
        <v>2630</v>
      </c>
      <c r="G222" s="507" t="s">
        <v>1442</v>
      </c>
      <c r="H222" s="507" t="s">
        <v>1443</v>
      </c>
      <c r="I222" s="509">
        <v>158.94999999999999</v>
      </c>
      <c r="J222" s="509">
        <v>10</v>
      </c>
      <c r="K222" s="510">
        <v>1589.5</v>
      </c>
    </row>
    <row r="223" spans="1:11" ht="14.4" customHeight="1" x14ac:dyDescent="0.3">
      <c r="A223" s="505" t="s">
        <v>518</v>
      </c>
      <c r="B223" s="506" t="s">
        <v>519</v>
      </c>
      <c r="C223" s="507" t="s">
        <v>529</v>
      </c>
      <c r="D223" s="508" t="s">
        <v>836</v>
      </c>
      <c r="E223" s="507" t="s">
        <v>2629</v>
      </c>
      <c r="F223" s="508" t="s">
        <v>2630</v>
      </c>
      <c r="G223" s="507" t="s">
        <v>1444</v>
      </c>
      <c r="H223" s="507" t="s">
        <v>1445</v>
      </c>
      <c r="I223" s="509">
        <v>5.1315384615384625</v>
      </c>
      <c r="J223" s="509">
        <v>1480</v>
      </c>
      <c r="K223" s="510">
        <v>7595.2000000000007</v>
      </c>
    </row>
    <row r="224" spans="1:11" ht="14.4" customHeight="1" x14ac:dyDescent="0.3">
      <c r="A224" s="505" t="s">
        <v>518</v>
      </c>
      <c r="B224" s="506" t="s">
        <v>519</v>
      </c>
      <c r="C224" s="507" t="s">
        <v>529</v>
      </c>
      <c r="D224" s="508" t="s">
        <v>836</v>
      </c>
      <c r="E224" s="507" t="s">
        <v>2629</v>
      </c>
      <c r="F224" s="508" t="s">
        <v>2630</v>
      </c>
      <c r="G224" s="507" t="s">
        <v>1697</v>
      </c>
      <c r="H224" s="507" t="s">
        <v>1698</v>
      </c>
      <c r="I224" s="509">
        <v>7.95</v>
      </c>
      <c r="J224" s="509">
        <v>20</v>
      </c>
      <c r="K224" s="510">
        <v>159</v>
      </c>
    </row>
    <row r="225" spans="1:11" ht="14.4" customHeight="1" x14ac:dyDescent="0.3">
      <c r="A225" s="505" t="s">
        <v>518</v>
      </c>
      <c r="B225" s="506" t="s">
        <v>519</v>
      </c>
      <c r="C225" s="507" t="s">
        <v>529</v>
      </c>
      <c r="D225" s="508" t="s">
        <v>836</v>
      </c>
      <c r="E225" s="507" t="s">
        <v>2629</v>
      </c>
      <c r="F225" s="508" t="s">
        <v>2630</v>
      </c>
      <c r="G225" s="507" t="s">
        <v>1448</v>
      </c>
      <c r="H225" s="507" t="s">
        <v>1449</v>
      </c>
      <c r="I225" s="509">
        <v>17.981249999999999</v>
      </c>
      <c r="J225" s="509">
        <v>400</v>
      </c>
      <c r="K225" s="510">
        <v>7192.5</v>
      </c>
    </row>
    <row r="226" spans="1:11" ht="14.4" customHeight="1" x14ac:dyDescent="0.3">
      <c r="A226" s="505" t="s">
        <v>518</v>
      </c>
      <c r="B226" s="506" t="s">
        <v>519</v>
      </c>
      <c r="C226" s="507" t="s">
        <v>529</v>
      </c>
      <c r="D226" s="508" t="s">
        <v>836</v>
      </c>
      <c r="E226" s="507" t="s">
        <v>2629</v>
      </c>
      <c r="F226" s="508" t="s">
        <v>2630</v>
      </c>
      <c r="G226" s="507" t="s">
        <v>1452</v>
      </c>
      <c r="H226" s="507" t="s">
        <v>1453</v>
      </c>
      <c r="I226" s="509">
        <v>12.07</v>
      </c>
      <c r="J226" s="509">
        <v>4</v>
      </c>
      <c r="K226" s="510">
        <v>48.28</v>
      </c>
    </row>
    <row r="227" spans="1:11" ht="14.4" customHeight="1" x14ac:dyDescent="0.3">
      <c r="A227" s="505" t="s">
        <v>518</v>
      </c>
      <c r="B227" s="506" t="s">
        <v>519</v>
      </c>
      <c r="C227" s="507" t="s">
        <v>529</v>
      </c>
      <c r="D227" s="508" t="s">
        <v>836</v>
      </c>
      <c r="E227" s="507" t="s">
        <v>2629</v>
      </c>
      <c r="F227" s="508" t="s">
        <v>2630</v>
      </c>
      <c r="G227" s="507" t="s">
        <v>1699</v>
      </c>
      <c r="H227" s="507" t="s">
        <v>1700</v>
      </c>
      <c r="I227" s="509">
        <v>5.419999999999999</v>
      </c>
      <c r="J227" s="509">
        <v>300</v>
      </c>
      <c r="K227" s="510">
        <v>1625.58</v>
      </c>
    </row>
    <row r="228" spans="1:11" ht="14.4" customHeight="1" x14ac:dyDescent="0.3">
      <c r="A228" s="505" t="s">
        <v>518</v>
      </c>
      <c r="B228" s="506" t="s">
        <v>519</v>
      </c>
      <c r="C228" s="507" t="s">
        <v>529</v>
      </c>
      <c r="D228" s="508" t="s">
        <v>836</v>
      </c>
      <c r="E228" s="507" t="s">
        <v>2629</v>
      </c>
      <c r="F228" s="508" t="s">
        <v>2630</v>
      </c>
      <c r="G228" s="507" t="s">
        <v>1458</v>
      </c>
      <c r="H228" s="507" t="s">
        <v>1459</v>
      </c>
      <c r="I228" s="509">
        <v>91.72</v>
      </c>
      <c r="J228" s="509">
        <v>13</v>
      </c>
      <c r="K228" s="510">
        <v>1192.3399999999999</v>
      </c>
    </row>
    <row r="229" spans="1:11" ht="14.4" customHeight="1" x14ac:dyDescent="0.3">
      <c r="A229" s="505" t="s">
        <v>518</v>
      </c>
      <c r="B229" s="506" t="s">
        <v>519</v>
      </c>
      <c r="C229" s="507" t="s">
        <v>529</v>
      </c>
      <c r="D229" s="508" t="s">
        <v>836</v>
      </c>
      <c r="E229" s="507" t="s">
        <v>2629</v>
      </c>
      <c r="F229" s="508" t="s">
        <v>2630</v>
      </c>
      <c r="G229" s="507" t="s">
        <v>1460</v>
      </c>
      <c r="H229" s="507" t="s">
        <v>1461</v>
      </c>
      <c r="I229" s="509">
        <v>12.1</v>
      </c>
      <c r="J229" s="509">
        <v>5</v>
      </c>
      <c r="K229" s="510">
        <v>60.5</v>
      </c>
    </row>
    <row r="230" spans="1:11" ht="14.4" customHeight="1" x14ac:dyDescent="0.3">
      <c r="A230" s="505" t="s">
        <v>518</v>
      </c>
      <c r="B230" s="506" t="s">
        <v>519</v>
      </c>
      <c r="C230" s="507" t="s">
        <v>529</v>
      </c>
      <c r="D230" s="508" t="s">
        <v>836</v>
      </c>
      <c r="E230" s="507" t="s">
        <v>2629</v>
      </c>
      <c r="F230" s="508" t="s">
        <v>2630</v>
      </c>
      <c r="G230" s="507" t="s">
        <v>1701</v>
      </c>
      <c r="H230" s="507" t="s">
        <v>1702</v>
      </c>
      <c r="I230" s="509">
        <v>25.54</v>
      </c>
      <c r="J230" s="509">
        <v>12</v>
      </c>
      <c r="K230" s="510">
        <v>306.48</v>
      </c>
    </row>
    <row r="231" spans="1:11" ht="14.4" customHeight="1" x14ac:dyDescent="0.3">
      <c r="A231" s="505" t="s">
        <v>518</v>
      </c>
      <c r="B231" s="506" t="s">
        <v>519</v>
      </c>
      <c r="C231" s="507" t="s">
        <v>529</v>
      </c>
      <c r="D231" s="508" t="s">
        <v>836</v>
      </c>
      <c r="E231" s="507" t="s">
        <v>2629</v>
      </c>
      <c r="F231" s="508" t="s">
        <v>2630</v>
      </c>
      <c r="G231" s="507" t="s">
        <v>1468</v>
      </c>
      <c r="H231" s="507" t="s">
        <v>1469</v>
      </c>
      <c r="I231" s="509">
        <v>10.427499999999998</v>
      </c>
      <c r="J231" s="509">
        <v>17</v>
      </c>
      <c r="K231" s="510">
        <v>177.98</v>
      </c>
    </row>
    <row r="232" spans="1:11" ht="14.4" customHeight="1" x14ac:dyDescent="0.3">
      <c r="A232" s="505" t="s">
        <v>518</v>
      </c>
      <c r="B232" s="506" t="s">
        <v>519</v>
      </c>
      <c r="C232" s="507" t="s">
        <v>529</v>
      </c>
      <c r="D232" s="508" t="s">
        <v>836</v>
      </c>
      <c r="E232" s="507" t="s">
        <v>2629</v>
      </c>
      <c r="F232" s="508" t="s">
        <v>2630</v>
      </c>
      <c r="G232" s="507" t="s">
        <v>1703</v>
      </c>
      <c r="H232" s="507" t="s">
        <v>1704</v>
      </c>
      <c r="I232" s="509">
        <v>449.75315789473689</v>
      </c>
      <c r="J232" s="509">
        <v>544</v>
      </c>
      <c r="K232" s="510">
        <v>244667.02000000002</v>
      </c>
    </row>
    <row r="233" spans="1:11" ht="14.4" customHeight="1" x14ac:dyDescent="0.3">
      <c r="A233" s="505" t="s">
        <v>518</v>
      </c>
      <c r="B233" s="506" t="s">
        <v>519</v>
      </c>
      <c r="C233" s="507" t="s">
        <v>529</v>
      </c>
      <c r="D233" s="508" t="s">
        <v>836</v>
      </c>
      <c r="E233" s="507" t="s">
        <v>2629</v>
      </c>
      <c r="F233" s="508" t="s">
        <v>2630</v>
      </c>
      <c r="G233" s="507" t="s">
        <v>1705</v>
      </c>
      <c r="H233" s="507" t="s">
        <v>1706</v>
      </c>
      <c r="I233" s="509">
        <v>482.53200000000004</v>
      </c>
      <c r="J233" s="509">
        <v>738</v>
      </c>
      <c r="K233" s="510">
        <v>356113.92000000004</v>
      </c>
    </row>
    <row r="234" spans="1:11" ht="14.4" customHeight="1" x14ac:dyDescent="0.3">
      <c r="A234" s="505" t="s">
        <v>518</v>
      </c>
      <c r="B234" s="506" t="s">
        <v>519</v>
      </c>
      <c r="C234" s="507" t="s">
        <v>529</v>
      </c>
      <c r="D234" s="508" t="s">
        <v>836</v>
      </c>
      <c r="E234" s="507" t="s">
        <v>2629</v>
      </c>
      <c r="F234" s="508" t="s">
        <v>2630</v>
      </c>
      <c r="G234" s="507" t="s">
        <v>1707</v>
      </c>
      <c r="H234" s="507" t="s">
        <v>1708</v>
      </c>
      <c r="I234" s="509">
        <v>0.47499999999999998</v>
      </c>
      <c r="J234" s="509">
        <v>200</v>
      </c>
      <c r="K234" s="510">
        <v>95</v>
      </c>
    </row>
    <row r="235" spans="1:11" ht="14.4" customHeight="1" x14ac:dyDescent="0.3">
      <c r="A235" s="505" t="s">
        <v>518</v>
      </c>
      <c r="B235" s="506" t="s">
        <v>519</v>
      </c>
      <c r="C235" s="507" t="s">
        <v>529</v>
      </c>
      <c r="D235" s="508" t="s">
        <v>836</v>
      </c>
      <c r="E235" s="507" t="s">
        <v>2629</v>
      </c>
      <c r="F235" s="508" t="s">
        <v>2630</v>
      </c>
      <c r="G235" s="507" t="s">
        <v>1475</v>
      </c>
      <c r="H235" s="507" t="s">
        <v>1476</v>
      </c>
      <c r="I235" s="509">
        <v>4.0283333333333333</v>
      </c>
      <c r="J235" s="509">
        <v>800</v>
      </c>
      <c r="K235" s="510">
        <v>3223</v>
      </c>
    </row>
    <row r="236" spans="1:11" ht="14.4" customHeight="1" x14ac:dyDescent="0.3">
      <c r="A236" s="505" t="s">
        <v>518</v>
      </c>
      <c r="B236" s="506" t="s">
        <v>519</v>
      </c>
      <c r="C236" s="507" t="s">
        <v>529</v>
      </c>
      <c r="D236" s="508" t="s">
        <v>836</v>
      </c>
      <c r="E236" s="507" t="s">
        <v>2629</v>
      </c>
      <c r="F236" s="508" t="s">
        <v>2630</v>
      </c>
      <c r="G236" s="507" t="s">
        <v>1709</v>
      </c>
      <c r="H236" s="507" t="s">
        <v>1710</v>
      </c>
      <c r="I236" s="509">
        <v>1282.1199999999999</v>
      </c>
      <c r="J236" s="509">
        <v>1</v>
      </c>
      <c r="K236" s="510">
        <v>1282.1199999999999</v>
      </c>
    </row>
    <row r="237" spans="1:11" ht="14.4" customHeight="1" x14ac:dyDescent="0.3">
      <c r="A237" s="505" t="s">
        <v>518</v>
      </c>
      <c r="B237" s="506" t="s">
        <v>519</v>
      </c>
      <c r="C237" s="507" t="s">
        <v>529</v>
      </c>
      <c r="D237" s="508" t="s">
        <v>836</v>
      </c>
      <c r="E237" s="507" t="s">
        <v>2629</v>
      </c>
      <c r="F237" s="508" t="s">
        <v>2630</v>
      </c>
      <c r="G237" s="507" t="s">
        <v>1711</v>
      </c>
      <c r="H237" s="507" t="s">
        <v>1712</v>
      </c>
      <c r="I237" s="509">
        <v>594.39</v>
      </c>
      <c r="J237" s="509">
        <v>5</v>
      </c>
      <c r="K237" s="510">
        <v>2971.94</v>
      </c>
    </row>
    <row r="238" spans="1:11" ht="14.4" customHeight="1" x14ac:dyDescent="0.3">
      <c r="A238" s="505" t="s">
        <v>518</v>
      </c>
      <c r="B238" s="506" t="s">
        <v>519</v>
      </c>
      <c r="C238" s="507" t="s">
        <v>529</v>
      </c>
      <c r="D238" s="508" t="s">
        <v>836</v>
      </c>
      <c r="E238" s="507" t="s">
        <v>2629</v>
      </c>
      <c r="F238" s="508" t="s">
        <v>2630</v>
      </c>
      <c r="G238" s="507" t="s">
        <v>1713</v>
      </c>
      <c r="H238" s="507" t="s">
        <v>1714</v>
      </c>
      <c r="I238" s="509">
        <v>317.02</v>
      </c>
      <c r="J238" s="509">
        <v>75</v>
      </c>
      <c r="K238" s="510">
        <v>23776.5</v>
      </c>
    </row>
    <row r="239" spans="1:11" ht="14.4" customHeight="1" x14ac:dyDescent="0.3">
      <c r="A239" s="505" t="s">
        <v>518</v>
      </c>
      <c r="B239" s="506" t="s">
        <v>519</v>
      </c>
      <c r="C239" s="507" t="s">
        <v>529</v>
      </c>
      <c r="D239" s="508" t="s">
        <v>836</v>
      </c>
      <c r="E239" s="507" t="s">
        <v>2629</v>
      </c>
      <c r="F239" s="508" t="s">
        <v>2630</v>
      </c>
      <c r="G239" s="507" t="s">
        <v>1715</v>
      </c>
      <c r="H239" s="507" t="s">
        <v>1716</v>
      </c>
      <c r="I239" s="509">
        <v>542.08000000000004</v>
      </c>
      <c r="J239" s="509">
        <v>10</v>
      </c>
      <c r="K239" s="510">
        <v>5420.8</v>
      </c>
    </row>
    <row r="240" spans="1:11" ht="14.4" customHeight="1" x14ac:dyDescent="0.3">
      <c r="A240" s="505" t="s">
        <v>518</v>
      </c>
      <c r="B240" s="506" t="s">
        <v>519</v>
      </c>
      <c r="C240" s="507" t="s">
        <v>529</v>
      </c>
      <c r="D240" s="508" t="s">
        <v>836</v>
      </c>
      <c r="E240" s="507" t="s">
        <v>2629</v>
      </c>
      <c r="F240" s="508" t="s">
        <v>2630</v>
      </c>
      <c r="G240" s="507" t="s">
        <v>1717</v>
      </c>
      <c r="H240" s="507" t="s">
        <v>1718</v>
      </c>
      <c r="I240" s="509">
        <v>266.2</v>
      </c>
      <c r="J240" s="509">
        <v>60</v>
      </c>
      <c r="K240" s="510">
        <v>15972</v>
      </c>
    </row>
    <row r="241" spans="1:11" ht="14.4" customHeight="1" x14ac:dyDescent="0.3">
      <c r="A241" s="505" t="s">
        <v>518</v>
      </c>
      <c r="B241" s="506" t="s">
        <v>519</v>
      </c>
      <c r="C241" s="507" t="s">
        <v>529</v>
      </c>
      <c r="D241" s="508" t="s">
        <v>836</v>
      </c>
      <c r="E241" s="507" t="s">
        <v>2629</v>
      </c>
      <c r="F241" s="508" t="s">
        <v>2630</v>
      </c>
      <c r="G241" s="507" t="s">
        <v>1719</v>
      </c>
      <c r="H241" s="507" t="s">
        <v>1720</v>
      </c>
      <c r="I241" s="509">
        <v>1102.44</v>
      </c>
      <c r="J241" s="509">
        <v>20</v>
      </c>
      <c r="K241" s="510">
        <v>22048.799999999999</v>
      </c>
    </row>
    <row r="242" spans="1:11" ht="14.4" customHeight="1" x14ac:dyDescent="0.3">
      <c r="A242" s="505" t="s">
        <v>518</v>
      </c>
      <c r="B242" s="506" t="s">
        <v>519</v>
      </c>
      <c r="C242" s="507" t="s">
        <v>529</v>
      </c>
      <c r="D242" s="508" t="s">
        <v>836</v>
      </c>
      <c r="E242" s="507" t="s">
        <v>2629</v>
      </c>
      <c r="F242" s="508" t="s">
        <v>2630</v>
      </c>
      <c r="G242" s="507" t="s">
        <v>1721</v>
      </c>
      <c r="H242" s="507" t="s">
        <v>1722</v>
      </c>
      <c r="I242" s="509">
        <v>1634.56</v>
      </c>
      <c r="J242" s="509">
        <v>3</v>
      </c>
      <c r="K242" s="510">
        <v>4903.6899999999996</v>
      </c>
    </row>
    <row r="243" spans="1:11" ht="14.4" customHeight="1" x14ac:dyDescent="0.3">
      <c r="A243" s="505" t="s">
        <v>518</v>
      </c>
      <c r="B243" s="506" t="s">
        <v>519</v>
      </c>
      <c r="C243" s="507" t="s">
        <v>529</v>
      </c>
      <c r="D243" s="508" t="s">
        <v>836</v>
      </c>
      <c r="E243" s="507" t="s">
        <v>2629</v>
      </c>
      <c r="F243" s="508" t="s">
        <v>2630</v>
      </c>
      <c r="G243" s="507" t="s">
        <v>1723</v>
      </c>
      <c r="H243" s="507" t="s">
        <v>1724</v>
      </c>
      <c r="I243" s="509">
        <v>11774.39</v>
      </c>
      <c r="J243" s="509">
        <v>6</v>
      </c>
      <c r="K243" s="510">
        <v>70646.34</v>
      </c>
    </row>
    <row r="244" spans="1:11" ht="14.4" customHeight="1" x14ac:dyDescent="0.3">
      <c r="A244" s="505" t="s">
        <v>518</v>
      </c>
      <c r="B244" s="506" t="s">
        <v>519</v>
      </c>
      <c r="C244" s="507" t="s">
        <v>529</v>
      </c>
      <c r="D244" s="508" t="s">
        <v>836</v>
      </c>
      <c r="E244" s="507" t="s">
        <v>2629</v>
      </c>
      <c r="F244" s="508" t="s">
        <v>2630</v>
      </c>
      <c r="G244" s="507" t="s">
        <v>1725</v>
      </c>
      <c r="H244" s="507" t="s">
        <v>1726</v>
      </c>
      <c r="I244" s="509">
        <v>395.31000000000017</v>
      </c>
      <c r="J244" s="509">
        <v>95</v>
      </c>
      <c r="K244" s="510">
        <v>37554.270000000011</v>
      </c>
    </row>
    <row r="245" spans="1:11" ht="14.4" customHeight="1" x14ac:dyDescent="0.3">
      <c r="A245" s="505" t="s">
        <v>518</v>
      </c>
      <c r="B245" s="506" t="s">
        <v>519</v>
      </c>
      <c r="C245" s="507" t="s">
        <v>529</v>
      </c>
      <c r="D245" s="508" t="s">
        <v>836</v>
      </c>
      <c r="E245" s="507" t="s">
        <v>2629</v>
      </c>
      <c r="F245" s="508" t="s">
        <v>2630</v>
      </c>
      <c r="G245" s="507" t="s">
        <v>1727</v>
      </c>
      <c r="H245" s="507" t="s">
        <v>1728</v>
      </c>
      <c r="I245" s="509">
        <v>4749.7299999999996</v>
      </c>
      <c r="J245" s="509">
        <v>2</v>
      </c>
      <c r="K245" s="510">
        <v>9499.4599999999991</v>
      </c>
    </row>
    <row r="246" spans="1:11" ht="14.4" customHeight="1" x14ac:dyDescent="0.3">
      <c r="A246" s="505" t="s">
        <v>518</v>
      </c>
      <c r="B246" s="506" t="s">
        <v>519</v>
      </c>
      <c r="C246" s="507" t="s">
        <v>529</v>
      </c>
      <c r="D246" s="508" t="s">
        <v>836</v>
      </c>
      <c r="E246" s="507" t="s">
        <v>2629</v>
      </c>
      <c r="F246" s="508" t="s">
        <v>2630</v>
      </c>
      <c r="G246" s="507" t="s">
        <v>1729</v>
      </c>
      <c r="H246" s="507" t="s">
        <v>1730</v>
      </c>
      <c r="I246" s="509">
        <v>265.5985714285714</v>
      </c>
      <c r="J246" s="509">
        <v>80</v>
      </c>
      <c r="K246" s="510">
        <v>21247.659999999996</v>
      </c>
    </row>
    <row r="247" spans="1:11" ht="14.4" customHeight="1" x14ac:dyDescent="0.3">
      <c r="A247" s="505" t="s">
        <v>518</v>
      </c>
      <c r="B247" s="506" t="s">
        <v>519</v>
      </c>
      <c r="C247" s="507" t="s">
        <v>529</v>
      </c>
      <c r="D247" s="508" t="s">
        <v>836</v>
      </c>
      <c r="E247" s="507" t="s">
        <v>2629</v>
      </c>
      <c r="F247" s="508" t="s">
        <v>2630</v>
      </c>
      <c r="G247" s="507" t="s">
        <v>1731</v>
      </c>
      <c r="H247" s="507" t="s">
        <v>1732</v>
      </c>
      <c r="I247" s="509">
        <v>16100</v>
      </c>
      <c r="J247" s="509">
        <v>9</v>
      </c>
      <c r="K247" s="510">
        <v>144900</v>
      </c>
    </row>
    <row r="248" spans="1:11" ht="14.4" customHeight="1" x14ac:dyDescent="0.3">
      <c r="A248" s="505" t="s">
        <v>518</v>
      </c>
      <c r="B248" s="506" t="s">
        <v>519</v>
      </c>
      <c r="C248" s="507" t="s">
        <v>529</v>
      </c>
      <c r="D248" s="508" t="s">
        <v>836</v>
      </c>
      <c r="E248" s="507" t="s">
        <v>2629</v>
      </c>
      <c r="F248" s="508" t="s">
        <v>2630</v>
      </c>
      <c r="G248" s="507" t="s">
        <v>1733</v>
      </c>
      <c r="H248" s="507" t="s">
        <v>1734</v>
      </c>
      <c r="I248" s="509">
        <v>4046.97</v>
      </c>
      <c r="J248" s="509">
        <v>3</v>
      </c>
      <c r="K248" s="510">
        <v>12140.9</v>
      </c>
    </row>
    <row r="249" spans="1:11" ht="14.4" customHeight="1" x14ac:dyDescent="0.3">
      <c r="A249" s="505" t="s">
        <v>518</v>
      </c>
      <c r="B249" s="506" t="s">
        <v>519</v>
      </c>
      <c r="C249" s="507" t="s">
        <v>529</v>
      </c>
      <c r="D249" s="508" t="s">
        <v>836</v>
      </c>
      <c r="E249" s="507" t="s">
        <v>2629</v>
      </c>
      <c r="F249" s="508" t="s">
        <v>2630</v>
      </c>
      <c r="G249" s="507" t="s">
        <v>1735</v>
      </c>
      <c r="H249" s="507" t="s">
        <v>1736</v>
      </c>
      <c r="I249" s="509">
        <v>100.65600000000001</v>
      </c>
      <c r="J249" s="509">
        <v>25</v>
      </c>
      <c r="K249" s="510">
        <v>2516.44</v>
      </c>
    </row>
    <row r="250" spans="1:11" ht="14.4" customHeight="1" x14ac:dyDescent="0.3">
      <c r="A250" s="505" t="s">
        <v>518</v>
      </c>
      <c r="B250" s="506" t="s">
        <v>519</v>
      </c>
      <c r="C250" s="507" t="s">
        <v>529</v>
      </c>
      <c r="D250" s="508" t="s">
        <v>836</v>
      </c>
      <c r="E250" s="507" t="s">
        <v>2629</v>
      </c>
      <c r="F250" s="508" t="s">
        <v>2630</v>
      </c>
      <c r="G250" s="507" t="s">
        <v>1737</v>
      </c>
      <c r="H250" s="507" t="s">
        <v>1738</v>
      </c>
      <c r="I250" s="509">
        <v>582.66</v>
      </c>
      <c r="J250" s="509">
        <v>1</v>
      </c>
      <c r="K250" s="510">
        <v>582.66</v>
      </c>
    </row>
    <row r="251" spans="1:11" ht="14.4" customHeight="1" x14ac:dyDescent="0.3">
      <c r="A251" s="505" t="s">
        <v>518</v>
      </c>
      <c r="B251" s="506" t="s">
        <v>519</v>
      </c>
      <c r="C251" s="507" t="s">
        <v>529</v>
      </c>
      <c r="D251" s="508" t="s">
        <v>836</v>
      </c>
      <c r="E251" s="507" t="s">
        <v>2629</v>
      </c>
      <c r="F251" s="508" t="s">
        <v>2630</v>
      </c>
      <c r="G251" s="507" t="s">
        <v>1739</v>
      </c>
      <c r="H251" s="507" t="s">
        <v>1740</v>
      </c>
      <c r="I251" s="509">
        <v>781.99666666666656</v>
      </c>
      <c r="J251" s="509">
        <v>30</v>
      </c>
      <c r="K251" s="510">
        <v>23459.99</v>
      </c>
    </row>
    <row r="252" spans="1:11" ht="14.4" customHeight="1" x14ac:dyDescent="0.3">
      <c r="A252" s="505" t="s">
        <v>518</v>
      </c>
      <c r="B252" s="506" t="s">
        <v>519</v>
      </c>
      <c r="C252" s="507" t="s">
        <v>529</v>
      </c>
      <c r="D252" s="508" t="s">
        <v>836</v>
      </c>
      <c r="E252" s="507" t="s">
        <v>2629</v>
      </c>
      <c r="F252" s="508" t="s">
        <v>2630</v>
      </c>
      <c r="G252" s="507" t="s">
        <v>1741</v>
      </c>
      <c r="H252" s="507" t="s">
        <v>1742</v>
      </c>
      <c r="I252" s="509">
        <v>758.44</v>
      </c>
      <c r="J252" s="509">
        <v>1</v>
      </c>
      <c r="K252" s="510">
        <v>758.44</v>
      </c>
    </row>
    <row r="253" spans="1:11" ht="14.4" customHeight="1" x14ac:dyDescent="0.3">
      <c r="A253" s="505" t="s">
        <v>518</v>
      </c>
      <c r="B253" s="506" t="s">
        <v>519</v>
      </c>
      <c r="C253" s="507" t="s">
        <v>529</v>
      </c>
      <c r="D253" s="508" t="s">
        <v>836</v>
      </c>
      <c r="E253" s="507" t="s">
        <v>2629</v>
      </c>
      <c r="F253" s="508" t="s">
        <v>2630</v>
      </c>
      <c r="G253" s="507" t="s">
        <v>1743</v>
      </c>
      <c r="H253" s="507" t="s">
        <v>1744</v>
      </c>
      <c r="I253" s="509">
        <v>9.1999999999999993</v>
      </c>
      <c r="J253" s="509">
        <v>150</v>
      </c>
      <c r="K253" s="510">
        <v>1380</v>
      </c>
    </row>
    <row r="254" spans="1:11" ht="14.4" customHeight="1" x14ac:dyDescent="0.3">
      <c r="A254" s="505" t="s">
        <v>518</v>
      </c>
      <c r="B254" s="506" t="s">
        <v>519</v>
      </c>
      <c r="C254" s="507" t="s">
        <v>529</v>
      </c>
      <c r="D254" s="508" t="s">
        <v>836</v>
      </c>
      <c r="E254" s="507" t="s">
        <v>2629</v>
      </c>
      <c r="F254" s="508" t="s">
        <v>2630</v>
      </c>
      <c r="G254" s="507" t="s">
        <v>1745</v>
      </c>
      <c r="H254" s="507" t="s">
        <v>1746</v>
      </c>
      <c r="I254" s="509">
        <v>3.27</v>
      </c>
      <c r="J254" s="509">
        <v>100</v>
      </c>
      <c r="K254" s="510">
        <v>326.7</v>
      </c>
    </row>
    <row r="255" spans="1:11" ht="14.4" customHeight="1" x14ac:dyDescent="0.3">
      <c r="A255" s="505" t="s">
        <v>518</v>
      </c>
      <c r="B255" s="506" t="s">
        <v>519</v>
      </c>
      <c r="C255" s="507" t="s">
        <v>529</v>
      </c>
      <c r="D255" s="508" t="s">
        <v>836</v>
      </c>
      <c r="E255" s="507" t="s">
        <v>2629</v>
      </c>
      <c r="F255" s="508" t="s">
        <v>2630</v>
      </c>
      <c r="G255" s="507" t="s">
        <v>1745</v>
      </c>
      <c r="H255" s="507" t="s">
        <v>1747</v>
      </c>
      <c r="I255" s="509">
        <v>3.27</v>
      </c>
      <c r="J255" s="509">
        <v>100</v>
      </c>
      <c r="K255" s="510">
        <v>326.7</v>
      </c>
    </row>
    <row r="256" spans="1:11" ht="14.4" customHeight="1" x14ac:dyDescent="0.3">
      <c r="A256" s="505" t="s">
        <v>518</v>
      </c>
      <c r="B256" s="506" t="s">
        <v>519</v>
      </c>
      <c r="C256" s="507" t="s">
        <v>529</v>
      </c>
      <c r="D256" s="508" t="s">
        <v>836</v>
      </c>
      <c r="E256" s="507" t="s">
        <v>2629</v>
      </c>
      <c r="F256" s="508" t="s">
        <v>2630</v>
      </c>
      <c r="G256" s="507" t="s">
        <v>1748</v>
      </c>
      <c r="H256" s="507" t="s">
        <v>1749</v>
      </c>
      <c r="I256" s="509">
        <v>27799.22</v>
      </c>
      <c r="J256" s="509">
        <v>1</v>
      </c>
      <c r="K256" s="510">
        <v>27799.22</v>
      </c>
    </row>
    <row r="257" spans="1:11" ht="14.4" customHeight="1" x14ac:dyDescent="0.3">
      <c r="A257" s="505" t="s">
        <v>518</v>
      </c>
      <c r="B257" s="506" t="s">
        <v>519</v>
      </c>
      <c r="C257" s="507" t="s">
        <v>529</v>
      </c>
      <c r="D257" s="508" t="s">
        <v>836</v>
      </c>
      <c r="E257" s="507" t="s">
        <v>2629</v>
      </c>
      <c r="F257" s="508" t="s">
        <v>2630</v>
      </c>
      <c r="G257" s="507" t="s">
        <v>1750</v>
      </c>
      <c r="H257" s="507" t="s">
        <v>1751</v>
      </c>
      <c r="I257" s="509">
        <v>1936</v>
      </c>
      <c r="J257" s="509">
        <v>1</v>
      </c>
      <c r="K257" s="510">
        <v>1936</v>
      </c>
    </row>
    <row r="258" spans="1:11" ht="14.4" customHeight="1" x14ac:dyDescent="0.3">
      <c r="A258" s="505" t="s">
        <v>518</v>
      </c>
      <c r="B258" s="506" t="s">
        <v>519</v>
      </c>
      <c r="C258" s="507" t="s">
        <v>529</v>
      </c>
      <c r="D258" s="508" t="s">
        <v>836</v>
      </c>
      <c r="E258" s="507" t="s">
        <v>2629</v>
      </c>
      <c r="F258" s="508" t="s">
        <v>2630</v>
      </c>
      <c r="G258" s="507" t="s">
        <v>1752</v>
      </c>
      <c r="H258" s="507" t="s">
        <v>1753</v>
      </c>
      <c r="I258" s="509">
        <v>438.02</v>
      </c>
      <c r="J258" s="509">
        <v>20</v>
      </c>
      <c r="K258" s="510">
        <v>8760.4</v>
      </c>
    </row>
    <row r="259" spans="1:11" ht="14.4" customHeight="1" x14ac:dyDescent="0.3">
      <c r="A259" s="505" t="s">
        <v>518</v>
      </c>
      <c r="B259" s="506" t="s">
        <v>519</v>
      </c>
      <c r="C259" s="507" t="s">
        <v>529</v>
      </c>
      <c r="D259" s="508" t="s">
        <v>836</v>
      </c>
      <c r="E259" s="507" t="s">
        <v>2629</v>
      </c>
      <c r="F259" s="508" t="s">
        <v>2630</v>
      </c>
      <c r="G259" s="507" t="s">
        <v>1754</v>
      </c>
      <c r="H259" s="507" t="s">
        <v>1755</v>
      </c>
      <c r="I259" s="509">
        <v>1634.56</v>
      </c>
      <c r="J259" s="509">
        <v>3</v>
      </c>
      <c r="K259" s="510">
        <v>4903.6899999999996</v>
      </c>
    </row>
    <row r="260" spans="1:11" ht="14.4" customHeight="1" x14ac:dyDescent="0.3">
      <c r="A260" s="505" t="s">
        <v>518</v>
      </c>
      <c r="B260" s="506" t="s">
        <v>519</v>
      </c>
      <c r="C260" s="507" t="s">
        <v>529</v>
      </c>
      <c r="D260" s="508" t="s">
        <v>836</v>
      </c>
      <c r="E260" s="507" t="s">
        <v>2629</v>
      </c>
      <c r="F260" s="508" t="s">
        <v>2630</v>
      </c>
      <c r="G260" s="507" t="s">
        <v>1756</v>
      </c>
      <c r="H260" s="507" t="s">
        <v>1757</v>
      </c>
      <c r="I260" s="509">
        <v>1050.79</v>
      </c>
      <c r="J260" s="509">
        <v>25</v>
      </c>
      <c r="K260" s="510">
        <v>26269.709999999995</v>
      </c>
    </row>
    <row r="261" spans="1:11" ht="14.4" customHeight="1" x14ac:dyDescent="0.3">
      <c r="A261" s="505" t="s">
        <v>518</v>
      </c>
      <c r="B261" s="506" t="s">
        <v>519</v>
      </c>
      <c r="C261" s="507" t="s">
        <v>529</v>
      </c>
      <c r="D261" s="508" t="s">
        <v>836</v>
      </c>
      <c r="E261" s="507" t="s">
        <v>2629</v>
      </c>
      <c r="F261" s="508" t="s">
        <v>2630</v>
      </c>
      <c r="G261" s="507" t="s">
        <v>1758</v>
      </c>
      <c r="H261" s="507" t="s">
        <v>1759</v>
      </c>
      <c r="I261" s="509">
        <v>2602.4466666666667</v>
      </c>
      <c r="J261" s="509">
        <v>3</v>
      </c>
      <c r="K261" s="510">
        <v>7807.34</v>
      </c>
    </row>
    <row r="262" spans="1:11" ht="14.4" customHeight="1" x14ac:dyDescent="0.3">
      <c r="A262" s="505" t="s">
        <v>518</v>
      </c>
      <c r="B262" s="506" t="s">
        <v>519</v>
      </c>
      <c r="C262" s="507" t="s">
        <v>529</v>
      </c>
      <c r="D262" s="508" t="s">
        <v>836</v>
      </c>
      <c r="E262" s="507" t="s">
        <v>2629</v>
      </c>
      <c r="F262" s="508" t="s">
        <v>2630</v>
      </c>
      <c r="G262" s="507" t="s">
        <v>1760</v>
      </c>
      <c r="H262" s="507" t="s">
        <v>1761</v>
      </c>
      <c r="I262" s="509">
        <v>3808.46</v>
      </c>
      <c r="J262" s="509">
        <v>5</v>
      </c>
      <c r="K262" s="510">
        <v>19042.3</v>
      </c>
    </row>
    <row r="263" spans="1:11" ht="14.4" customHeight="1" x14ac:dyDescent="0.3">
      <c r="A263" s="505" t="s">
        <v>518</v>
      </c>
      <c r="B263" s="506" t="s">
        <v>519</v>
      </c>
      <c r="C263" s="507" t="s">
        <v>529</v>
      </c>
      <c r="D263" s="508" t="s">
        <v>836</v>
      </c>
      <c r="E263" s="507" t="s">
        <v>2629</v>
      </c>
      <c r="F263" s="508" t="s">
        <v>2630</v>
      </c>
      <c r="G263" s="507" t="s">
        <v>1762</v>
      </c>
      <c r="H263" s="507" t="s">
        <v>1763</v>
      </c>
      <c r="I263" s="509">
        <v>1086.0999999999999</v>
      </c>
      <c r="J263" s="509">
        <v>5</v>
      </c>
      <c r="K263" s="510">
        <v>5430.48</v>
      </c>
    </row>
    <row r="264" spans="1:11" ht="14.4" customHeight="1" x14ac:dyDescent="0.3">
      <c r="A264" s="505" t="s">
        <v>518</v>
      </c>
      <c r="B264" s="506" t="s">
        <v>519</v>
      </c>
      <c r="C264" s="507" t="s">
        <v>529</v>
      </c>
      <c r="D264" s="508" t="s">
        <v>836</v>
      </c>
      <c r="E264" s="507" t="s">
        <v>2629</v>
      </c>
      <c r="F264" s="508" t="s">
        <v>2630</v>
      </c>
      <c r="G264" s="507" t="s">
        <v>1764</v>
      </c>
      <c r="H264" s="507" t="s">
        <v>1765</v>
      </c>
      <c r="I264" s="509">
        <v>2117.5</v>
      </c>
      <c r="J264" s="509">
        <v>24</v>
      </c>
      <c r="K264" s="510">
        <v>50820</v>
      </c>
    </row>
    <row r="265" spans="1:11" ht="14.4" customHeight="1" x14ac:dyDescent="0.3">
      <c r="A265" s="505" t="s">
        <v>518</v>
      </c>
      <c r="B265" s="506" t="s">
        <v>519</v>
      </c>
      <c r="C265" s="507" t="s">
        <v>529</v>
      </c>
      <c r="D265" s="508" t="s">
        <v>836</v>
      </c>
      <c r="E265" s="507" t="s">
        <v>2629</v>
      </c>
      <c r="F265" s="508" t="s">
        <v>2630</v>
      </c>
      <c r="G265" s="507" t="s">
        <v>1766</v>
      </c>
      <c r="H265" s="507" t="s">
        <v>1767</v>
      </c>
      <c r="I265" s="509">
        <v>665.98</v>
      </c>
      <c r="J265" s="509">
        <v>200</v>
      </c>
      <c r="K265" s="510">
        <v>133196.79999999999</v>
      </c>
    </row>
    <row r="266" spans="1:11" ht="14.4" customHeight="1" x14ac:dyDescent="0.3">
      <c r="A266" s="505" t="s">
        <v>518</v>
      </c>
      <c r="B266" s="506" t="s">
        <v>519</v>
      </c>
      <c r="C266" s="507" t="s">
        <v>529</v>
      </c>
      <c r="D266" s="508" t="s">
        <v>836</v>
      </c>
      <c r="E266" s="507" t="s">
        <v>2629</v>
      </c>
      <c r="F266" s="508" t="s">
        <v>2630</v>
      </c>
      <c r="G266" s="507" t="s">
        <v>1768</v>
      </c>
      <c r="H266" s="507" t="s">
        <v>1769</v>
      </c>
      <c r="I266" s="509">
        <v>4235</v>
      </c>
      <c r="J266" s="509">
        <v>1</v>
      </c>
      <c r="K266" s="510">
        <v>4235</v>
      </c>
    </row>
    <row r="267" spans="1:11" ht="14.4" customHeight="1" x14ac:dyDescent="0.3">
      <c r="A267" s="505" t="s">
        <v>518</v>
      </c>
      <c r="B267" s="506" t="s">
        <v>519</v>
      </c>
      <c r="C267" s="507" t="s">
        <v>529</v>
      </c>
      <c r="D267" s="508" t="s">
        <v>836</v>
      </c>
      <c r="E267" s="507" t="s">
        <v>2629</v>
      </c>
      <c r="F267" s="508" t="s">
        <v>2630</v>
      </c>
      <c r="G267" s="507" t="s">
        <v>1770</v>
      </c>
      <c r="H267" s="507" t="s">
        <v>1771</v>
      </c>
      <c r="I267" s="509">
        <v>5.04</v>
      </c>
      <c r="J267" s="509">
        <v>1100</v>
      </c>
      <c r="K267" s="510">
        <v>5539.61</v>
      </c>
    </row>
    <row r="268" spans="1:11" ht="14.4" customHeight="1" x14ac:dyDescent="0.3">
      <c r="A268" s="505" t="s">
        <v>518</v>
      </c>
      <c r="B268" s="506" t="s">
        <v>519</v>
      </c>
      <c r="C268" s="507" t="s">
        <v>529</v>
      </c>
      <c r="D268" s="508" t="s">
        <v>836</v>
      </c>
      <c r="E268" s="507" t="s">
        <v>2629</v>
      </c>
      <c r="F268" s="508" t="s">
        <v>2630</v>
      </c>
      <c r="G268" s="507" t="s">
        <v>1772</v>
      </c>
      <c r="H268" s="507" t="s">
        <v>1773</v>
      </c>
      <c r="I268" s="509">
        <v>1084.99</v>
      </c>
      <c r="J268" s="509">
        <v>20</v>
      </c>
      <c r="K268" s="510">
        <v>21699.88</v>
      </c>
    </row>
    <row r="269" spans="1:11" ht="14.4" customHeight="1" x14ac:dyDescent="0.3">
      <c r="A269" s="505" t="s">
        <v>518</v>
      </c>
      <c r="B269" s="506" t="s">
        <v>519</v>
      </c>
      <c r="C269" s="507" t="s">
        <v>529</v>
      </c>
      <c r="D269" s="508" t="s">
        <v>836</v>
      </c>
      <c r="E269" s="507" t="s">
        <v>2629</v>
      </c>
      <c r="F269" s="508" t="s">
        <v>2630</v>
      </c>
      <c r="G269" s="507" t="s">
        <v>1774</v>
      </c>
      <c r="H269" s="507" t="s">
        <v>1775</v>
      </c>
      <c r="I269" s="509">
        <v>1112.5999999999999</v>
      </c>
      <c r="J269" s="509">
        <v>3</v>
      </c>
      <c r="K269" s="510">
        <v>3337.79</v>
      </c>
    </row>
    <row r="270" spans="1:11" ht="14.4" customHeight="1" x14ac:dyDescent="0.3">
      <c r="A270" s="505" t="s">
        <v>518</v>
      </c>
      <c r="B270" s="506" t="s">
        <v>519</v>
      </c>
      <c r="C270" s="507" t="s">
        <v>529</v>
      </c>
      <c r="D270" s="508" t="s">
        <v>836</v>
      </c>
      <c r="E270" s="507" t="s">
        <v>2629</v>
      </c>
      <c r="F270" s="508" t="s">
        <v>2630</v>
      </c>
      <c r="G270" s="507" t="s">
        <v>1776</v>
      </c>
      <c r="H270" s="507" t="s">
        <v>1777</v>
      </c>
      <c r="I270" s="509">
        <v>25208.23</v>
      </c>
      <c r="J270" s="509">
        <v>1</v>
      </c>
      <c r="K270" s="510">
        <v>25208.23</v>
      </c>
    </row>
    <row r="271" spans="1:11" ht="14.4" customHeight="1" x14ac:dyDescent="0.3">
      <c r="A271" s="505" t="s">
        <v>518</v>
      </c>
      <c r="B271" s="506" t="s">
        <v>519</v>
      </c>
      <c r="C271" s="507" t="s">
        <v>529</v>
      </c>
      <c r="D271" s="508" t="s">
        <v>836</v>
      </c>
      <c r="E271" s="507" t="s">
        <v>2629</v>
      </c>
      <c r="F271" s="508" t="s">
        <v>2630</v>
      </c>
      <c r="G271" s="507" t="s">
        <v>1778</v>
      </c>
      <c r="H271" s="507" t="s">
        <v>1779</v>
      </c>
      <c r="I271" s="509">
        <v>100.67</v>
      </c>
      <c r="J271" s="509">
        <v>15</v>
      </c>
      <c r="K271" s="510">
        <v>1510.08</v>
      </c>
    </row>
    <row r="272" spans="1:11" ht="14.4" customHeight="1" x14ac:dyDescent="0.3">
      <c r="A272" s="505" t="s">
        <v>518</v>
      </c>
      <c r="B272" s="506" t="s">
        <v>519</v>
      </c>
      <c r="C272" s="507" t="s">
        <v>529</v>
      </c>
      <c r="D272" s="508" t="s">
        <v>836</v>
      </c>
      <c r="E272" s="507" t="s">
        <v>2629</v>
      </c>
      <c r="F272" s="508" t="s">
        <v>2630</v>
      </c>
      <c r="G272" s="507" t="s">
        <v>1780</v>
      </c>
      <c r="H272" s="507" t="s">
        <v>1781</v>
      </c>
      <c r="I272" s="509">
        <v>3527.0500000000015</v>
      </c>
      <c r="J272" s="509">
        <v>87</v>
      </c>
      <c r="K272" s="510">
        <v>306853.34999999992</v>
      </c>
    </row>
    <row r="273" spans="1:11" ht="14.4" customHeight="1" x14ac:dyDescent="0.3">
      <c r="A273" s="505" t="s">
        <v>518</v>
      </c>
      <c r="B273" s="506" t="s">
        <v>519</v>
      </c>
      <c r="C273" s="507" t="s">
        <v>529</v>
      </c>
      <c r="D273" s="508" t="s">
        <v>836</v>
      </c>
      <c r="E273" s="507" t="s">
        <v>2629</v>
      </c>
      <c r="F273" s="508" t="s">
        <v>2630</v>
      </c>
      <c r="G273" s="507" t="s">
        <v>1782</v>
      </c>
      <c r="H273" s="507" t="s">
        <v>1783</v>
      </c>
      <c r="I273" s="509">
        <v>87.85</v>
      </c>
      <c r="J273" s="509">
        <v>100</v>
      </c>
      <c r="K273" s="510">
        <v>8784.6</v>
      </c>
    </row>
    <row r="274" spans="1:11" ht="14.4" customHeight="1" x14ac:dyDescent="0.3">
      <c r="A274" s="505" t="s">
        <v>518</v>
      </c>
      <c r="B274" s="506" t="s">
        <v>519</v>
      </c>
      <c r="C274" s="507" t="s">
        <v>529</v>
      </c>
      <c r="D274" s="508" t="s">
        <v>836</v>
      </c>
      <c r="E274" s="507" t="s">
        <v>2629</v>
      </c>
      <c r="F274" s="508" t="s">
        <v>2630</v>
      </c>
      <c r="G274" s="507" t="s">
        <v>1784</v>
      </c>
      <c r="H274" s="507" t="s">
        <v>1785</v>
      </c>
      <c r="I274" s="509">
        <v>1084.99</v>
      </c>
      <c r="J274" s="509">
        <v>15</v>
      </c>
      <c r="K274" s="510">
        <v>16274.91</v>
      </c>
    </row>
    <row r="275" spans="1:11" ht="14.4" customHeight="1" x14ac:dyDescent="0.3">
      <c r="A275" s="505" t="s">
        <v>518</v>
      </c>
      <c r="B275" s="506" t="s">
        <v>519</v>
      </c>
      <c r="C275" s="507" t="s">
        <v>529</v>
      </c>
      <c r="D275" s="508" t="s">
        <v>836</v>
      </c>
      <c r="E275" s="507" t="s">
        <v>2629</v>
      </c>
      <c r="F275" s="508" t="s">
        <v>2630</v>
      </c>
      <c r="G275" s="507" t="s">
        <v>1786</v>
      </c>
      <c r="H275" s="507" t="s">
        <v>1787</v>
      </c>
      <c r="I275" s="509">
        <v>1396.19</v>
      </c>
      <c r="J275" s="509">
        <v>5</v>
      </c>
      <c r="K275" s="510">
        <v>6980.97</v>
      </c>
    </row>
    <row r="276" spans="1:11" ht="14.4" customHeight="1" x14ac:dyDescent="0.3">
      <c r="A276" s="505" t="s">
        <v>518</v>
      </c>
      <c r="B276" s="506" t="s">
        <v>519</v>
      </c>
      <c r="C276" s="507" t="s">
        <v>529</v>
      </c>
      <c r="D276" s="508" t="s">
        <v>836</v>
      </c>
      <c r="E276" s="507" t="s">
        <v>2629</v>
      </c>
      <c r="F276" s="508" t="s">
        <v>2630</v>
      </c>
      <c r="G276" s="507" t="s">
        <v>1788</v>
      </c>
      <c r="H276" s="507" t="s">
        <v>1789</v>
      </c>
      <c r="I276" s="509">
        <v>3461.5</v>
      </c>
      <c r="J276" s="509">
        <v>31</v>
      </c>
      <c r="K276" s="510">
        <v>107306.5</v>
      </c>
    </row>
    <row r="277" spans="1:11" ht="14.4" customHeight="1" x14ac:dyDescent="0.3">
      <c r="A277" s="505" t="s">
        <v>518</v>
      </c>
      <c r="B277" s="506" t="s">
        <v>519</v>
      </c>
      <c r="C277" s="507" t="s">
        <v>529</v>
      </c>
      <c r="D277" s="508" t="s">
        <v>836</v>
      </c>
      <c r="E277" s="507" t="s">
        <v>2629</v>
      </c>
      <c r="F277" s="508" t="s">
        <v>2630</v>
      </c>
      <c r="G277" s="507" t="s">
        <v>1790</v>
      </c>
      <c r="H277" s="507" t="s">
        <v>1791</v>
      </c>
      <c r="I277" s="509">
        <v>10355</v>
      </c>
      <c r="J277" s="509">
        <v>4</v>
      </c>
      <c r="K277" s="510">
        <v>41420</v>
      </c>
    </row>
    <row r="278" spans="1:11" ht="14.4" customHeight="1" x14ac:dyDescent="0.3">
      <c r="A278" s="505" t="s">
        <v>518</v>
      </c>
      <c r="B278" s="506" t="s">
        <v>519</v>
      </c>
      <c r="C278" s="507" t="s">
        <v>529</v>
      </c>
      <c r="D278" s="508" t="s">
        <v>836</v>
      </c>
      <c r="E278" s="507" t="s">
        <v>2629</v>
      </c>
      <c r="F278" s="508" t="s">
        <v>2630</v>
      </c>
      <c r="G278" s="507" t="s">
        <v>1500</v>
      </c>
      <c r="H278" s="507" t="s">
        <v>1501</v>
      </c>
      <c r="I278" s="509">
        <v>13.36</v>
      </c>
      <c r="J278" s="509">
        <v>200</v>
      </c>
      <c r="K278" s="510">
        <v>2671.68</v>
      </c>
    </row>
    <row r="279" spans="1:11" ht="14.4" customHeight="1" x14ac:dyDescent="0.3">
      <c r="A279" s="505" t="s">
        <v>518</v>
      </c>
      <c r="B279" s="506" t="s">
        <v>519</v>
      </c>
      <c r="C279" s="507" t="s">
        <v>529</v>
      </c>
      <c r="D279" s="508" t="s">
        <v>836</v>
      </c>
      <c r="E279" s="507" t="s">
        <v>2629</v>
      </c>
      <c r="F279" s="508" t="s">
        <v>2630</v>
      </c>
      <c r="G279" s="507" t="s">
        <v>1792</v>
      </c>
      <c r="H279" s="507" t="s">
        <v>1793</v>
      </c>
      <c r="I279" s="509">
        <v>158.87</v>
      </c>
      <c r="J279" s="509">
        <v>5</v>
      </c>
      <c r="K279" s="510">
        <v>794.37</v>
      </c>
    </row>
    <row r="280" spans="1:11" ht="14.4" customHeight="1" x14ac:dyDescent="0.3">
      <c r="A280" s="505" t="s">
        <v>518</v>
      </c>
      <c r="B280" s="506" t="s">
        <v>519</v>
      </c>
      <c r="C280" s="507" t="s">
        <v>529</v>
      </c>
      <c r="D280" s="508" t="s">
        <v>836</v>
      </c>
      <c r="E280" s="507" t="s">
        <v>2629</v>
      </c>
      <c r="F280" s="508" t="s">
        <v>2630</v>
      </c>
      <c r="G280" s="507" t="s">
        <v>1794</v>
      </c>
      <c r="H280" s="507" t="s">
        <v>1795</v>
      </c>
      <c r="I280" s="509">
        <v>1634.56</v>
      </c>
      <c r="J280" s="509">
        <v>3</v>
      </c>
      <c r="K280" s="510">
        <v>4903.6899999999996</v>
      </c>
    </row>
    <row r="281" spans="1:11" ht="14.4" customHeight="1" x14ac:dyDescent="0.3">
      <c r="A281" s="505" t="s">
        <v>518</v>
      </c>
      <c r="B281" s="506" t="s">
        <v>519</v>
      </c>
      <c r="C281" s="507" t="s">
        <v>529</v>
      </c>
      <c r="D281" s="508" t="s">
        <v>836</v>
      </c>
      <c r="E281" s="507" t="s">
        <v>2629</v>
      </c>
      <c r="F281" s="508" t="s">
        <v>2630</v>
      </c>
      <c r="G281" s="507" t="s">
        <v>1796</v>
      </c>
      <c r="H281" s="507" t="s">
        <v>1797</v>
      </c>
      <c r="I281" s="509">
        <v>1282.1199999999999</v>
      </c>
      <c r="J281" s="509">
        <v>2</v>
      </c>
      <c r="K281" s="510">
        <v>2564.2399999999998</v>
      </c>
    </row>
    <row r="282" spans="1:11" ht="14.4" customHeight="1" x14ac:dyDescent="0.3">
      <c r="A282" s="505" t="s">
        <v>518</v>
      </c>
      <c r="B282" s="506" t="s">
        <v>519</v>
      </c>
      <c r="C282" s="507" t="s">
        <v>529</v>
      </c>
      <c r="D282" s="508" t="s">
        <v>836</v>
      </c>
      <c r="E282" s="507" t="s">
        <v>2629</v>
      </c>
      <c r="F282" s="508" t="s">
        <v>2630</v>
      </c>
      <c r="G282" s="507" t="s">
        <v>1798</v>
      </c>
      <c r="H282" s="507" t="s">
        <v>1799</v>
      </c>
      <c r="I282" s="509">
        <v>4749.7299999999996</v>
      </c>
      <c r="J282" s="509">
        <v>2</v>
      </c>
      <c r="K282" s="510">
        <v>9499.4599999999991</v>
      </c>
    </row>
    <row r="283" spans="1:11" ht="14.4" customHeight="1" x14ac:dyDescent="0.3">
      <c r="A283" s="505" t="s">
        <v>518</v>
      </c>
      <c r="B283" s="506" t="s">
        <v>519</v>
      </c>
      <c r="C283" s="507" t="s">
        <v>529</v>
      </c>
      <c r="D283" s="508" t="s">
        <v>836</v>
      </c>
      <c r="E283" s="507" t="s">
        <v>2629</v>
      </c>
      <c r="F283" s="508" t="s">
        <v>2630</v>
      </c>
      <c r="G283" s="507" t="s">
        <v>1800</v>
      </c>
      <c r="H283" s="507" t="s">
        <v>1801</v>
      </c>
      <c r="I283" s="509">
        <v>974.89750000000004</v>
      </c>
      <c r="J283" s="509">
        <v>5</v>
      </c>
      <c r="K283" s="510">
        <v>4874.49</v>
      </c>
    </row>
    <row r="284" spans="1:11" ht="14.4" customHeight="1" x14ac:dyDescent="0.3">
      <c r="A284" s="505" t="s">
        <v>518</v>
      </c>
      <c r="B284" s="506" t="s">
        <v>519</v>
      </c>
      <c r="C284" s="507" t="s">
        <v>529</v>
      </c>
      <c r="D284" s="508" t="s">
        <v>836</v>
      </c>
      <c r="E284" s="507" t="s">
        <v>2629</v>
      </c>
      <c r="F284" s="508" t="s">
        <v>2630</v>
      </c>
      <c r="G284" s="507" t="s">
        <v>1802</v>
      </c>
      <c r="H284" s="507" t="s">
        <v>1803</v>
      </c>
      <c r="I284" s="509">
        <v>7223.58</v>
      </c>
      <c r="J284" s="509">
        <v>1</v>
      </c>
      <c r="K284" s="510">
        <v>7223.58</v>
      </c>
    </row>
    <row r="285" spans="1:11" ht="14.4" customHeight="1" x14ac:dyDescent="0.3">
      <c r="A285" s="505" t="s">
        <v>518</v>
      </c>
      <c r="B285" s="506" t="s">
        <v>519</v>
      </c>
      <c r="C285" s="507" t="s">
        <v>529</v>
      </c>
      <c r="D285" s="508" t="s">
        <v>836</v>
      </c>
      <c r="E285" s="507" t="s">
        <v>2629</v>
      </c>
      <c r="F285" s="508" t="s">
        <v>2630</v>
      </c>
      <c r="G285" s="507" t="s">
        <v>1804</v>
      </c>
      <c r="H285" s="507" t="s">
        <v>1805</v>
      </c>
      <c r="I285" s="509">
        <v>320.52999999999997</v>
      </c>
      <c r="J285" s="509">
        <v>10</v>
      </c>
      <c r="K285" s="510">
        <v>3205.34</v>
      </c>
    </row>
    <row r="286" spans="1:11" ht="14.4" customHeight="1" x14ac:dyDescent="0.3">
      <c r="A286" s="505" t="s">
        <v>518</v>
      </c>
      <c r="B286" s="506" t="s">
        <v>519</v>
      </c>
      <c r="C286" s="507" t="s">
        <v>529</v>
      </c>
      <c r="D286" s="508" t="s">
        <v>836</v>
      </c>
      <c r="E286" s="507" t="s">
        <v>2629</v>
      </c>
      <c r="F286" s="508" t="s">
        <v>2630</v>
      </c>
      <c r="G286" s="507" t="s">
        <v>1806</v>
      </c>
      <c r="H286" s="507" t="s">
        <v>1807</v>
      </c>
      <c r="I286" s="509">
        <v>1331</v>
      </c>
      <c r="J286" s="509">
        <v>2</v>
      </c>
      <c r="K286" s="510">
        <v>2662</v>
      </c>
    </row>
    <row r="287" spans="1:11" ht="14.4" customHeight="1" x14ac:dyDescent="0.3">
      <c r="A287" s="505" t="s">
        <v>518</v>
      </c>
      <c r="B287" s="506" t="s">
        <v>519</v>
      </c>
      <c r="C287" s="507" t="s">
        <v>529</v>
      </c>
      <c r="D287" s="508" t="s">
        <v>836</v>
      </c>
      <c r="E287" s="507" t="s">
        <v>2629</v>
      </c>
      <c r="F287" s="508" t="s">
        <v>2630</v>
      </c>
      <c r="G287" s="507" t="s">
        <v>1808</v>
      </c>
      <c r="H287" s="507" t="s">
        <v>1809</v>
      </c>
      <c r="I287" s="509">
        <v>264.39</v>
      </c>
      <c r="J287" s="509">
        <v>5</v>
      </c>
      <c r="K287" s="510">
        <v>1321.93</v>
      </c>
    </row>
    <row r="288" spans="1:11" ht="14.4" customHeight="1" x14ac:dyDescent="0.3">
      <c r="A288" s="505" t="s">
        <v>518</v>
      </c>
      <c r="B288" s="506" t="s">
        <v>519</v>
      </c>
      <c r="C288" s="507" t="s">
        <v>529</v>
      </c>
      <c r="D288" s="508" t="s">
        <v>836</v>
      </c>
      <c r="E288" s="507" t="s">
        <v>2629</v>
      </c>
      <c r="F288" s="508" t="s">
        <v>2630</v>
      </c>
      <c r="G288" s="507" t="s">
        <v>1810</v>
      </c>
      <c r="H288" s="507" t="s">
        <v>1811</v>
      </c>
      <c r="I288" s="509">
        <v>11888.49</v>
      </c>
      <c r="J288" s="509">
        <v>1</v>
      </c>
      <c r="K288" s="510">
        <v>11888.49</v>
      </c>
    </row>
    <row r="289" spans="1:11" ht="14.4" customHeight="1" x14ac:dyDescent="0.3">
      <c r="A289" s="505" t="s">
        <v>518</v>
      </c>
      <c r="B289" s="506" t="s">
        <v>519</v>
      </c>
      <c r="C289" s="507" t="s">
        <v>529</v>
      </c>
      <c r="D289" s="508" t="s">
        <v>836</v>
      </c>
      <c r="E289" s="507" t="s">
        <v>2629</v>
      </c>
      <c r="F289" s="508" t="s">
        <v>2630</v>
      </c>
      <c r="G289" s="507" t="s">
        <v>1812</v>
      </c>
      <c r="H289" s="507" t="s">
        <v>1813</v>
      </c>
      <c r="I289" s="509">
        <v>2697.09</v>
      </c>
      <c r="J289" s="509">
        <v>3</v>
      </c>
      <c r="K289" s="510">
        <v>8091.27</v>
      </c>
    </row>
    <row r="290" spans="1:11" ht="14.4" customHeight="1" x14ac:dyDescent="0.3">
      <c r="A290" s="505" t="s">
        <v>518</v>
      </c>
      <c r="B290" s="506" t="s">
        <v>519</v>
      </c>
      <c r="C290" s="507" t="s">
        <v>529</v>
      </c>
      <c r="D290" s="508" t="s">
        <v>836</v>
      </c>
      <c r="E290" s="507" t="s">
        <v>2629</v>
      </c>
      <c r="F290" s="508" t="s">
        <v>2630</v>
      </c>
      <c r="G290" s="507" t="s">
        <v>1814</v>
      </c>
      <c r="H290" s="507" t="s">
        <v>1815</v>
      </c>
      <c r="I290" s="509">
        <v>4833.95</v>
      </c>
      <c r="J290" s="509">
        <v>5</v>
      </c>
      <c r="K290" s="510">
        <v>24169.75</v>
      </c>
    </row>
    <row r="291" spans="1:11" ht="14.4" customHeight="1" x14ac:dyDescent="0.3">
      <c r="A291" s="505" t="s">
        <v>518</v>
      </c>
      <c r="B291" s="506" t="s">
        <v>519</v>
      </c>
      <c r="C291" s="507" t="s">
        <v>529</v>
      </c>
      <c r="D291" s="508" t="s">
        <v>836</v>
      </c>
      <c r="E291" s="507" t="s">
        <v>2629</v>
      </c>
      <c r="F291" s="508" t="s">
        <v>2630</v>
      </c>
      <c r="G291" s="507" t="s">
        <v>1816</v>
      </c>
      <c r="H291" s="507" t="s">
        <v>1817</v>
      </c>
      <c r="I291" s="509">
        <v>5283.95</v>
      </c>
      <c r="J291" s="509">
        <v>2</v>
      </c>
      <c r="K291" s="510">
        <v>10567.9</v>
      </c>
    </row>
    <row r="292" spans="1:11" ht="14.4" customHeight="1" x14ac:dyDescent="0.3">
      <c r="A292" s="505" t="s">
        <v>518</v>
      </c>
      <c r="B292" s="506" t="s">
        <v>519</v>
      </c>
      <c r="C292" s="507" t="s">
        <v>529</v>
      </c>
      <c r="D292" s="508" t="s">
        <v>836</v>
      </c>
      <c r="E292" s="507" t="s">
        <v>2629</v>
      </c>
      <c r="F292" s="508" t="s">
        <v>2630</v>
      </c>
      <c r="G292" s="507" t="s">
        <v>1818</v>
      </c>
      <c r="H292" s="507" t="s">
        <v>1819</v>
      </c>
      <c r="I292" s="509">
        <v>1220.6099999999999</v>
      </c>
      <c r="J292" s="509">
        <v>5</v>
      </c>
      <c r="K292" s="510">
        <v>6103.06</v>
      </c>
    </row>
    <row r="293" spans="1:11" ht="14.4" customHeight="1" x14ac:dyDescent="0.3">
      <c r="A293" s="505" t="s">
        <v>518</v>
      </c>
      <c r="B293" s="506" t="s">
        <v>519</v>
      </c>
      <c r="C293" s="507" t="s">
        <v>529</v>
      </c>
      <c r="D293" s="508" t="s">
        <v>836</v>
      </c>
      <c r="E293" s="507" t="s">
        <v>2629</v>
      </c>
      <c r="F293" s="508" t="s">
        <v>2630</v>
      </c>
      <c r="G293" s="507" t="s">
        <v>1820</v>
      </c>
      <c r="H293" s="507" t="s">
        <v>1821</v>
      </c>
      <c r="I293" s="509">
        <v>143.02000000000001</v>
      </c>
      <c r="J293" s="509">
        <v>5</v>
      </c>
      <c r="K293" s="510">
        <v>715.11</v>
      </c>
    </row>
    <row r="294" spans="1:11" ht="14.4" customHeight="1" x14ac:dyDescent="0.3">
      <c r="A294" s="505" t="s">
        <v>518</v>
      </c>
      <c r="B294" s="506" t="s">
        <v>519</v>
      </c>
      <c r="C294" s="507" t="s">
        <v>529</v>
      </c>
      <c r="D294" s="508" t="s">
        <v>836</v>
      </c>
      <c r="E294" s="507" t="s">
        <v>2629</v>
      </c>
      <c r="F294" s="508" t="s">
        <v>2630</v>
      </c>
      <c r="G294" s="507" t="s">
        <v>1822</v>
      </c>
      <c r="H294" s="507" t="s">
        <v>1823</v>
      </c>
      <c r="I294" s="509">
        <v>974.89499999999998</v>
      </c>
      <c r="J294" s="509">
        <v>3</v>
      </c>
      <c r="K294" s="510">
        <v>2924.69</v>
      </c>
    </row>
    <row r="295" spans="1:11" ht="14.4" customHeight="1" x14ac:dyDescent="0.3">
      <c r="A295" s="505" t="s">
        <v>518</v>
      </c>
      <c r="B295" s="506" t="s">
        <v>519</v>
      </c>
      <c r="C295" s="507" t="s">
        <v>529</v>
      </c>
      <c r="D295" s="508" t="s">
        <v>836</v>
      </c>
      <c r="E295" s="507" t="s">
        <v>2629</v>
      </c>
      <c r="F295" s="508" t="s">
        <v>2630</v>
      </c>
      <c r="G295" s="507" t="s">
        <v>1824</v>
      </c>
      <c r="H295" s="507" t="s">
        <v>1825</v>
      </c>
      <c r="I295" s="509">
        <v>1452</v>
      </c>
      <c r="J295" s="509">
        <v>5</v>
      </c>
      <c r="K295" s="510">
        <v>7260</v>
      </c>
    </row>
    <row r="296" spans="1:11" ht="14.4" customHeight="1" x14ac:dyDescent="0.3">
      <c r="A296" s="505" t="s">
        <v>518</v>
      </c>
      <c r="B296" s="506" t="s">
        <v>519</v>
      </c>
      <c r="C296" s="507" t="s">
        <v>529</v>
      </c>
      <c r="D296" s="508" t="s">
        <v>836</v>
      </c>
      <c r="E296" s="507" t="s">
        <v>2633</v>
      </c>
      <c r="F296" s="508" t="s">
        <v>2634</v>
      </c>
      <c r="G296" s="507" t="s">
        <v>1826</v>
      </c>
      <c r="H296" s="507" t="s">
        <v>1827</v>
      </c>
      <c r="I296" s="509">
        <v>879.91</v>
      </c>
      <c r="J296" s="509">
        <v>5</v>
      </c>
      <c r="K296" s="510">
        <v>4399.5600000000004</v>
      </c>
    </row>
    <row r="297" spans="1:11" ht="14.4" customHeight="1" x14ac:dyDescent="0.3">
      <c r="A297" s="505" t="s">
        <v>518</v>
      </c>
      <c r="B297" s="506" t="s">
        <v>519</v>
      </c>
      <c r="C297" s="507" t="s">
        <v>529</v>
      </c>
      <c r="D297" s="508" t="s">
        <v>836</v>
      </c>
      <c r="E297" s="507" t="s">
        <v>2633</v>
      </c>
      <c r="F297" s="508" t="s">
        <v>2634</v>
      </c>
      <c r="G297" s="507" t="s">
        <v>1828</v>
      </c>
      <c r="H297" s="507" t="s">
        <v>1829</v>
      </c>
      <c r="I297" s="509">
        <v>13638.757777777777</v>
      </c>
      <c r="J297" s="509">
        <v>13</v>
      </c>
      <c r="K297" s="510">
        <v>177303.84999999998</v>
      </c>
    </row>
    <row r="298" spans="1:11" ht="14.4" customHeight="1" x14ac:dyDescent="0.3">
      <c r="A298" s="505" t="s">
        <v>518</v>
      </c>
      <c r="B298" s="506" t="s">
        <v>519</v>
      </c>
      <c r="C298" s="507" t="s">
        <v>529</v>
      </c>
      <c r="D298" s="508" t="s">
        <v>836</v>
      </c>
      <c r="E298" s="507" t="s">
        <v>2633</v>
      </c>
      <c r="F298" s="508" t="s">
        <v>2634</v>
      </c>
      <c r="G298" s="507" t="s">
        <v>1828</v>
      </c>
      <c r="H298" s="507" t="s">
        <v>1830</v>
      </c>
      <c r="I298" s="509">
        <v>13638.756666666668</v>
      </c>
      <c r="J298" s="509">
        <v>4</v>
      </c>
      <c r="K298" s="510">
        <v>54555.03</v>
      </c>
    </row>
    <row r="299" spans="1:11" ht="14.4" customHeight="1" x14ac:dyDescent="0.3">
      <c r="A299" s="505" t="s">
        <v>518</v>
      </c>
      <c r="B299" s="506" t="s">
        <v>519</v>
      </c>
      <c r="C299" s="507" t="s">
        <v>529</v>
      </c>
      <c r="D299" s="508" t="s">
        <v>836</v>
      </c>
      <c r="E299" s="507" t="s">
        <v>2633</v>
      </c>
      <c r="F299" s="508" t="s">
        <v>2634</v>
      </c>
      <c r="G299" s="507" t="s">
        <v>1831</v>
      </c>
      <c r="H299" s="507" t="s">
        <v>1832</v>
      </c>
      <c r="I299" s="509">
        <v>746.81</v>
      </c>
      <c r="J299" s="509">
        <v>30</v>
      </c>
      <c r="K299" s="510">
        <v>22404.36</v>
      </c>
    </row>
    <row r="300" spans="1:11" ht="14.4" customHeight="1" x14ac:dyDescent="0.3">
      <c r="A300" s="505" t="s">
        <v>518</v>
      </c>
      <c r="B300" s="506" t="s">
        <v>519</v>
      </c>
      <c r="C300" s="507" t="s">
        <v>529</v>
      </c>
      <c r="D300" s="508" t="s">
        <v>836</v>
      </c>
      <c r="E300" s="507" t="s">
        <v>2633</v>
      </c>
      <c r="F300" s="508" t="s">
        <v>2634</v>
      </c>
      <c r="G300" s="507" t="s">
        <v>1831</v>
      </c>
      <c r="H300" s="507" t="s">
        <v>1833</v>
      </c>
      <c r="I300" s="509">
        <v>746.81</v>
      </c>
      <c r="J300" s="509">
        <v>15</v>
      </c>
      <c r="K300" s="510">
        <v>11202.18</v>
      </c>
    </row>
    <row r="301" spans="1:11" ht="14.4" customHeight="1" x14ac:dyDescent="0.3">
      <c r="A301" s="505" t="s">
        <v>518</v>
      </c>
      <c r="B301" s="506" t="s">
        <v>519</v>
      </c>
      <c r="C301" s="507" t="s">
        <v>529</v>
      </c>
      <c r="D301" s="508" t="s">
        <v>836</v>
      </c>
      <c r="E301" s="507" t="s">
        <v>2633</v>
      </c>
      <c r="F301" s="508" t="s">
        <v>2634</v>
      </c>
      <c r="G301" s="507" t="s">
        <v>1643</v>
      </c>
      <c r="H301" s="507" t="s">
        <v>1834</v>
      </c>
      <c r="I301" s="509">
        <v>2548.4630000000002</v>
      </c>
      <c r="J301" s="509">
        <v>10</v>
      </c>
      <c r="K301" s="510">
        <v>25484.63</v>
      </c>
    </row>
    <row r="302" spans="1:11" ht="14.4" customHeight="1" x14ac:dyDescent="0.3">
      <c r="A302" s="505" t="s">
        <v>518</v>
      </c>
      <c r="B302" s="506" t="s">
        <v>519</v>
      </c>
      <c r="C302" s="507" t="s">
        <v>529</v>
      </c>
      <c r="D302" s="508" t="s">
        <v>836</v>
      </c>
      <c r="E302" s="507" t="s">
        <v>2633</v>
      </c>
      <c r="F302" s="508" t="s">
        <v>2634</v>
      </c>
      <c r="G302" s="507" t="s">
        <v>1835</v>
      </c>
      <c r="H302" s="507" t="s">
        <v>1836</v>
      </c>
      <c r="I302" s="509">
        <v>3443.67</v>
      </c>
      <c r="J302" s="509">
        <v>21</v>
      </c>
      <c r="K302" s="510">
        <v>72317.119999999995</v>
      </c>
    </row>
    <row r="303" spans="1:11" ht="14.4" customHeight="1" x14ac:dyDescent="0.3">
      <c r="A303" s="505" t="s">
        <v>518</v>
      </c>
      <c r="B303" s="506" t="s">
        <v>519</v>
      </c>
      <c r="C303" s="507" t="s">
        <v>529</v>
      </c>
      <c r="D303" s="508" t="s">
        <v>836</v>
      </c>
      <c r="E303" s="507" t="s">
        <v>2633</v>
      </c>
      <c r="F303" s="508" t="s">
        <v>2634</v>
      </c>
      <c r="G303" s="507" t="s">
        <v>1835</v>
      </c>
      <c r="H303" s="507" t="s">
        <v>1837</v>
      </c>
      <c r="I303" s="509">
        <v>3443.68</v>
      </c>
      <c r="J303" s="509">
        <v>2</v>
      </c>
      <c r="K303" s="510">
        <v>6887.36</v>
      </c>
    </row>
    <row r="304" spans="1:11" ht="14.4" customHeight="1" x14ac:dyDescent="0.3">
      <c r="A304" s="505" t="s">
        <v>518</v>
      </c>
      <c r="B304" s="506" t="s">
        <v>519</v>
      </c>
      <c r="C304" s="507" t="s">
        <v>529</v>
      </c>
      <c r="D304" s="508" t="s">
        <v>836</v>
      </c>
      <c r="E304" s="507" t="s">
        <v>2633</v>
      </c>
      <c r="F304" s="508" t="s">
        <v>2634</v>
      </c>
      <c r="G304" s="507" t="s">
        <v>1838</v>
      </c>
      <c r="H304" s="507" t="s">
        <v>1839</v>
      </c>
      <c r="I304" s="509">
        <v>3443.6639999999998</v>
      </c>
      <c r="J304" s="509">
        <v>12</v>
      </c>
      <c r="K304" s="510">
        <v>41324.04</v>
      </c>
    </row>
    <row r="305" spans="1:11" ht="14.4" customHeight="1" x14ac:dyDescent="0.3">
      <c r="A305" s="505" t="s">
        <v>518</v>
      </c>
      <c r="B305" s="506" t="s">
        <v>519</v>
      </c>
      <c r="C305" s="507" t="s">
        <v>529</v>
      </c>
      <c r="D305" s="508" t="s">
        <v>836</v>
      </c>
      <c r="E305" s="507" t="s">
        <v>2633</v>
      </c>
      <c r="F305" s="508" t="s">
        <v>2634</v>
      </c>
      <c r="G305" s="507" t="s">
        <v>1838</v>
      </c>
      <c r="H305" s="507" t="s">
        <v>1840</v>
      </c>
      <c r="I305" s="509">
        <v>3443.68</v>
      </c>
      <c r="J305" s="509">
        <v>5</v>
      </c>
      <c r="K305" s="510">
        <v>17218.38</v>
      </c>
    </row>
    <row r="306" spans="1:11" ht="14.4" customHeight="1" x14ac:dyDescent="0.3">
      <c r="A306" s="505" t="s">
        <v>518</v>
      </c>
      <c r="B306" s="506" t="s">
        <v>519</v>
      </c>
      <c r="C306" s="507" t="s">
        <v>529</v>
      </c>
      <c r="D306" s="508" t="s">
        <v>836</v>
      </c>
      <c r="E306" s="507" t="s">
        <v>2633</v>
      </c>
      <c r="F306" s="508" t="s">
        <v>2634</v>
      </c>
      <c r="G306" s="507" t="s">
        <v>1645</v>
      </c>
      <c r="H306" s="507" t="s">
        <v>1646</v>
      </c>
      <c r="I306" s="509">
        <v>1112.5922222222216</v>
      </c>
      <c r="J306" s="509">
        <v>80</v>
      </c>
      <c r="K306" s="510">
        <v>89007.429999999978</v>
      </c>
    </row>
    <row r="307" spans="1:11" ht="14.4" customHeight="1" x14ac:dyDescent="0.3">
      <c r="A307" s="505" t="s">
        <v>518</v>
      </c>
      <c r="B307" s="506" t="s">
        <v>519</v>
      </c>
      <c r="C307" s="507" t="s">
        <v>529</v>
      </c>
      <c r="D307" s="508" t="s">
        <v>836</v>
      </c>
      <c r="E307" s="507" t="s">
        <v>2633</v>
      </c>
      <c r="F307" s="508" t="s">
        <v>2634</v>
      </c>
      <c r="G307" s="507" t="s">
        <v>1841</v>
      </c>
      <c r="H307" s="507" t="s">
        <v>1842</v>
      </c>
      <c r="I307" s="509">
        <v>3443.68</v>
      </c>
      <c r="J307" s="509">
        <v>4</v>
      </c>
      <c r="K307" s="510">
        <v>13774.71</v>
      </c>
    </row>
    <row r="308" spans="1:11" ht="14.4" customHeight="1" x14ac:dyDescent="0.3">
      <c r="A308" s="505" t="s">
        <v>518</v>
      </c>
      <c r="B308" s="506" t="s">
        <v>519</v>
      </c>
      <c r="C308" s="507" t="s">
        <v>529</v>
      </c>
      <c r="D308" s="508" t="s">
        <v>836</v>
      </c>
      <c r="E308" s="507" t="s">
        <v>2633</v>
      </c>
      <c r="F308" s="508" t="s">
        <v>2634</v>
      </c>
      <c r="G308" s="507" t="s">
        <v>1843</v>
      </c>
      <c r="H308" s="507" t="s">
        <v>1844</v>
      </c>
      <c r="I308" s="509">
        <v>746.8085714285711</v>
      </c>
      <c r="J308" s="509">
        <v>70</v>
      </c>
      <c r="K308" s="510">
        <v>52276.719999999994</v>
      </c>
    </row>
    <row r="309" spans="1:11" ht="14.4" customHeight="1" x14ac:dyDescent="0.3">
      <c r="A309" s="505" t="s">
        <v>518</v>
      </c>
      <c r="B309" s="506" t="s">
        <v>519</v>
      </c>
      <c r="C309" s="507" t="s">
        <v>529</v>
      </c>
      <c r="D309" s="508" t="s">
        <v>836</v>
      </c>
      <c r="E309" s="507" t="s">
        <v>2633</v>
      </c>
      <c r="F309" s="508" t="s">
        <v>2634</v>
      </c>
      <c r="G309" s="507" t="s">
        <v>1843</v>
      </c>
      <c r="H309" s="507" t="s">
        <v>1845</v>
      </c>
      <c r="I309" s="509">
        <v>746.81</v>
      </c>
      <c r="J309" s="509">
        <v>10</v>
      </c>
      <c r="K309" s="510">
        <v>7468.12</v>
      </c>
    </row>
    <row r="310" spans="1:11" ht="14.4" customHeight="1" x14ac:dyDescent="0.3">
      <c r="A310" s="505" t="s">
        <v>518</v>
      </c>
      <c r="B310" s="506" t="s">
        <v>519</v>
      </c>
      <c r="C310" s="507" t="s">
        <v>529</v>
      </c>
      <c r="D310" s="508" t="s">
        <v>836</v>
      </c>
      <c r="E310" s="507" t="s">
        <v>2633</v>
      </c>
      <c r="F310" s="508" t="s">
        <v>2634</v>
      </c>
      <c r="G310" s="507" t="s">
        <v>1846</v>
      </c>
      <c r="H310" s="507" t="s">
        <v>1847</v>
      </c>
      <c r="I310" s="509">
        <v>3168.5040000000013</v>
      </c>
      <c r="J310" s="509">
        <v>45</v>
      </c>
      <c r="K310" s="510">
        <v>142582.41</v>
      </c>
    </row>
    <row r="311" spans="1:11" ht="14.4" customHeight="1" x14ac:dyDescent="0.3">
      <c r="A311" s="505" t="s">
        <v>518</v>
      </c>
      <c r="B311" s="506" t="s">
        <v>519</v>
      </c>
      <c r="C311" s="507" t="s">
        <v>529</v>
      </c>
      <c r="D311" s="508" t="s">
        <v>836</v>
      </c>
      <c r="E311" s="507" t="s">
        <v>2633</v>
      </c>
      <c r="F311" s="508" t="s">
        <v>2634</v>
      </c>
      <c r="G311" s="507" t="s">
        <v>1846</v>
      </c>
      <c r="H311" s="507" t="s">
        <v>1848</v>
      </c>
      <c r="I311" s="509">
        <v>3168.5099999999998</v>
      </c>
      <c r="J311" s="509">
        <v>17</v>
      </c>
      <c r="K311" s="510">
        <v>53864.610000000015</v>
      </c>
    </row>
    <row r="312" spans="1:11" ht="14.4" customHeight="1" x14ac:dyDescent="0.3">
      <c r="A312" s="505" t="s">
        <v>518</v>
      </c>
      <c r="B312" s="506" t="s">
        <v>519</v>
      </c>
      <c r="C312" s="507" t="s">
        <v>529</v>
      </c>
      <c r="D312" s="508" t="s">
        <v>836</v>
      </c>
      <c r="E312" s="507" t="s">
        <v>2633</v>
      </c>
      <c r="F312" s="508" t="s">
        <v>2634</v>
      </c>
      <c r="G312" s="507" t="s">
        <v>1849</v>
      </c>
      <c r="H312" s="507" t="s">
        <v>1850</v>
      </c>
      <c r="I312" s="509">
        <v>3168.5071428571441</v>
      </c>
      <c r="J312" s="509">
        <v>36</v>
      </c>
      <c r="K312" s="510">
        <v>114066.17999999996</v>
      </c>
    </row>
    <row r="313" spans="1:11" ht="14.4" customHeight="1" x14ac:dyDescent="0.3">
      <c r="A313" s="505" t="s">
        <v>518</v>
      </c>
      <c r="B313" s="506" t="s">
        <v>519</v>
      </c>
      <c r="C313" s="507" t="s">
        <v>529</v>
      </c>
      <c r="D313" s="508" t="s">
        <v>836</v>
      </c>
      <c r="E313" s="507" t="s">
        <v>2633</v>
      </c>
      <c r="F313" s="508" t="s">
        <v>2634</v>
      </c>
      <c r="G313" s="507" t="s">
        <v>1849</v>
      </c>
      <c r="H313" s="507" t="s">
        <v>1851</v>
      </c>
      <c r="I313" s="509">
        <v>3168.5085714285719</v>
      </c>
      <c r="J313" s="509">
        <v>11</v>
      </c>
      <c r="K313" s="510">
        <v>34853.570000000007</v>
      </c>
    </row>
    <row r="314" spans="1:11" ht="14.4" customHeight="1" x14ac:dyDescent="0.3">
      <c r="A314" s="505" t="s">
        <v>518</v>
      </c>
      <c r="B314" s="506" t="s">
        <v>519</v>
      </c>
      <c r="C314" s="507" t="s">
        <v>529</v>
      </c>
      <c r="D314" s="508" t="s">
        <v>836</v>
      </c>
      <c r="E314" s="507" t="s">
        <v>2633</v>
      </c>
      <c r="F314" s="508" t="s">
        <v>2634</v>
      </c>
      <c r="G314" s="507" t="s">
        <v>1852</v>
      </c>
      <c r="H314" s="507" t="s">
        <v>1853</v>
      </c>
      <c r="I314" s="509">
        <v>3168.5066666666671</v>
      </c>
      <c r="J314" s="509">
        <v>11</v>
      </c>
      <c r="K314" s="510">
        <v>34853.560000000005</v>
      </c>
    </row>
    <row r="315" spans="1:11" ht="14.4" customHeight="1" x14ac:dyDescent="0.3">
      <c r="A315" s="505" t="s">
        <v>518</v>
      </c>
      <c r="B315" s="506" t="s">
        <v>519</v>
      </c>
      <c r="C315" s="507" t="s">
        <v>529</v>
      </c>
      <c r="D315" s="508" t="s">
        <v>836</v>
      </c>
      <c r="E315" s="507" t="s">
        <v>2633</v>
      </c>
      <c r="F315" s="508" t="s">
        <v>2634</v>
      </c>
      <c r="G315" s="507" t="s">
        <v>1852</v>
      </c>
      <c r="H315" s="507" t="s">
        <v>1854</v>
      </c>
      <c r="I315" s="509">
        <v>3168.51</v>
      </c>
      <c r="J315" s="509">
        <v>1</v>
      </c>
      <c r="K315" s="510">
        <v>3168.51</v>
      </c>
    </row>
    <row r="316" spans="1:11" ht="14.4" customHeight="1" x14ac:dyDescent="0.3">
      <c r="A316" s="505" t="s">
        <v>518</v>
      </c>
      <c r="B316" s="506" t="s">
        <v>519</v>
      </c>
      <c r="C316" s="507" t="s">
        <v>529</v>
      </c>
      <c r="D316" s="508" t="s">
        <v>836</v>
      </c>
      <c r="E316" s="507" t="s">
        <v>2633</v>
      </c>
      <c r="F316" s="508" t="s">
        <v>2634</v>
      </c>
      <c r="G316" s="507" t="s">
        <v>1647</v>
      </c>
      <c r="H316" s="507" t="s">
        <v>1648</v>
      </c>
      <c r="I316" s="509">
        <v>594.3900000000001</v>
      </c>
      <c r="J316" s="509">
        <v>90</v>
      </c>
      <c r="K316" s="510">
        <v>53494.959999999992</v>
      </c>
    </row>
    <row r="317" spans="1:11" ht="14.4" customHeight="1" x14ac:dyDescent="0.3">
      <c r="A317" s="505" t="s">
        <v>518</v>
      </c>
      <c r="B317" s="506" t="s">
        <v>519</v>
      </c>
      <c r="C317" s="507" t="s">
        <v>529</v>
      </c>
      <c r="D317" s="508" t="s">
        <v>836</v>
      </c>
      <c r="E317" s="507" t="s">
        <v>2633</v>
      </c>
      <c r="F317" s="508" t="s">
        <v>2634</v>
      </c>
      <c r="G317" s="507" t="s">
        <v>1649</v>
      </c>
      <c r="H317" s="507" t="s">
        <v>1650</v>
      </c>
      <c r="I317" s="509">
        <v>594.39</v>
      </c>
      <c r="J317" s="509">
        <v>195</v>
      </c>
      <c r="K317" s="510">
        <v>115905.74000000002</v>
      </c>
    </row>
    <row r="318" spans="1:11" ht="14.4" customHeight="1" x14ac:dyDescent="0.3">
      <c r="A318" s="505" t="s">
        <v>518</v>
      </c>
      <c r="B318" s="506" t="s">
        <v>519</v>
      </c>
      <c r="C318" s="507" t="s">
        <v>529</v>
      </c>
      <c r="D318" s="508" t="s">
        <v>836</v>
      </c>
      <c r="E318" s="507" t="s">
        <v>2633</v>
      </c>
      <c r="F318" s="508" t="s">
        <v>2634</v>
      </c>
      <c r="G318" s="507" t="s">
        <v>1651</v>
      </c>
      <c r="H318" s="507" t="s">
        <v>1652</v>
      </c>
      <c r="I318" s="509">
        <v>594.39</v>
      </c>
      <c r="J318" s="509">
        <v>125</v>
      </c>
      <c r="K318" s="510">
        <v>74298.559999999998</v>
      </c>
    </row>
    <row r="319" spans="1:11" ht="14.4" customHeight="1" x14ac:dyDescent="0.3">
      <c r="A319" s="505" t="s">
        <v>518</v>
      </c>
      <c r="B319" s="506" t="s">
        <v>519</v>
      </c>
      <c r="C319" s="507" t="s">
        <v>529</v>
      </c>
      <c r="D319" s="508" t="s">
        <v>836</v>
      </c>
      <c r="E319" s="507" t="s">
        <v>2633</v>
      </c>
      <c r="F319" s="508" t="s">
        <v>2634</v>
      </c>
      <c r="G319" s="507" t="s">
        <v>1653</v>
      </c>
      <c r="H319" s="507" t="s">
        <v>1654</v>
      </c>
      <c r="I319" s="509">
        <v>1050.7900000000002</v>
      </c>
      <c r="J319" s="509">
        <v>60</v>
      </c>
      <c r="K319" s="510">
        <v>63047.3</v>
      </c>
    </row>
    <row r="320" spans="1:11" ht="14.4" customHeight="1" x14ac:dyDescent="0.3">
      <c r="A320" s="505" t="s">
        <v>518</v>
      </c>
      <c r="B320" s="506" t="s">
        <v>519</v>
      </c>
      <c r="C320" s="507" t="s">
        <v>529</v>
      </c>
      <c r="D320" s="508" t="s">
        <v>836</v>
      </c>
      <c r="E320" s="507" t="s">
        <v>2633</v>
      </c>
      <c r="F320" s="508" t="s">
        <v>2634</v>
      </c>
      <c r="G320" s="507" t="s">
        <v>1655</v>
      </c>
      <c r="H320" s="507" t="s">
        <v>1656</v>
      </c>
      <c r="I320" s="509">
        <v>955.25999999999988</v>
      </c>
      <c r="J320" s="509">
        <v>535</v>
      </c>
      <c r="K320" s="510">
        <v>511063.56999999995</v>
      </c>
    </row>
    <row r="321" spans="1:11" ht="14.4" customHeight="1" x14ac:dyDescent="0.3">
      <c r="A321" s="505" t="s">
        <v>518</v>
      </c>
      <c r="B321" s="506" t="s">
        <v>519</v>
      </c>
      <c r="C321" s="507" t="s">
        <v>529</v>
      </c>
      <c r="D321" s="508" t="s">
        <v>836</v>
      </c>
      <c r="E321" s="507" t="s">
        <v>2633</v>
      </c>
      <c r="F321" s="508" t="s">
        <v>2634</v>
      </c>
      <c r="G321" s="507" t="s">
        <v>1657</v>
      </c>
      <c r="H321" s="507" t="s">
        <v>1658</v>
      </c>
      <c r="I321" s="509">
        <v>1379.848888888889</v>
      </c>
      <c r="J321" s="509">
        <v>225</v>
      </c>
      <c r="K321" s="510">
        <v>310466.90000000002</v>
      </c>
    </row>
    <row r="322" spans="1:11" ht="14.4" customHeight="1" x14ac:dyDescent="0.3">
      <c r="A322" s="505" t="s">
        <v>518</v>
      </c>
      <c r="B322" s="506" t="s">
        <v>519</v>
      </c>
      <c r="C322" s="507" t="s">
        <v>529</v>
      </c>
      <c r="D322" s="508" t="s">
        <v>836</v>
      </c>
      <c r="E322" s="507" t="s">
        <v>2633</v>
      </c>
      <c r="F322" s="508" t="s">
        <v>2634</v>
      </c>
      <c r="G322" s="507" t="s">
        <v>1659</v>
      </c>
      <c r="H322" s="507" t="s">
        <v>1660</v>
      </c>
      <c r="I322" s="509">
        <v>753.59</v>
      </c>
      <c r="J322" s="509">
        <v>130</v>
      </c>
      <c r="K322" s="510">
        <v>97966.5</v>
      </c>
    </row>
    <row r="323" spans="1:11" ht="14.4" customHeight="1" x14ac:dyDescent="0.3">
      <c r="A323" s="505" t="s">
        <v>518</v>
      </c>
      <c r="B323" s="506" t="s">
        <v>519</v>
      </c>
      <c r="C323" s="507" t="s">
        <v>529</v>
      </c>
      <c r="D323" s="508" t="s">
        <v>836</v>
      </c>
      <c r="E323" s="507" t="s">
        <v>2633</v>
      </c>
      <c r="F323" s="508" t="s">
        <v>2634</v>
      </c>
      <c r="G323" s="507" t="s">
        <v>1661</v>
      </c>
      <c r="H323" s="507" t="s">
        <v>1662</v>
      </c>
      <c r="I323" s="509">
        <v>1050.7900000000004</v>
      </c>
      <c r="J323" s="509">
        <v>105</v>
      </c>
      <c r="K323" s="510">
        <v>110332.77</v>
      </c>
    </row>
    <row r="324" spans="1:11" ht="14.4" customHeight="1" x14ac:dyDescent="0.3">
      <c r="A324" s="505" t="s">
        <v>518</v>
      </c>
      <c r="B324" s="506" t="s">
        <v>519</v>
      </c>
      <c r="C324" s="507" t="s">
        <v>529</v>
      </c>
      <c r="D324" s="508" t="s">
        <v>836</v>
      </c>
      <c r="E324" s="507" t="s">
        <v>2633</v>
      </c>
      <c r="F324" s="508" t="s">
        <v>2634</v>
      </c>
      <c r="G324" s="507" t="s">
        <v>1855</v>
      </c>
      <c r="H324" s="507" t="s">
        <v>1856</v>
      </c>
      <c r="I324" s="509">
        <v>15011.260000000004</v>
      </c>
      <c r="J324" s="509">
        <v>88</v>
      </c>
      <c r="K324" s="510">
        <v>1320990.8800000004</v>
      </c>
    </row>
    <row r="325" spans="1:11" ht="14.4" customHeight="1" x14ac:dyDescent="0.3">
      <c r="A325" s="505" t="s">
        <v>518</v>
      </c>
      <c r="B325" s="506" t="s">
        <v>519</v>
      </c>
      <c r="C325" s="507" t="s">
        <v>529</v>
      </c>
      <c r="D325" s="508" t="s">
        <v>836</v>
      </c>
      <c r="E325" s="507" t="s">
        <v>2633</v>
      </c>
      <c r="F325" s="508" t="s">
        <v>2634</v>
      </c>
      <c r="G325" s="507" t="s">
        <v>1663</v>
      </c>
      <c r="H325" s="507" t="s">
        <v>1664</v>
      </c>
      <c r="I325" s="509">
        <v>4447.78</v>
      </c>
      <c r="J325" s="509">
        <v>5</v>
      </c>
      <c r="K325" s="510">
        <v>22238.899999999998</v>
      </c>
    </row>
    <row r="326" spans="1:11" ht="14.4" customHeight="1" x14ac:dyDescent="0.3">
      <c r="A326" s="505" t="s">
        <v>518</v>
      </c>
      <c r="B326" s="506" t="s">
        <v>519</v>
      </c>
      <c r="C326" s="507" t="s">
        <v>529</v>
      </c>
      <c r="D326" s="508" t="s">
        <v>836</v>
      </c>
      <c r="E326" s="507" t="s">
        <v>2633</v>
      </c>
      <c r="F326" s="508" t="s">
        <v>2634</v>
      </c>
      <c r="G326" s="507" t="s">
        <v>1667</v>
      </c>
      <c r="H326" s="507" t="s">
        <v>1668</v>
      </c>
      <c r="I326" s="509">
        <v>266.19999999999993</v>
      </c>
      <c r="J326" s="509">
        <v>240</v>
      </c>
      <c r="K326" s="510">
        <v>63888</v>
      </c>
    </row>
    <row r="327" spans="1:11" ht="14.4" customHeight="1" x14ac:dyDescent="0.3">
      <c r="A327" s="505" t="s">
        <v>518</v>
      </c>
      <c r="B327" s="506" t="s">
        <v>519</v>
      </c>
      <c r="C327" s="507" t="s">
        <v>529</v>
      </c>
      <c r="D327" s="508" t="s">
        <v>836</v>
      </c>
      <c r="E327" s="507" t="s">
        <v>2633</v>
      </c>
      <c r="F327" s="508" t="s">
        <v>2634</v>
      </c>
      <c r="G327" s="507" t="s">
        <v>1857</v>
      </c>
      <c r="H327" s="507" t="s">
        <v>1858</v>
      </c>
      <c r="I327" s="509">
        <v>796.18</v>
      </c>
      <c r="J327" s="509">
        <v>25</v>
      </c>
      <c r="K327" s="510">
        <v>19904.5</v>
      </c>
    </row>
    <row r="328" spans="1:11" ht="14.4" customHeight="1" x14ac:dyDescent="0.3">
      <c r="A328" s="505" t="s">
        <v>518</v>
      </c>
      <c r="B328" s="506" t="s">
        <v>519</v>
      </c>
      <c r="C328" s="507" t="s">
        <v>529</v>
      </c>
      <c r="D328" s="508" t="s">
        <v>836</v>
      </c>
      <c r="E328" s="507" t="s">
        <v>2633</v>
      </c>
      <c r="F328" s="508" t="s">
        <v>2634</v>
      </c>
      <c r="G328" s="507" t="s">
        <v>1857</v>
      </c>
      <c r="H328" s="507" t="s">
        <v>1859</v>
      </c>
      <c r="I328" s="509">
        <v>796.18</v>
      </c>
      <c r="J328" s="509">
        <v>5</v>
      </c>
      <c r="K328" s="510">
        <v>3980.9</v>
      </c>
    </row>
    <row r="329" spans="1:11" ht="14.4" customHeight="1" x14ac:dyDescent="0.3">
      <c r="A329" s="505" t="s">
        <v>518</v>
      </c>
      <c r="B329" s="506" t="s">
        <v>519</v>
      </c>
      <c r="C329" s="507" t="s">
        <v>529</v>
      </c>
      <c r="D329" s="508" t="s">
        <v>836</v>
      </c>
      <c r="E329" s="507" t="s">
        <v>2633</v>
      </c>
      <c r="F329" s="508" t="s">
        <v>2634</v>
      </c>
      <c r="G329" s="507" t="s">
        <v>1860</v>
      </c>
      <c r="H329" s="507" t="s">
        <v>1861</v>
      </c>
      <c r="I329" s="509">
        <v>885.84333333333325</v>
      </c>
      <c r="J329" s="509">
        <v>30</v>
      </c>
      <c r="K329" s="510">
        <v>26432</v>
      </c>
    </row>
    <row r="330" spans="1:11" ht="14.4" customHeight="1" x14ac:dyDescent="0.3">
      <c r="A330" s="505" t="s">
        <v>518</v>
      </c>
      <c r="B330" s="506" t="s">
        <v>519</v>
      </c>
      <c r="C330" s="507" t="s">
        <v>529</v>
      </c>
      <c r="D330" s="508" t="s">
        <v>836</v>
      </c>
      <c r="E330" s="507" t="s">
        <v>2633</v>
      </c>
      <c r="F330" s="508" t="s">
        <v>2634</v>
      </c>
      <c r="G330" s="507" t="s">
        <v>1860</v>
      </c>
      <c r="H330" s="507" t="s">
        <v>1862</v>
      </c>
      <c r="I330" s="509">
        <v>891.81666666666661</v>
      </c>
      <c r="J330" s="509">
        <v>65</v>
      </c>
      <c r="K330" s="510">
        <v>57771</v>
      </c>
    </row>
    <row r="331" spans="1:11" ht="14.4" customHeight="1" x14ac:dyDescent="0.3">
      <c r="A331" s="505" t="s">
        <v>518</v>
      </c>
      <c r="B331" s="506" t="s">
        <v>519</v>
      </c>
      <c r="C331" s="507" t="s">
        <v>529</v>
      </c>
      <c r="D331" s="508" t="s">
        <v>836</v>
      </c>
      <c r="E331" s="507" t="s">
        <v>2633</v>
      </c>
      <c r="F331" s="508" t="s">
        <v>2634</v>
      </c>
      <c r="G331" s="507" t="s">
        <v>1860</v>
      </c>
      <c r="H331" s="507" t="s">
        <v>1863</v>
      </c>
      <c r="I331" s="509">
        <v>890.02499999999998</v>
      </c>
      <c r="J331" s="509">
        <v>15</v>
      </c>
      <c r="K331" s="510">
        <v>13646</v>
      </c>
    </row>
    <row r="332" spans="1:11" ht="14.4" customHeight="1" x14ac:dyDescent="0.3">
      <c r="A332" s="505" t="s">
        <v>518</v>
      </c>
      <c r="B332" s="506" t="s">
        <v>519</v>
      </c>
      <c r="C332" s="507" t="s">
        <v>529</v>
      </c>
      <c r="D332" s="508" t="s">
        <v>836</v>
      </c>
      <c r="E332" s="507" t="s">
        <v>2633</v>
      </c>
      <c r="F332" s="508" t="s">
        <v>2634</v>
      </c>
      <c r="G332" s="507" t="s">
        <v>1669</v>
      </c>
      <c r="H332" s="507" t="s">
        <v>1670</v>
      </c>
      <c r="I332" s="509">
        <v>4705.57</v>
      </c>
      <c r="J332" s="509">
        <v>16</v>
      </c>
      <c r="K332" s="510">
        <v>75289.119999999995</v>
      </c>
    </row>
    <row r="333" spans="1:11" ht="14.4" customHeight="1" x14ac:dyDescent="0.3">
      <c r="A333" s="505" t="s">
        <v>518</v>
      </c>
      <c r="B333" s="506" t="s">
        <v>519</v>
      </c>
      <c r="C333" s="507" t="s">
        <v>529</v>
      </c>
      <c r="D333" s="508" t="s">
        <v>836</v>
      </c>
      <c r="E333" s="507" t="s">
        <v>2633</v>
      </c>
      <c r="F333" s="508" t="s">
        <v>2634</v>
      </c>
      <c r="G333" s="507" t="s">
        <v>1864</v>
      </c>
      <c r="H333" s="507" t="s">
        <v>1865</v>
      </c>
      <c r="I333" s="509">
        <v>4360.0029166666654</v>
      </c>
      <c r="J333" s="509">
        <v>55</v>
      </c>
      <c r="K333" s="510">
        <v>239800.1</v>
      </c>
    </row>
    <row r="334" spans="1:11" ht="14.4" customHeight="1" x14ac:dyDescent="0.3">
      <c r="A334" s="505" t="s">
        <v>518</v>
      </c>
      <c r="B334" s="506" t="s">
        <v>519</v>
      </c>
      <c r="C334" s="507" t="s">
        <v>529</v>
      </c>
      <c r="D334" s="508" t="s">
        <v>836</v>
      </c>
      <c r="E334" s="507" t="s">
        <v>2633</v>
      </c>
      <c r="F334" s="508" t="s">
        <v>2634</v>
      </c>
      <c r="G334" s="507" t="s">
        <v>1866</v>
      </c>
      <c r="H334" s="507" t="s">
        <v>1867</v>
      </c>
      <c r="I334" s="509">
        <v>4360.001666666667</v>
      </c>
      <c r="J334" s="509">
        <v>17</v>
      </c>
      <c r="K334" s="510">
        <v>74120.02</v>
      </c>
    </row>
    <row r="335" spans="1:11" ht="14.4" customHeight="1" x14ac:dyDescent="0.3">
      <c r="A335" s="505" t="s">
        <v>518</v>
      </c>
      <c r="B335" s="506" t="s">
        <v>519</v>
      </c>
      <c r="C335" s="507" t="s">
        <v>529</v>
      </c>
      <c r="D335" s="508" t="s">
        <v>836</v>
      </c>
      <c r="E335" s="507" t="s">
        <v>2633</v>
      </c>
      <c r="F335" s="508" t="s">
        <v>2634</v>
      </c>
      <c r="G335" s="507" t="s">
        <v>1671</v>
      </c>
      <c r="H335" s="507" t="s">
        <v>1672</v>
      </c>
      <c r="I335" s="509">
        <v>11445</v>
      </c>
      <c r="J335" s="509">
        <v>21</v>
      </c>
      <c r="K335" s="510">
        <v>240345.01</v>
      </c>
    </row>
    <row r="336" spans="1:11" ht="14.4" customHeight="1" x14ac:dyDescent="0.3">
      <c r="A336" s="505" t="s">
        <v>518</v>
      </c>
      <c r="B336" s="506" t="s">
        <v>519</v>
      </c>
      <c r="C336" s="507" t="s">
        <v>529</v>
      </c>
      <c r="D336" s="508" t="s">
        <v>836</v>
      </c>
      <c r="E336" s="507" t="s">
        <v>2633</v>
      </c>
      <c r="F336" s="508" t="s">
        <v>2634</v>
      </c>
      <c r="G336" s="507" t="s">
        <v>1868</v>
      </c>
      <c r="H336" s="507" t="s">
        <v>1869</v>
      </c>
      <c r="I336" s="509">
        <v>18955.600000000002</v>
      </c>
      <c r="J336" s="509">
        <v>14</v>
      </c>
      <c r="K336" s="510">
        <v>265378.40000000002</v>
      </c>
    </row>
    <row r="337" spans="1:11" ht="14.4" customHeight="1" x14ac:dyDescent="0.3">
      <c r="A337" s="505" t="s">
        <v>518</v>
      </c>
      <c r="B337" s="506" t="s">
        <v>519</v>
      </c>
      <c r="C337" s="507" t="s">
        <v>529</v>
      </c>
      <c r="D337" s="508" t="s">
        <v>836</v>
      </c>
      <c r="E337" s="507" t="s">
        <v>2633</v>
      </c>
      <c r="F337" s="508" t="s">
        <v>2634</v>
      </c>
      <c r="G337" s="507" t="s">
        <v>1868</v>
      </c>
      <c r="H337" s="507" t="s">
        <v>1870</v>
      </c>
      <c r="I337" s="509">
        <v>18955.599999999999</v>
      </c>
      <c r="J337" s="509">
        <v>5</v>
      </c>
      <c r="K337" s="510">
        <v>94778</v>
      </c>
    </row>
    <row r="338" spans="1:11" ht="14.4" customHeight="1" x14ac:dyDescent="0.3">
      <c r="A338" s="505" t="s">
        <v>518</v>
      </c>
      <c r="B338" s="506" t="s">
        <v>519</v>
      </c>
      <c r="C338" s="507" t="s">
        <v>529</v>
      </c>
      <c r="D338" s="508" t="s">
        <v>836</v>
      </c>
      <c r="E338" s="507" t="s">
        <v>2633</v>
      </c>
      <c r="F338" s="508" t="s">
        <v>2634</v>
      </c>
      <c r="G338" s="507" t="s">
        <v>1871</v>
      </c>
      <c r="H338" s="507" t="s">
        <v>1872</v>
      </c>
      <c r="I338" s="509">
        <v>17770.876250000001</v>
      </c>
      <c r="J338" s="509">
        <v>11</v>
      </c>
      <c r="K338" s="510">
        <v>199033.81</v>
      </c>
    </row>
    <row r="339" spans="1:11" ht="14.4" customHeight="1" x14ac:dyDescent="0.3">
      <c r="A339" s="505" t="s">
        <v>518</v>
      </c>
      <c r="B339" s="506" t="s">
        <v>519</v>
      </c>
      <c r="C339" s="507" t="s">
        <v>529</v>
      </c>
      <c r="D339" s="508" t="s">
        <v>836</v>
      </c>
      <c r="E339" s="507" t="s">
        <v>2633</v>
      </c>
      <c r="F339" s="508" t="s">
        <v>2634</v>
      </c>
      <c r="G339" s="507" t="s">
        <v>1873</v>
      </c>
      <c r="H339" s="507" t="s">
        <v>1874</v>
      </c>
      <c r="I339" s="509">
        <v>746.81</v>
      </c>
      <c r="J339" s="509">
        <v>5</v>
      </c>
      <c r="K339" s="510">
        <v>3734.06</v>
      </c>
    </row>
    <row r="340" spans="1:11" ht="14.4" customHeight="1" x14ac:dyDescent="0.3">
      <c r="A340" s="505" t="s">
        <v>518</v>
      </c>
      <c r="B340" s="506" t="s">
        <v>519</v>
      </c>
      <c r="C340" s="507" t="s">
        <v>529</v>
      </c>
      <c r="D340" s="508" t="s">
        <v>836</v>
      </c>
      <c r="E340" s="507" t="s">
        <v>2633</v>
      </c>
      <c r="F340" s="508" t="s">
        <v>2634</v>
      </c>
      <c r="G340" s="507" t="s">
        <v>1875</v>
      </c>
      <c r="H340" s="507" t="s">
        <v>1876</v>
      </c>
      <c r="I340" s="509">
        <v>1928.9799999999998</v>
      </c>
      <c r="J340" s="509">
        <v>6</v>
      </c>
      <c r="K340" s="510">
        <v>11573.88</v>
      </c>
    </row>
    <row r="341" spans="1:11" ht="14.4" customHeight="1" x14ac:dyDescent="0.3">
      <c r="A341" s="505" t="s">
        <v>518</v>
      </c>
      <c r="B341" s="506" t="s">
        <v>519</v>
      </c>
      <c r="C341" s="507" t="s">
        <v>529</v>
      </c>
      <c r="D341" s="508" t="s">
        <v>836</v>
      </c>
      <c r="E341" s="507" t="s">
        <v>2633</v>
      </c>
      <c r="F341" s="508" t="s">
        <v>2634</v>
      </c>
      <c r="G341" s="507" t="s">
        <v>1875</v>
      </c>
      <c r="H341" s="507" t="s">
        <v>1877</v>
      </c>
      <c r="I341" s="509">
        <v>1928.98</v>
      </c>
      <c r="J341" s="509">
        <v>1</v>
      </c>
      <c r="K341" s="510">
        <v>1928.98</v>
      </c>
    </row>
    <row r="342" spans="1:11" ht="14.4" customHeight="1" x14ac:dyDescent="0.3">
      <c r="A342" s="505" t="s">
        <v>518</v>
      </c>
      <c r="B342" s="506" t="s">
        <v>519</v>
      </c>
      <c r="C342" s="507" t="s">
        <v>529</v>
      </c>
      <c r="D342" s="508" t="s">
        <v>836</v>
      </c>
      <c r="E342" s="507" t="s">
        <v>2633</v>
      </c>
      <c r="F342" s="508" t="s">
        <v>2634</v>
      </c>
      <c r="G342" s="507" t="s">
        <v>1878</v>
      </c>
      <c r="H342" s="507" t="s">
        <v>1879</v>
      </c>
      <c r="I342" s="509">
        <v>1006.6</v>
      </c>
      <c r="J342" s="509">
        <v>15</v>
      </c>
      <c r="K342" s="510">
        <v>15099</v>
      </c>
    </row>
    <row r="343" spans="1:11" ht="14.4" customHeight="1" x14ac:dyDescent="0.3">
      <c r="A343" s="505" t="s">
        <v>518</v>
      </c>
      <c r="B343" s="506" t="s">
        <v>519</v>
      </c>
      <c r="C343" s="507" t="s">
        <v>529</v>
      </c>
      <c r="D343" s="508" t="s">
        <v>836</v>
      </c>
      <c r="E343" s="507" t="s">
        <v>2633</v>
      </c>
      <c r="F343" s="508" t="s">
        <v>2634</v>
      </c>
      <c r="G343" s="507" t="s">
        <v>1878</v>
      </c>
      <c r="H343" s="507" t="s">
        <v>1880</v>
      </c>
      <c r="I343" s="509">
        <v>1006.6</v>
      </c>
      <c r="J343" s="509">
        <v>10</v>
      </c>
      <c r="K343" s="510">
        <v>10066</v>
      </c>
    </row>
    <row r="344" spans="1:11" ht="14.4" customHeight="1" x14ac:dyDescent="0.3">
      <c r="A344" s="505" t="s">
        <v>518</v>
      </c>
      <c r="B344" s="506" t="s">
        <v>519</v>
      </c>
      <c r="C344" s="507" t="s">
        <v>529</v>
      </c>
      <c r="D344" s="508" t="s">
        <v>836</v>
      </c>
      <c r="E344" s="507" t="s">
        <v>2633</v>
      </c>
      <c r="F344" s="508" t="s">
        <v>2634</v>
      </c>
      <c r="G344" s="507" t="s">
        <v>1881</v>
      </c>
      <c r="H344" s="507" t="s">
        <v>1882</v>
      </c>
      <c r="I344" s="509">
        <v>46366.634285714281</v>
      </c>
      <c r="J344" s="509">
        <v>7</v>
      </c>
      <c r="K344" s="510">
        <v>324566.43999999994</v>
      </c>
    </row>
    <row r="345" spans="1:11" ht="14.4" customHeight="1" x14ac:dyDescent="0.3">
      <c r="A345" s="505" t="s">
        <v>518</v>
      </c>
      <c r="B345" s="506" t="s">
        <v>519</v>
      </c>
      <c r="C345" s="507" t="s">
        <v>529</v>
      </c>
      <c r="D345" s="508" t="s">
        <v>836</v>
      </c>
      <c r="E345" s="507" t="s">
        <v>2633</v>
      </c>
      <c r="F345" s="508" t="s">
        <v>2634</v>
      </c>
      <c r="G345" s="507" t="s">
        <v>1883</v>
      </c>
      <c r="H345" s="507" t="s">
        <v>1884</v>
      </c>
      <c r="I345" s="509">
        <v>4946.4799999999977</v>
      </c>
      <c r="J345" s="509">
        <v>19</v>
      </c>
      <c r="K345" s="510">
        <v>93983.119999999981</v>
      </c>
    </row>
    <row r="346" spans="1:11" ht="14.4" customHeight="1" x14ac:dyDescent="0.3">
      <c r="A346" s="505" t="s">
        <v>518</v>
      </c>
      <c r="B346" s="506" t="s">
        <v>519</v>
      </c>
      <c r="C346" s="507" t="s">
        <v>529</v>
      </c>
      <c r="D346" s="508" t="s">
        <v>836</v>
      </c>
      <c r="E346" s="507" t="s">
        <v>2633</v>
      </c>
      <c r="F346" s="508" t="s">
        <v>2634</v>
      </c>
      <c r="G346" s="507" t="s">
        <v>1883</v>
      </c>
      <c r="H346" s="507" t="s">
        <v>1885</v>
      </c>
      <c r="I346" s="509">
        <v>4946.4799999999996</v>
      </c>
      <c r="J346" s="509">
        <v>10</v>
      </c>
      <c r="K346" s="510">
        <v>49464.800000000003</v>
      </c>
    </row>
    <row r="347" spans="1:11" ht="14.4" customHeight="1" x14ac:dyDescent="0.3">
      <c r="A347" s="505" t="s">
        <v>518</v>
      </c>
      <c r="B347" s="506" t="s">
        <v>519</v>
      </c>
      <c r="C347" s="507" t="s">
        <v>529</v>
      </c>
      <c r="D347" s="508" t="s">
        <v>836</v>
      </c>
      <c r="E347" s="507" t="s">
        <v>2633</v>
      </c>
      <c r="F347" s="508" t="s">
        <v>2634</v>
      </c>
      <c r="G347" s="507" t="s">
        <v>1886</v>
      </c>
      <c r="H347" s="507" t="s">
        <v>1887</v>
      </c>
      <c r="I347" s="509">
        <v>4946.4799999999977</v>
      </c>
      <c r="J347" s="509">
        <v>35</v>
      </c>
      <c r="K347" s="510">
        <v>173126.80000000005</v>
      </c>
    </row>
    <row r="348" spans="1:11" ht="14.4" customHeight="1" x14ac:dyDescent="0.3">
      <c r="A348" s="505" t="s">
        <v>518</v>
      </c>
      <c r="B348" s="506" t="s">
        <v>519</v>
      </c>
      <c r="C348" s="507" t="s">
        <v>529</v>
      </c>
      <c r="D348" s="508" t="s">
        <v>836</v>
      </c>
      <c r="E348" s="507" t="s">
        <v>2633</v>
      </c>
      <c r="F348" s="508" t="s">
        <v>2634</v>
      </c>
      <c r="G348" s="507" t="s">
        <v>1886</v>
      </c>
      <c r="H348" s="507" t="s">
        <v>1888</v>
      </c>
      <c r="I348" s="509">
        <v>4946.4799999999996</v>
      </c>
      <c r="J348" s="509">
        <v>13</v>
      </c>
      <c r="K348" s="510">
        <v>64304.239999999991</v>
      </c>
    </row>
    <row r="349" spans="1:11" ht="14.4" customHeight="1" x14ac:dyDescent="0.3">
      <c r="A349" s="505" t="s">
        <v>518</v>
      </c>
      <c r="B349" s="506" t="s">
        <v>519</v>
      </c>
      <c r="C349" s="507" t="s">
        <v>529</v>
      </c>
      <c r="D349" s="508" t="s">
        <v>836</v>
      </c>
      <c r="E349" s="507" t="s">
        <v>2633</v>
      </c>
      <c r="F349" s="508" t="s">
        <v>2634</v>
      </c>
      <c r="G349" s="507" t="s">
        <v>1889</v>
      </c>
      <c r="H349" s="507" t="s">
        <v>1890</v>
      </c>
      <c r="I349" s="509">
        <v>4946.4799999999987</v>
      </c>
      <c r="J349" s="509">
        <v>17</v>
      </c>
      <c r="K349" s="510">
        <v>84090.159999999989</v>
      </c>
    </row>
    <row r="350" spans="1:11" ht="14.4" customHeight="1" x14ac:dyDescent="0.3">
      <c r="A350" s="505" t="s">
        <v>518</v>
      </c>
      <c r="B350" s="506" t="s">
        <v>519</v>
      </c>
      <c r="C350" s="507" t="s">
        <v>529</v>
      </c>
      <c r="D350" s="508" t="s">
        <v>836</v>
      </c>
      <c r="E350" s="507" t="s">
        <v>2633</v>
      </c>
      <c r="F350" s="508" t="s">
        <v>2634</v>
      </c>
      <c r="G350" s="507" t="s">
        <v>1889</v>
      </c>
      <c r="H350" s="507" t="s">
        <v>1891</v>
      </c>
      <c r="I350" s="509">
        <v>4946.4799999999996</v>
      </c>
      <c r="J350" s="509">
        <v>11</v>
      </c>
      <c r="K350" s="510">
        <v>54411.279999999992</v>
      </c>
    </row>
    <row r="351" spans="1:11" ht="14.4" customHeight="1" x14ac:dyDescent="0.3">
      <c r="A351" s="505" t="s">
        <v>518</v>
      </c>
      <c r="B351" s="506" t="s">
        <v>519</v>
      </c>
      <c r="C351" s="507" t="s">
        <v>529</v>
      </c>
      <c r="D351" s="508" t="s">
        <v>836</v>
      </c>
      <c r="E351" s="507" t="s">
        <v>2633</v>
      </c>
      <c r="F351" s="508" t="s">
        <v>2634</v>
      </c>
      <c r="G351" s="507" t="s">
        <v>1892</v>
      </c>
      <c r="H351" s="507" t="s">
        <v>1893</v>
      </c>
      <c r="I351" s="509">
        <v>4946.4799999999977</v>
      </c>
      <c r="J351" s="509">
        <v>50</v>
      </c>
      <c r="K351" s="510">
        <v>247324</v>
      </c>
    </row>
    <row r="352" spans="1:11" ht="14.4" customHeight="1" x14ac:dyDescent="0.3">
      <c r="A352" s="505" t="s">
        <v>518</v>
      </c>
      <c r="B352" s="506" t="s">
        <v>519</v>
      </c>
      <c r="C352" s="507" t="s">
        <v>529</v>
      </c>
      <c r="D352" s="508" t="s">
        <v>836</v>
      </c>
      <c r="E352" s="507" t="s">
        <v>2633</v>
      </c>
      <c r="F352" s="508" t="s">
        <v>2634</v>
      </c>
      <c r="G352" s="507" t="s">
        <v>1892</v>
      </c>
      <c r="H352" s="507" t="s">
        <v>1894</v>
      </c>
      <c r="I352" s="509">
        <v>4946.4799999999996</v>
      </c>
      <c r="J352" s="509">
        <v>11</v>
      </c>
      <c r="K352" s="510">
        <v>54411.279999999992</v>
      </c>
    </row>
    <row r="353" spans="1:11" ht="14.4" customHeight="1" x14ac:dyDescent="0.3">
      <c r="A353" s="505" t="s">
        <v>518</v>
      </c>
      <c r="B353" s="506" t="s">
        <v>519</v>
      </c>
      <c r="C353" s="507" t="s">
        <v>529</v>
      </c>
      <c r="D353" s="508" t="s">
        <v>836</v>
      </c>
      <c r="E353" s="507" t="s">
        <v>2633</v>
      </c>
      <c r="F353" s="508" t="s">
        <v>2634</v>
      </c>
      <c r="G353" s="507" t="s">
        <v>1895</v>
      </c>
      <c r="H353" s="507" t="s">
        <v>1896</v>
      </c>
      <c r="I353" s="509">
        <v>4946.4800000000005</v>
      </c>
      <c r="J353" s="509">
        <v>11</v>
      </c>
      <c r="K353" s="510">
        <v>54411.279999999984</v>
      </c>
    </row>
    <row r="354" spans="1:11" ht="14.4" customHeight="1" x14ac:dyDescent="0.3">
      <c r="A354" s="505" t="s">
        <v>518</v>
      </c>
      <c r="B354" s="506" t="s">
        <v>519</v>
      </c>
      <c r="C354" s="507" t="s">
        <v>529</v>
      </c>
      <c r="D354" s="508" t="s">
        <v>836</v>
      </c>
      <c r="E354" s="507" t="s">
        <v>2633</v>
      </c>
      <c r="F354" s="508" t="s">
        <v>2634</v>
      </c>
      <c r="G354" s="507" t="s">
        <v>1895</v>
      </c>
      <c r="H354" s="507" t="s">
        <v>1897</v>
      </c>
      <c r="I354" s="509">
        <v>4946.4799999999996</v>
      </c>
      <c r="J354" s="509">
        <v>2</v>
      </c>
      <c r="K354" s="510">
        <v>9892.9599999999991</v>
      </c>
    </row>
    <row r="355" spans="1:11" ht="14.4" customHeight="1" x14ac:dyDescent="0.3">
      <c r="A355" s="505" t="s">
        <v>518</v>
      </c>
      <c r="B355" s="506" t="s">
        <v>519</v>
      </c>
      <c r="C355" s="507" t="s">
        <v>529</v>
      </c>
      <c r="D355" s="508" t="s">
        <v>836</v>
      </c>
      <c r="E355" s="507" t="s">
        <v>2633</v>
      </c>
      <c r="F355" s="508" t="s">
        <v>2634</v>
      </c>
      <c r="G355" s="507" t="s">
        <v>1898</v>
      </c>
      <c r="H355" s="507" t="s">
        <v>1899</v>
      </c>
      <c r="I355" s="509">
        <v>746.81</v>
      </c>
      <c r="J355" s="509">
        <v>10</v>
      </c>
      <c r="K355" s="510">
        <v>7468.12</v>
      </c>
    </row>
    <row r="356" spans="1:11" ht="14.4" customHeight="1" x14ac:dyDescent="0.3">
      <c r="A356" s="505" t="s">
        <v>518</v>
      </c>
      <c r="B356" s="506" t="s">
        <v>519</v>
      </c>
      <c r="C356" s="507" t="s">
        <v>529</v>
      </c>
      <c r="D356" s="508" t="s">
        <v>836</v>
      </c>
      <c r="E356" s="507" t="s">
        <v>2633</v>
      </c>
      <c r="F356" s="508" t="s">
        <v>2634</v>
      </c>
      <c r="G356" s="507" t="s">
        <v>1900</v>
      </c>
      <c r="H356" s="507" t="s">
        <v>1901</v>
      </c>
      <c r="I356" s="509">
        <v>746.80999999999972</v>
      </c>
      <c r="J356" s="509">
        <v>90</v>
      </c>
      <c r="K356" s="510">
        <v>67213.06</v>
      </c>
    </row>
    <row r="357" spans="1:11" ht="14.4" customHeight="1" x14ac:dyDescent="0.3">
      <c r="A357" s="505" t="s">
        <v>518</v>
      </c>
      <c r="B357" s="506" t="s">
        <v>519</v>
      </c>
      <c r="C357" s="507" t="s">
        <v>529</v>
      </c>
      <c r="D357" s="508" t="s">
        <v>836</v>
      </c>
      <c r="E357" s="507" t="s">
        <v>2633</v>
      </c>
      <c r="F357" s="508" t="s">
        <v>2634</v>
      </c>
      <c r="G357" s="507" t="s">
        <v>1900</v>
      </c>
      <c r="H357" s="507" t="s">
        <v>1902</v>
      </c>
      <c r="I357" s="509">
        <v>746.81</v>
      </c>
      <c r="J357" s="509">
        <v>40</v>
      </c>
      <c r="K357" s="510">
        <v>29872.469999999998</v>
      </c>
    </row>
    <row r="358" spans="1:11" ht="14.4" customHeight="1" x14ac:dyDescent="0.3">
      <c r="A358" s="505" t="s">
        <v>518</v>
      </c>
      <c r="B358" s="506" t="s">
        <v>519</v>
      </c>
      <c r="C358" s="507" t="s">
        <v>529</v>
      </c>
      <c r="D358" s="508" t="s">
        <v>836</v>
      </c>
      <c r="E358" s="507" t="s">
        <v>2633</v>
      </c>
      <c r="F358" s="508" t="s">
        <v>2634</v>
      </c>
      <c r="G358" s="507" t="s">
        <v>1903</v>
      </c>
      <c r="H358" s="507" t="s">
        <v>1904</v>
      </c>
      <c r="I358" s="509">
        <v>3424.3000000000015</v>
      </c>
      <c r="J358" s="509">
        <v>80</v>
      </c>
      <c r="K358" s="510">
        <v>273944</v>
      </c>
    </row>
    <row r="359" spans="1:11" ht="14.4" customHeight="1" x14ac:dyDescent="0.3">
      <c r="A359" s="505" t="s">
        <v>518</v>
      </c>
      <c r="B359" s="506" t="s">
        <v>519</v>
      </c>
      <c r="C359" s="507" t="s">
        <v>529</v>
      </c>
      <c r="D359" s="508" t="s">
        <v>836</v>
      </c>
      <c r="E359" s="507" t="s">
        <v>2633</v>
      </c>
      <c r="F359" s="508" t="s">
        <v>2634</v>
      </c>
      <c r="G359" s="507" t="s">
        <v>1903</v>
      </c>
      <c r="H359" s="507" t="s">
        <v>1905</v>
      </c>
      <c r="I359" s="509">
        <v>3424.3</v>
      </c>
      <c r="J359" s="509">
        <v>30</v>
      </c>
      <c r="K359" s="510">
        <v>102729.00000000001</v>
      </c>
    </row>
    <row r="360" spans="1:11" ht="14.4" customHeight="1" x14ac:dyDescent="0.3">
      <c r="A360" s="505" t="s">
        <v>518</v>
      </c>
      <c r="B360" s="506" t="s">
        <v>519</v>
      </c>
      <c r="C360" s="507" t="s">
        <v>529</v>
      </c>
      <c r="D360" s="508" t="s">
        <v>836</v>
      </c>
      <c r="E360" s="507" t="s">
        <v>2633</v>
      </c>
      <c r="F360" s="508" t="s">
        <v>2634</v>
      </c>
      <c r="G360" s="507" t="s">
        <v>1906</v>
      </c>
      <c r="H360" s="507" t="s">
        <v>1907</v>
      </c>
      <c r="I360" s="509">
        <v>746.80999999999983</v>
      </c>
      <c r="J360" s="509">
        <v>55</v>
      </c>
      <c r="K360" s="510">
        <v>41074.65</v>
      </c>
    </row>
    <row r="361" spans="1:11" ht="14.4" customHeight="1" x14ac:dyDescent="0.3">
      <c r="A361" s="505" t="s">
        <v>518</v>
      </c>
      <c r="B361" s="506" t="s">
        <v>519</v>
      </c>
      <c r="C361" s="507" t="s">
        <v>529</v>
      </c>
      <c r="D361" s="508" t="s">
        <v>836</v>
      </c>
      <c r="E361" s="507" t="s">
        <v>2633</v>
      </c>
      <c r="F361" s="508" t="s">
        <v>2634</v>
      </c>
      <c r="G361" s="507" t="s">
        <v>1906</v>
      </c>
      <c r="H361" s="507" t="s">
        <v>1908</v>
      </c>
      <c r="I361" s="509">
        <v>746.81</v>
      </c>
      <c r="J361" s="509">
        <v>20</v>
      </c>
      <c r="K361" s="510">
        <v>14936.24</v>
      </c>
    </row>
    <row r="362" spans="1:11" ht="14.4" customHeight="1" x14ac:dyDescent="0.3">
      <c r="A362" s="505" t="s">
        <v>518</v>
      </c>
      <c r="B362" s="506" t="s">
        <v>519</v>
      </c>
      <c r="C362" s="507" t="s">
        <v>529</v>
      </c>
      <c r="D362" s="508" t="s">
        <v>836</v>
      </c>
      <c r="E362" s="507" t="s">
        <v>2633</v>
      </c>
      <c r="F362" s="508" t="s">
        <v>2634</v>
      </c>
      <c r="G362" s="507" t="s">
        <v>1675</v>
      </c>
      <c r="H362" s="507" t="s">
        <v>1909</v>
      </c>
      <c r="I362" s="509">
        <v>29717.52</v>
      </c>
      <c r="J362" s="509">
        <v>14</v>
      </c>
      <c r="K362" s="510">
        <v>416045.25999999995</v>
      </c>
    </row>
    <row r="363" spans="1:11" ht="14.4" customHeight="1" x14ac:dyDescent="0.3">
      <c r="A363" s="505" t="s">
        <v>518</v>
      </c>
      <c r="B363" s="506" t="s">
        <v>519</v>
      </c>
      <c r="C363" s="507" t="s">
        <v>529</v>
      </c>
      <c r="D363" s="508" t="s">
        <v>836</v>
      </c>
      <c r="E363" s="507" t="s">
        <v>2633</v>
      </c>
      <c r="F363" s="508" t="s">
        <v>2634</v>
      </c>
      <c r="G363" s="507" t="s">
        <v>1677</v>
      </c>
      <c r="H363" s="507" t="s">
        <v>1678</v>
      </c>
      <c r="I363" s="509">
        <v>13077.68</v>
      </c>
      <c r="J363" s="509">
        <v>18</v>
      </c>
      <c r="K363" s="510">
        <v>235398.24000000002</v>
      </c>
    </row>
    <row r="364" spans="1:11" ht="14.4" customHeight="1" x14ac:dyDescent="0.3">
      <c r="A364" s="505" t="s">
        <v>518</v>
      </c>
      <c r="B364" s="506" t="s">
        <v>519</v>
      </c>
      <c r="C364" s="507" t="s">
        <v>529</v>
      </c>
      <c r="D364" s="508" t="s">
        <v>836</v>
      </c>
      <c r="E364" s="507" t="s">
        <v>2633</v>
      </c>
      <c r="F364" s="508" t="s">
        <v>2634</v>
      </c>
      <c r="G364" s="507" t="s">
        <v>1910</v>
      </c>
      <c r="H364" s="507" t="s">
        <v>1911</v>
      </c>
      <c r="I364" s="509">
        <v>15986.520000000002</v>
      </c>
      <c r="J364" s="509">
        <v>13</v>
      </c>
      <c r="K364" s="510">
        <v>207824.76</v>
      </c>
    </row>
    <row r="365" spans="1:11" ht="14.4" customHeight="1" x14ac:dyDescent="0.3">
      <c r="A365" s="505" t="s">
        <v>518</v>
      </c>
      <c r="B365" s="506" t="s">
        <v>519</v>
      </c>
      <c r="C365" s="507" t="s">
        <v>529</v>
      </c>
      <c r="D365" s="508" t="s">
        <v>836</v>
      </c>
      <c r="E365" s="507" t="s">
        <v>2633</v>
      </c>
      <c r="F365" s="508" t="s">
        <v>2634</v>
      </c>
      <c r="G365" s="507" t="s">
        <v>1910</v>
      </c>
      <c r="H365" s="507" t="s">
        <v>1912</v>
      </c>
      <c r="I365" s="509">
        <v>15986.52</v>
      </c>
      <c r="J365" s="509">
        <v>2</v>
      </c>
      <c r="K365" s="510">
        <v>31973.040000000001</v>
      </c>
    </row>
    <row r="366" spans="1:11" ht="14.4" customHeight="1" x14ac:dyDescent="0.3">
      <c r="A366" s="505" t="s">
        <v>518</v>
      </c>
      <c r="B366" s="506" t="s">
        <v>519</v>
      </c>
      <c r="C366" s="507" t="s">
        <v>529</v>
      </c>
      <c r="D366" s="508" t="s">
        <v>836</v>
      </c>
      <c r="E366" s="507" t="s">
        <v>2633</v>
      </c>
      <c r="F366" s="508" t="s">
        <v>2634</v>
      </c>
      <c r="G366" s="507" t="s">
        <v>1913</v>
      </c>
      <c r="H366" s="507" t="s">
        <v>1914</v>
      </c>
      <c r="I366" s="509">
        <v>4360.0059999999994</v>
      </c>
      <c r="J366" s="509">
        <v>5</v>
      </c>
      <c r="K366" s="510">
        <v>21800.03</v>
      </c>
    </row>
    <row r="367" spans="1:11" ht="14.4" customHeight="1" x14ac:dyDescent="0.3">
      <c r="A367" s="505" t="s">
        <v>518</v>
      </c>
      <c r="B367" s="506" t="s">
        <v>519</v>
      </c>
      <c r="C367" s="507" t="s">
        <v>529</v>
      </c>
      <c r="D367" s="508" t="s">
        <v>836</v>
      </c>
      <c r="E367" s="507" t="s">
        <v>2633</v>
      </c>
      <c r="F367" s="508" t="s">
        <v>2634</v>
      </c>
      <c r="G367" s="507" t="s">
        <v>1679</v>
      </c>
      <c r="H367" s="507" t="s">
        <v>1915</v>
      </c>
      <c r="I367" s="509">
        <v>2846.5377777777776</v>
      </c>
      <c r="J367" s="509">
        <v>57</v>
      </c>
      <c r="K367" s="510">
        <v>162252.53999999995</v>
      </c>
    </row>
    <row r="368" spans="1:11" ht="14.4" customHeight="1" x14ac:dyDescent="0.3">
      <c r="A368" s="505" t="s">
        <v>518</v>
      </c>
      <c r="B368" s="506" t="s">
        <v>519</v>
      </c>
      <c r="C368" s="507" t="s">
        <v>529</v>
      </c>
      <c r="D368" s="508" t="s">
        <v>836</v>
      </c>
      <c r="E368" s="507" t="s">
        <v>2633</v>
      </c>
      <c r="F368" s="508" t="s">
        <v>2634</v>
      </c>
      <c r="G368" s="507" t="s">
        <v>1916</v>
      </c>
      <c r="H368" s="507" t="s">
        <v>1917</v>
      </c>
      <c r="I368" s="509">
        <v>3168.51</v>
      </c>
      <c r="J368" s="509">
        <v>3</v>
      </c>
      <c r="K368" s="510">
        <v>9505.5300000000007</v>
      </c>
    </row>
    <row r="369" spans="1:11" ht="14.4" customHeight="1" x14ac:dyDescent="0.3">
      <c r="A369" s="505" t="s">
        <v>518</v>
      </c>
      <c r="B369" s="506" t="s">
        <v>519</v>
      </c>
      <c r="C369" s="507" t="s">
        <v>529</v>
      </c>
      <c r="D369" s="508" t="s">
        <v>836</v>
      </c>
      <c r="E369" s="507" t="s">
        <v>2633</v>
      </c>
      <c r="F369" s="508" t="s">
        <v>2634</v>
      </c>
      <c r="G369" s="507" t="s">
        <v>1916</v>
      </c>
      <c r="H369" s="507" t="s">
        <v>1918</v>
      </c>
      <c r="I369" s="509">
        <v>3168.51</v>
      </c>
      <c r="J369" s="509">
        <v>5</v>
      </c>
      <c r="K369" s="510">
        <v>15842.53</v>
      </c>
    </row>
    <row r="370" spans="1:11" ht="14.4" customHeight="1" x14ac:dyDescent="0.3">
      <c r="A370" s="505" t="s">
        <v>518</v>
      </c>
      <c r="B370" s="506" t="s">
        <v>519</v>
      </c>
      <c r="C370" s="507" t="s">
        <v>529</v>
      </c>
      <c r="D370" s="508" t="s">
        <v>836</v>
      </c>
      <c r="E370" s="507" t="s">
        <v>2633</v>
      </c>
      <c r="F370" s="508" t="s">
        <v>2634</v>
      </c>
      <c r="G370" s="507" t="s">
        <v>1919</v>
      </c>
      <c r="H370" s="507" t="s">
        <v>1920</v>
      </c>
      <c r="I370" s="509">
        <v>1006.5749999999999</v>
      </c>
      <c r="J370" s="509">
        <v>20</v>
      </c>
      <c r="K370" s="510">
        <v>20131.5</v>
      </c>
    </row>
    <row r="371" spans="1:11" ht="14.4" customHeight="1" x14ac:dyDescent="0.3">
      <c r="A371" s="505" t="s">
        <v>518</v>
      </c>
      <c r="B371" s="506" t="s">
        <v>519</v>
      </c>
      <c r="C371" s="507" t="s">
        <v>529</v>
      </c>
      <c r="D371" s="508" t="s">
        <v>836</v>
      </c>
      <c r="E371" s="507" t="s">
        <v>2633</v>
      </c>
      <c r="F371" s="508" t="s">
        <v>2634</v>
      </c>
      <c r="G371" s="507" t="s">
        <v>1919</v>
      </c>
      <c r="H371" s="507" t="s">
        <v>1921</v>
      </c>
      <c r="I371" s="509">
        <v>1006.6</v>
      </c>
      <c r="J371" s="509">
        <v>10</v>
      </c>
      <c r="K371" s="510">
        <v>10066</v>
      </c>
    </row>
    <row r="372" spans="1:11" ht="14.4" customHeight="1" x14ac:dyDescent="0.3">
      <c r="A372" s="505" t="s">
        <v>518</v>
      </c>
      <c r="B372" s="506" t="s">
        <v>519</v>
      </c>
      <c r="C372" s="507" t="s">
        <v>529</v>
      </c>
      <c r="D372" s="508" t="s">
        <v>836</v>
      </c>
      <c r="E372" s="507" t="s">
        <v>2633</v>
      </c>
      <c r="F372" s="508" t="s">
        <v>2634</v>
      </c>
      <c r="G372" s="507" t="s">
        <v>1922</v>
      </c>
      <c r="H372" s="507" t="s">
        <v>1923</v>
      </c>
      <c r="I372" s="509">
        <v>1754.5</v>
      </c>
      <c r="J372" s="509">
        <v>15</v>
      </c>
      <c r="K372" s="510">
        <v>26317.5</v>
      </c>
    </row>
    <row r="373" spans="1:11" ht="14.4" customHeight="1" x14ac:dyDescent="0.3">
      <c r="A373" s="505" t="s">
        <v>518</v>
      </c>
      <c r="B373" s="506" t="s">
        <v>519</v>
      </c>
      <c r="C373" s="507" t="s">
        <v>529</v>
      </c>
      <c r="D373" s="508" t="s">
        <v>836</v>
      </c>
      <c r="E373" s="507" t="s">
        <v>2633</v>
      </c>
      <c r="F373" s="508" t="s">
        <v>2634</v>
      </c>
      <c r="G373" s="507" t="s">
        <v>1922</v>
      </c>
      <c r="H373" s="507" t="s">
        <v>1924</v>
      </c>
      <c r="I373" s="509">
        <v>1754.5</v>
      </c>
      <c r="J373" s="509">
        <v>5</v>
      </c>
      <c r="K373" s="510">
        <v>8772.5</v>
      </c>
    </row>
    <row r="374" spans="1:11" ht="14.4" customHeight="1" x14ac:dyDescent="0.3">
      <c r="A374" s="505" t="s">
        <v>518</v>
      </c>
      <c r="B374" s="506" t="s">
        <v>519</v>
      </c>
      <c r="C374" s="507" t="s">
        <v>529</v>
      </c>
      <c r="D374" s="508" t="s">
        <v>836</v>
      </c>
      <c r="E374" s="507" t="s">
        <v>2633</v>
      </c>
      <c r="F374" s="508" t="s">
        <v>2634</v>
      </c>
      <c r="G374" s="507" t="s">
        <v>1925</v>
      </c>
      <c r="H374" s="507" t="s">
        <v>1926</v>
      </c>
      <c r="I374" s="509">
        <v>76578.234615384587</v>
      </c>
      <c r="J374" s="509">
        <v>24</v>
      </c>
      <c r="K374" s="510">
        <v>1846157.0999999996</v>
      </c>
    </row>
    <row r="375" spans="1:11" ht="14.4" customHeight="1" x14ac:dyDescent="0.3">
      <c r="A375" s="505" t="s">
        <v>518</v>
      </c>
      <c r="B375" s="506" t="s">
        <v>519</v>
      </c>
      <c r="C375" s="507" t="s">
        <v>529</v>
      </c>
      <c r="D375" s="508" t="s">
        <v>836</v>
      </c>
      <c r="E375" s="507" t="s">
        <v>2633</v>
      </c>
      <c r="F375" s="508" t="s">
        <v>2634</v>
      </c>
      <c r="G375" s="507" t="s">
        <v>1927</v>
      </c>
      <c r="H375" s="507" t="s">
        <v>1928</v>
      </c>
      <c r="I375" s="509">
        <v>79999.75</v>
      </c>
      <c r="J375" s="509">
        <v>3</v>
      </c>
      <c r="K375" s="510">
        <v>239999.25</v>
      </c>
    </row>
    <row r="376" spans="1:11" ht="14.4" customHeight="1" x14ac:dyDescent="0.3">
      <c r="A376" s="505" t="s">
        <v>518</v>
      </c>
      <c r="B376" s="506" t="s">
        <v>519</v>
      </c>
      <c r="C376" s="507" t="s">
        <v>529</v>
      </c>
      <c r="D376" s="508" t="s">
        <v>836</v>
      </c>
      <c r="E376" s="507" t="s">
        <v>2633</v>
      </c>
      <c r="F376" s="508" t="s">
        <v>2634</v>
      </c>
      <c r="G376" s="507" t="s">
        <v>1929</v>
      </c>
      <c r="H376" s="507" t="s">
        <v>1930</v>
      </c>
      <c r="I376" s="509">
        <v>3424.300000000002</v>
      </c>
      <c r="J376" s="509">
        <v>72</v>
      </c>
      <c r="K376" s="510">
        <v>246549.6</v>
      </c>
    </row>
    <row r="377" spans="1:11" ht="14.4" customHeight="1" x14ac:dyDescent="0.3">
      <c r="A377" s="505" t="s">
        <v>518</v>
      </c>
      <c r="B377" s="506" t="s">
        <v>519</v>
      </c>
      <c r="C377" s="507" t="s">
        <v>529</v>
      </c>
      <c r="D377" s="508" t="s">
        <v>836</v>
      </c>
      <c r="E377" s="507" t="s">
        <v>2633</v>
      </c>
      <c r="F377" s="508" t="s">
        <v>2634</v>
      </c>
      <c r="G377" s="507" t="s">
        <v>1929</v>
      </c>
      <c r="H377" s="507" t="s">
        <v>1931</v>
      </c>
      <c r="I377" s="509">
        <v>3424.3000000000006</v>
      </c>
      <c r="J377" s="509">
        <v>38</v>
      </c>
      <c r="K377" s="510">
        <v>130123.4</v>
      </c>
    </row>
    <row r="378" spans="1:11" ht="14.4" customHeight="1" x14ac:dyDescent="0.3">
      <c r="A378" s="505" t="s">
        <v>518</v>
      </c>
      <c r="B378" s="506" t="s">
        <v>519</v>
      </c>
      <c r="C378" s="507" t="s">
        <v>529</v>
      </c>
      <c r="D378" s="508" t="s">
        <v>836</v>
      </c>
      <c r="E378" s="507" t="s">
        <v>2633</v>
      </c>
      <c r="F378" s="508" t="s">
        <v>2634</v>
      </c>
      <c r="G378" s="507" t="s">
        <v>1932</v>
      </c>
      <c r="H378" s="507" t="s">
        <v>1933</v>
      </c>
      <c r="I378" s="509">
        <v>3424.3000000000011</v>
      </c>
      <c r="J378" s="509">
        <v>37</v>
      </c>
      <c r="K378" s="510">
        <v>126699.1</v>
      </c>
    </row>
    <row r="379" spans="1:11" ht="14.4" customHeight="1" x14ac:dyDescent="0.3">
      <c r="A379" s="505" t="s">
        <v>518</v>
      </c>
      <c r="B379" s="506" t="s">
        <v>519</v>
      </c>
      <c r="C379" s="507" t="s">
        <v>529</v>
      </c>
      <c r="D379" s="508" t="s">
        <v>836</v>
      </c>
      <c r="E379" s="507" t="s">
        <v>2633</v>
      </c>
      <c r="F379" s="508" t="s">
        <v>2634</v>
      </c>
      <c r="G379" s="507" t="s">
        <v>1932</v>
      </c>
      <c r="H379" s="507" t="s">
        <v>1934</v>
      </c>
      <c r="I379" s="509">
        <v>3424.2999999999997</v>
      </c>
      <c r="J379" s="509">
        <v>22</v>
      </c>
      <c r="K379" s="510">
        <v>75334.600000000006</v>
      </c>
    </row>
    <row r="380" spans="1:11" ht="14.4" customHeight="1" x14ac:dyDescent="0.3">
      <c r="A380" s="505" t="s">
        <v>518</v>
      </c>
      <c r="B380" s="506" t="s">
        <v>519</v>
      </c>
      <c r="C380" s="507" t="s">
        <v>529</v>
      </c>
      <c r="D380" s="508" t="s">
        <v>836</v>
      </c>
      <c r="E380" s="507" t="s">
        <v>2633</v>
      </c>
      <c r="F380" s="508" t="s">
        <v>2634</v>
      </c>
      <c r="G380" s="507" t="s">
        <v>1935</v>
      </c>
      <c r="H380" s="507" t="s">
        <v>1936</v>
      </c>
      <c r="I380" s="509">
        <v>3424.3000000000015</v>
      </c>
      <c r="J380" s="509">
        <v>48</v>
      </c>
      <c r="K380" s="510">
        <v>164366.40000000002</v>
      </c>
    </row>
    <row r="381" spans="1:11" ht="14.4" customHeight="1" x14ac:dyDescent="0.3">
      <c r="A381" s="505" t="s">
        <v>518</v>
      </c>
      <c r="B381" s="506" t="s">
        <v>519</v>
      </c>
      <c r="C381" s="507" t="s">
        <v>529</v>
      </c>
      <c r="D381" s="508" t="s">
        <v>836</v>
      </c>
      <c r="E381" s="507" t="s">
        <v>2633</v>
      </c>
      <c r="F381" s="508" t="s">
        <v>2634</v>
      </c>
      <c r="G381" s="507" t="s">
        <v>1935</v>
      </c>
      <c r="H381" s="507" t="s">
        <v>1937</v>
      </c>
      <c r="I381" s="509">
        <v>3424.3</v>
      </c>
      <c r="J381" s="509">
        <v>22</v>
      </c>
      <c r="K381" s="510">
        <v>75334.600000000006</v>
      </c>
    </row>
    <row r="382" spans="1:11" ht="14.4" customHeight="1" x14ac:dyDescent="0.3">
      <c r="A382" s="505" t="s">
        <v>518</v>
      </c>
      <c r="B382" s="506" t="s">
        <v>519</v>
      </c>
      <c r="C382" s="507" t="s">
        <v>529</v>
      </c>
      <c r="D382" s="508" t="s">
        <v>836</v>
      </c>
      <c r="E382" s="507" t="s">
        <v>2633</v>
      </c>
      <c r="F382" s="508" t="s">
        <v>2634</v>
      </c>
      <c r="G382" s="507" t="s">
        <v>1938</v>
      </c>
      <c r="H382" s="507" t="s">
        <v>1939</v>
      </c>
      <c r="I382" s="509">
        <v>3424.3000000000011</v>
      </c>
      <c r="J382" s="509">
        <v>32</v>
      </c>
      <c r="K382" s="510">
        <v>109577.60000000003</v>
      </c>
    </row>
    <row r="383" spans="1:11" ht="14.4" customHeight="1" x14ac:dyDescent="0.3">
      <c r="A383" s="505" t="s">
        <v>518</v>
      </c>
      <c r="B383" s="506" t="s">
        <v>519</v>
      </c>
      <c r="C383" s="507" t="s">
        <v>529</v>
      </c>
      <c r="D383" s="508" t="s">
        <v>836</v>
      </c>
      <c r="E383" s="507" t="s">
        <v>2633</v>
      </c>
      <c r="F383" s="508" t="s">
        <v>2634</v>
      </c>
      <c r="G383" s="507" t="s">
        <v>1938</v>
      </c>
      <c r="H383" s="507" t="s">
        <v>1940</v>
      </c>
      <c r="I383" s="509">
        <v>3424.3</v>
      </c>
      <c r="J383" s="509">
        <v>16</v>
      </c>
      <c r="K383" s="510">
        <v>54788.80000000001</v>
      </c>
    </row>
    <row r="384" spans="1:11" ht="14.4" customHeight="1" x14ac:dyDescent="0.3">
      <c r="A384" s="505" t="s">
        <v>518</v>
      </c>
      <c r="B384" s="506" t="s">
        <v>519</v>
      </c>
      <c r="C384" s="507" t="s">
        <v>529</v>
      </c>
      <c r="D384" s="508" t="s">
        <v>836</v>
      </c>
      <c r="E384" s="507" t="s">
        <v>2633</v>
      </c>
      <c r="F384" s="508" t="s">
        <v>2634</v>
      </c>
      <c r="G384" s="507" t="s">
        <v>1941</v>
      </c>
      <c r="H384" s="507" t="s">
        <v>1942</v>
      </c>
      <c r="I384" s="509">
        <v>45079.651904761915</v>
      </c>
      <c r="J384" s="509">
        <v>33</v>
      </c>
      <c r="K384" s="510">
        <v>1456167.6300000001</v>
      </c>
    </row>
    <row r="385" spans="1:11" ht="14.4" customHeight="1" x14ac:dyDescent="0.3">
      <c r="A385" s="505" t="s">
        <v>518</v>
      </c>
      <c r="B385" s="506" t="s">
        <v>519</v>
      </c>
      <c r="C385" s="507" t="s">
        <v>529</v>
      </c>
      <c r="D385" s="508" t="s">
        <v>836</v>
      </c>
      <c r="E385" s="507" t="s">
        <v>2633</v>
      </c>
      <c r="F385" s="508" t="s">
        <v>2634</v>
      </c>
      <c r="G385" s="507" t="s">
        <v>1943</v>
      </c>
      <c r="H385" s="507" t="s">
        <v>1944</v>
      </c>
      <c r="I385" s="509">
        <v>12993</v>
      </c>
      <c r="J385" s="509">
        <v>4</v>
      </c>
      <c r="K385" s="510">
        <v>51972</v>
      </c>
    </row>
    <row r="386" spans="1:11" ht="14.4" customHeight="1" x14ac:dyDescent="0.3">
      <c r="A386" s="505" t="s">
        <v>518</v>
      </c>
      <c r="B386" s="506" t="s">
        <v>519</v>
      </c>
      <c r="C386" s="507" t="s">
        <v>529</v>
      </c>
      <c r="D386" s="508" t="s">
        <v>836</v>
      </c>
      <c r="E386" s="507" t="s">
        <v>2633</v>
      </c>
      <c r="F386" s="508" t="s">
        <v>2634</v>
      </c>
      <c r="G386" s="507" t="s">
        <v>1945</v>
      </c>
      <c r="H386" s="507" t="s">
        <v>1946</v>
      </c>
      <c r="I386" s="509">
        <v>55824.796666666669</v>
      </c>
      <c r="J386" s="509">
        <v>8</v>
      </c>
      <c r="K386" s="510">
        <v>475396.25</v>
      </c>
    </row>
    <row r="387" spans="1:11" ht="14.4" customHeight="1" x14ac:dyDescent="0.3">
      <c r="A387" s="505" t="s">
        <v>518</v>
      </c>
      <c r="B387" s="506" t="s">
        <v>519</v>
      </c>
      <c r="C387" s="507" t="s">
        <v>529</v>
      </c>
      <c r="D387" s="508" t="s">
        <v>836</v>
      </c>
      <c r="E387" s="507" t="s">
        <v>2633</v>
      </c>
      <c r="F387" s="508" t="s">
        <v>2634</v>
      </c>
      <c r="G387" s="507" t="s">
        <v>1947</v>
      </c>
      <c r="H387" s="507" t="s">
        <v>1948</v>
      </c>
      <c r="I387" s="509">
        <v>67359.197000000015</v>
      </c>
      <c r="J387" s="509">
        <v>10</v>
      </c>
      <c r="K387" s="510">
        <v>673591.97000000009</v>
      </c>
    </row>
    <row r="388" spans="1:11" ht="14.4" customHeight="1" x14ac:dyDescent="0.3">
      <c r="A388" s="505" t="s">
        <v>518</v>
      </c>
      <c r="B388" s="506" t="s">
        <v>519</v>
      </c>
      <c r="C388" s="507" t="s">
        <v>529</v>
      </c>
      <c r="D388" s="508" t="s">
        <v>836</v>
      </c>
      <c r="E388" s="507" t="s">
        <v>2633</v>
      </c>
      <c r="F388" s="508" t="s">
        <v>2634</v>
      </c>
      <c r="G388" s="507" t="s">
        <v>1949</v>
      </c>
      <c r="H388" s="507" t="s">
        <v>1950</v>
      </c>
      <c r="I388" s="509">
        <v>3424.3000000000011</v>
      </c>
      <c r="J388" s="509">
        <v>21</v>
      </c>
      <c r="K388" s="510">
        <v>71910.3</v>
      </c>
    </row>
    <row r="389" spans="1:11" ht="14.4" customHeight="1" x14ac:dyDescent="0.3">
      <c r="A389" s="505" t="s">
        <v>518</v>
      </c>
      <c r="B389" s="506" t="s">
        <v>519</v>
      </c>
      <c r="C389" s="507" t="s">
        <v>529</v>
      </c>
      <c r="D389" s="508" t="s">
        <v>836</v>
      </c>
      <c r="E389" s="507" t="s">
        <v>2633</v>
      </c>
      <c r="F389" s="508" t="s">
        <v>2634</v>
      </c>
      <c r="G389" s="507" t="s">
        <v>1949</v>
      </c>
      <c r="H389" s="507" t="s">
        <v>1951</v>
      </c>
      <c r="I389" s="509">
        <v>3424.2999999999997</v>
      </c>
      <c r="J389" s="509">
        <v>12</v>
      </c>
      <c r="K389" s="510">
        <v>41091.600000000006</v>
      </c>
    </row>
    <row r="390" spans="1:11" ht="14.4" customHeight="1" x14ac:dyDescent="0.3">
      <c r="A390" s="505" t="s">
        <v>518</v>
      </c>
      <c r="B390" s="506" t="s">
        <v>519</v>
      </c>
      <c r="C390" s="507" t="s">
        <v>529</v>
      </c>
      <c r="D390" s="508" t="s">
        <v>836</v>
      </c>
      <c r="E390" s="507" t="s">
        <v>2633</v>
      </c>
      <c r="F390" s="508" t="s">
        <v>2634</v>
      </c>
      <c r="G390" s="507" t="s">
        <v>1952</v>
      </c>
      <c r="H390" s="507" t="s">
        <v>1953</v>
      </c>
      <c r="I390" s="509">
        <v>801.87</v>
      </c>
      <c r="J390" s="509">
        <v>15</v>
      </c>
      <c r="K390" s="510">
        <v>12028.02</v>
      </c>
    </row>
    <row r="391" spans="1:11" ht="14.4" customHeight="1" x14ac:dyDescent="0.3">
      <c r="A391" s="505" t="s">
        <v>518</v>
      </c>
      <c r="B391" s="506" t="s">
        <v>519</v>
      </c>
      <c r="C391" s="507" t="s">
        <v>529</v>
      </c>
      <c r="D391" s="508" t="s">
        <v>836</v>
      </c>
      <c r="E391" s="507" t="s">
        <v>2633</v>
      </c>
      <c r="F391" s="508" t="s">
        <v>2634</v>
      </c>
      <c r="G391" s="507" t="s">
        <v>1952</v>
      </c>
      <c r="H391" s="507" t="s">
        <v>1954</v>
      </c>
      <c r="I391" s="509">
        <v>801.87</v>
      </c>
      <c r="J391" s="509">
        <v>5</v>
      </c>
      <c r="K391" s="510">
        <v>4009.34</v>
      </c>
    </row>
    <row r="392" spans="1:11" ht="14.4" customHeight="1" x14ac:dyDescent="0.3">
      <c r="A392" s="505" t="s">
        <v>518</v>
      </c>
      <c r="B392" s="506" t="s">
        <v>519</v>
      </c>
      <c r="C392" s="507" t="s">
        <v>529</v>
      </c>
      <c r="D392" s="508" t="s">
        <v>836</v>
      </c>
      <c r="E392" s="507" t="s">
        <v>2633</v>
      </c>
      <c r="F392" s="508" t="s">
        <v>2634</v>
      </c>
      <c r="G392" s="507" t="s">
        <v>1709</v>
      </c>
      <c r="H392" s="507" t="s">
        <v>1710</v>
      </c>
      <c r="I392" s="509">
        <v>1272.9714285714285</v>
      </c>
      <c r="J392" s="509">
        <v>8</v>
      </c>
      <c r="K392" s="510">
        <v>10192.91</v>
      </c>
    </row>
    <row r="393" spans="1:11" ht="14.4" customHeight="1" x14ac:dyDescent="0.3">
      <c r="A393" s="505" t="s">
        <v>518</v>
      </c>
      <c r="B393" s="506" t="s">
        <v>519</v>
      </c>
      <c r="C393" s="507" t="s">
        <v>529</v>
      </c>
      <c r="D393" s="508" t="s">
        <v>836</v>
      </c>
      <c r="E393" s="507" t="s">
        <v>2633</v>
      </c>
      <c r="F393" s="508" t="s">
        <v>2634</v>
      </c>
      <c r="G393" s="507" t="s">
        <v>1955</v>
      </c>
      <c r="H393" s="507" t="s">
        <v>1956</v>
      </c>
      <c r="I393" s="509">
        <v>4749.72</v>
      </c>
      <c r="J393" s="509">
        <v>3</v>
      </c>
      <c r="K393" s="510">
        <v>14249.16</v>
      </c>
    </row>
    <row r="394" spans="1:11" ht="14.4" customHeight="1" x14ac:dyDescent="0.3">
      <c r="A394" s="505" t="s">
        <v>518</v>
      </c>
      <c r="B394" s="506" t="s">
        <v>519</v>
      </c>
      <c r="C394" s="507" t="s">
        <v>529</v>
      </c>
      <c r="D394" s="508" t="s">
        <v>836</v>
      </c>
      <c r="E394" s="507" t="s">
        <v>2633</v>
      </c>
      <c r="F394" s="508" t="s">
        <v>2634</v>
      </c>
      <c r="G394" s="507" t="s">
        <v>1957</v>
      </c>
      <c r="H394" s="507" t="s">
        <v>1958</v>
      </c>
      <c r="I394" s="509">
        <v>3168.51</v>
      </c>
      <c r="J394" s="509">
        <v>6</v>
      </c>
      <c r="K394" s="510">
        <v>19011.060000000001</v>
      </c>
    </row>
    <row r="395" spans="1:11" ht="14.4" customHeight="1" x14ac:dyDescent="0.3">
      <c r="A395" s="505" t="s">
        <v>518</v>
      </c>
      <c r="B395" s="506" t="s">
        <v>519</v>
      </c>
      <c r="C395" s="507" t="s">
        <v>529</v>
      </c>
      <c r="D395" s="508" t="s">
        <v>836</v>
      </c>
      <c r="E395" s="507" t="s">
        <v>2633</v>
      </c>
      <c r="F395" s="508" t="s">
        <v>2634</v>
      </c>
      <c r="G395" s="507" t="s">
        <v>1957</v>
      </c>
      <c r="H395" s="507" t="s">
        <v>1959</v>
      </c>
      <c r="I395" s="509">
        <v>3168.51</v>
      </c>
      <c r="J395" s="509">
        <v>4</v>
      </c>
      <c r="K395" s="510">
        <v>12674.03</v>
      </c>
    </row>
    <row r="396" spans="1:11" ht="14.4" customHeight="1" x14ac:dyDescent="0.3">
      <c r="A396" s="505" t="s">
        <v>518</v>
      </c>
      <c r="B396" s="506" t="s">
        <v>519</v>
      </c>
      <c r="C396" s="507" t="s">
        <v>529</v>
      </c>
      <c r="D396" s="508" t="s">
        <v>836</v>
      </c>
      <c r="E396" s="507" t="s">
        <v>2633</v>
      </c>
      <c r="F396" s="508" t="s">
        <v>2634</v>
      </c>
      <c r="G396" s="507" t="s">
        <v>1960</v>
      </c>
      <c r="H396" s="507" t="s">
        <v>1961</v>
      </c>
      <c r="I396" s="509">
        <v>746.81</v>
      </c>
      <c r="J396" s="509">
        <v>20</v>
      </c>
      <c r="K396" s="510">
        <v>14936.24</v>
      </c>
    </row>
    <row r="397" spans="1:11" ht="14.4" customHeight="1" x14ac:dyDescent="0.3">
      <c r="A397" s="505" t="s">
        <v>518</v>
      </c>
      <c r="B397" s="506" t="s">
        <v>519</v>
      </c>
      <c r="C397" s="507" t="s">
        <v>529</v>
      </c>
      <c r="D397" s="508" t="s">
        <v>836</v>
      </c>
      <c r="E397" s="507" t="s">
        <v>2633</v>
      </c>
      <c r="F397" s="508" t="s">
        <v>2634</v>
      </c>
      <c r="G397" s="507" t="s">
        <v>1960</v>
      </c>
      <c r="H397" s="507" t="s">
        <v>1962</v>
      </c>
      <c r="I397" s="509">
        <v>746.81</v>
      </c>
      <c r="J397" s="509">
        <v>10</v>
      </c>
      <c r="K397" s="510">
        <v>7468.12</v>
      </c>
    </row>
    <row r="398" spans="1:11" ht="14.4" customHeight="1" x14ac:dyDescent="0.3">
      <c r="A398" s="505" t="s">
        <v>518</v>
      </c>
      <c r="B398" s="506" t="s">
        <v>519</v>
      </c>
      <c r="C398" s="507" t="s">
        <v>529</v>
      </c>
      <c r="D398" s="508" t="s">
        <v>836</v>
      </c>
      <c r="E398" s="507" t="s">
        <v>2633</v>
      </c>
      <c r="F398" s="508" t="s">
        <v>2634</v>
      </c>
      <c r="G398" s="507" t="s">
        <v>1963</v>
      </c>
      <c r="H398" s="507" t="s">
        <v>1964</v>
      </c>
      <c r="I398" s="509">
        <v>746.81</v>
      </c>
      <c r="J398" s="509">
        <v>5</v>
      </c>
      <c r="K398" s="510">
        <v>3734.06</v>
      </c>
    </row>
    <row r="399" spans="1:11" ht="14.4" customHeight="1" x14ac:dyDescent="0.3">
      <c r="A399" s="505" t="s">
        <v>518</v>
      </c>
      <c r="B399" s="506" t="s">
        <v>519</v>
      </c>
      <c r="C399" s="507" t="s">
        <v>529</v>
      </c>
      <c r="D399" s="508" t="s">
        <v>836</v>
      </c>
      <c r="E399" s="507" t="s">
        <v>2633</v>
      </c>
      <c r="F399" s="508" t="s">
        <v>2634</v>
      </c>
      <c r="G399" s="507" t="s">
        <v>1711</v>
      </c>
      <c r="H399" s="507" t="s">
        <v>1712</v>
      </c>
      <c r="I399" s="509">
        <v>594.39</v>
      </c>
      <c r="J399" s="509">
        <v>25</v>
      </c>
      <c r="K399" s="510">
        <v>14859.7</v>
      </c>
    </row>
    <row r="400" spans="1:11" ht="14.4" customHeight="1" x14ac:dyDescent="0.3">
      <c r="A400" s="505" t="s">
        <v>518</v>
      </c>
      <c r="B400" s="506" t="s">
        <v>519</v>
      </c>
      <c r="C400" s="507" t="s">
        <v>529</v>
      </c>
      <c r="D400" s="508" t="s">
        <v>836</v>
      </c>
      <c r="E400" s="507" t="s">
        <v>2633</v>
      </c>
      <c r="F400" s="508" t="s">
        <v>2634</v>
      </c>
      <c r="G400" s="507" t="s">
        <v>1965</v>
      </c>
      <c r="H400" s="507" t="s">
        <v>1966</v>
      </c>
      <c r="I400" s="509">
        <v>1928.982</v>
      </c>
      <c r="J400" s="509">
        <v>5</v>
      </c>
      <c r="K400" s="510">
        <v>9644.91</v>
      </c>
    </row>
    <row r="401" spans="1:11" ht="14.4" customHeight="1" x14ac:dyDescent="0.3">
      <c r="A401" s="505" t="s">
        <v>518</v>
      </c>
      <c r="B401" s="506" t="s">
        <v>519</v>
      </c>
      <c r="C401" s="507" t="s">
        <v>529</v>
      </c>
      <c r="D401" s="508" t="s">
        <v>836</v>
      </c>
      <c r="E401" s="507" t="s">
        <v>2633</v>
      </c>
      <c r="F401" s="508" t="s">
        <v>2634</v>
      </c>
      <c r="G401" s="507" t="s">
        <v>1965</v>
      </c>
      <c r="H401" s="507" t="s">
        <v>1967</v>
      </c>
      <c r="I401" s="509">
        <v>1928.98</v>
      </c>
      <c r="J401" s="509">
        <v>1</v>
      </c>
      <c r="K401" s="510">
        <v>1928.98</v>
      </c>
    </row>
    <row r="402" spans="1:11" ht="14.4" customHeight="1" x14ac:dyDescent="0.3">
      <c r="A402" s="505" t="s">
        <v>518</v>
      </c>
      <c r="B402" s="506" t="s">
        <v>519</v>
      </c>
      <c r="C402" s="507" t="s">
        <v>529</v>
      </c>
      <c r="D402" s="508" t="s">
        <v>836</v>
      </c>
      <c r="E402" s="507" t="s">
        <v>2633</v>
      </c>
      <c r="F402" s="508" t="s">
        <v>2634</v>
      </c>
      <c r="G402" s="507" t="s">
        <v>1968</v>
      </c>
      <c r="H402" s="507" t="s">
        <v>1969</v>
      </c>
      <c r="I402" s="509">
        <v>81089.974999999991</v>
      </c>
      <c r="J402" s="509">
        <v>12</v>
      </c>
      <c r="K402" s="510">
        <v>973079.79999999981</v>
      </c>
    </row>
    <row r="403" spans="1:11" ht="14.4" customHeight="1" x14ac:dyDescent="0.3">
      <c r="A403" s="505" t="s">
        <v>518</v>
      </c>
      <c r="B403" s="506" t="s">
        <v>519</v>
      </c>
      <c r="C403" s="507" t="s">
        <v>529</v>
      </c>
      <c r="D403" s="508" t="s">
        <v>836</v>
      </c>
      <c r="E403" s="507" t="s">
        <v>2633</v>
      </c>
      <c r="F403" s="508" t="s">
        <v>2634</v>
      </c>
      <c r="G403" s="507" t="s">
        <v>1713</v>
      </c>
      <c r="H403" s="507" t="s">
        <v>1970</v>
      </c>
      <c r="I403" s="509">
        <v>319.43999999999994</v>
      </c>
      <c r="J403" s="509">
        <v>175</v>
      </c>
      <c r="K403" s="510">
        <v>56083.5</v>
      </c>
    </row>
    <row r="404" spans="1:11" ht="14.4" customHeight="1" x14ac:dyDescent="0.3">
      <c r="A404" s="505" t="s">
        <v>518</v>
      </c>
      <c r="B404" s="506" t="s">
        <v>519</v>
      </c>
      <c r="C404" s="507" t="s">
        <v>529</v>
      </c>
      <c r="D404" s="508" t="s">
        <v>836</v>
      </c>
      <c r="E404" s="507" t="s">
        <v>2633</v>
      </c>
      <c r="F404" s="508" t="s">
        <v>2634</v>
      </c>
      <c r="G404" s="507" t="s">
        <v>1715</v>
      </c>
      <c r="H404" s="507" t="s">
        <v>1716</v>
      </c>
      <c r="I404" s="509">
        <v>549.34</v>
      </c>
      <c r="J404" s="509">
        <v>10</v>
      </c>
      <c r="K404" s="510">
        <v>5493.4</v>
      </c>
    </row>
    <row r="405" spans="1:11" ht="14.4" customHeight="1" x14ac:dyDescent="0.3">
      <c r="A405" s="505" t="s">
        <v>518</v>
      </c>
      <c r="B405" s="506" t="s">
        <v>519</v>
      </c>
      <c r="C405" s="507" t="s">
        <v>529</v>
      </c>
      <c r="D405" s="508" t="s">
        <v>836</v>
      </c>
      <c r="E405" s="507" t="s">
        <v>2633</v>
      </c>
      <c r="F405" s="508" t="s">
        <v>2634</v>
      </c>
      <c r="G405" s="507" t="s">
        <v>1717</v>
      </c>
      <c r="H405" s="507" t="s">
        <v>1718</v>
      </c>
      <c r="I405" s="509">
        <v>266.2</v>
      </c>
      <c r="J405" s="509">
        <v>150</v>
      </c>
      <c r="K405" s="510">
        <v>39930</v>
      </c>
    </row>
    <row r="406" spans="1:11" ht="14.4" customHeight="1" x14ac:dyDescent="0.3">
      <c r="A406" s="505" t="s">
        <v>518</v>
      </c>
      <c r="B406" s="506" t="s">
        <v>519</v>
      </c>
      <c r="C406" s="507" t="s">
        <v>529</v>
      </c>
      <c r="D406" s="508" t="s">
        <v>836</v>
      </c>
      <c r="E406" s="507" t="s">
        <v>2633</v>
      </c>
      <c r="F406" s="508" t="s">
        <v>2634</v>
      </c>
      <c r="G406" s="507" t="s">
        <v>1971</v>
      </c>
      <c r="H406" s="507" t="s">
        <v>1972</v>
      </c>
      <c r="I406" s="509">
        <v>5423.22</v>
      </c>
      <c r="J406" s="509">
        <v>2</v>
      </c>
      <c r="K406" s="510">
        <v>10846.44</v>
      </c>
    </row>
    <row r="407" spans="1:11" ht="14.4" customHeight="1" x14ac:dyDescent="0.3">
      <c r="A407" s="505" t="s">
        <v>518</v>
      </c>
      <c r="B407" s="506" t="s">
        <v>519</v>
      </c>
      <c r="C407" s="507" t="s">
        <v>529</v>
      </c>
      <c r="D407" s="508" t="s">
        <v>836</v>
      </c>
      <c r="E407" s="507" t="s">
        <v>2633</v>
      </c>
      <c r="F407" s="508" t="s">
        <v>2634</v>
      </c>
      <c r="G407" s="507" t="s">
        <v>1973</v>
      </c>
      <c r="H407" s="507" t="s">
        <v>1974</v>
      </c>
      <c r="I407" s="509">
        <v>15233.84</v>
      </c>
      <c r="J407" s="509">
        <v>1</v>
      </c>
      <c r="K407" s="510">
        <v>15233.84</v>
      </c>
    </row>
    <row r="408" spans="1:11" ht="14.4" customHeight="1" x14ac:dyDescent="0.3">
      <c r="A408" s="505" t="s">
        <v>518</v>
      </c>
      <c r="B408" s="506" t="s">
        <v>519</v>
      </c>
      <c r="C408" s="507" t="s">
        <v>529</v>
      </c>
      <c r="D408" s="508" t="s">
        <v>836</v>
      </c>
      <c r="E408" s="507" t="s">
        <v>2633</v>
      </c>
      <c r="F408" s="508" t="s">
        <v>2634</v>
      </c>
      <c r="G408" s="507" t="s">
        <v>1719</v>
      </c>
      <c r="H408" s="507" t="s">
        <v>1720</v>
      </c>
      <c r="I408" s="509">
        <v>1102.4400000000003</v>
      </c>
      <c r="J408" s="509">
        <v>60</v>
      </c>
      <c r="K408" s="510">
        <v>66146.439999999988</v>
      </c>
    </row>
    <row r="409" spans="1:11" ht="14.4" customHeight="1" x14ac:dyDescent="0.3">
      <c r="A409" s="505" t="s">
        <v>518</v>
      </c>
      <c r="B409" s="506" t="s">
        <v>519</v>
      </c>
      <c r="C409" s="507" t="s">
        <v>529</v>
      </c>
      <c r="D409" s="508" t="s">
        <v>836</v>
      </c>
      <c r="E409" s="507" t="s">
        <v>2633</v>
      </c>
      <c r="F409" s="508" t="s">
        <v>2634</v>
      </c>
      <c r="G409" s="507" t="s">
        <v>1975</v>
      </c>
      <c r="H409" s="507" t="s">
        <v>1976</v>
      </c>
      <c r="I409" s="509">
        <v>21191.38</v>
      </c>
      <c r="J409" s="509">
        <v>11</v>
      </c>
      <c r="K409" s="510">
        <v>233105.18000000002</v>
      </c>
    </row>
    <row r="410" spans="1:11" ht="14.4" customHeight="1" x14ac:dyDescent="0.3">
      <c r="A410" s="505" t="s">
        <v>518</v>
      </c>
      <c r="B410" s="506" t="s">
        <v>519</v>
      </c>
      <c r="C410" s="507" t="s">
        <v>529</v>
      </c>
      <c r="D410" s="508" t="s">
        <v>836</v>
      </c>
      <c r="E410" s="507" t="s">
        <v>2633</v>
      </c>
      <c r="F410" s="508" t="s">
        <v>2634</v>
      </c>
      <c r="G410" s="507" t="s">
        <v>1975</v>
      </c>
      <c r="H410" s="507" t="s">
        <v>1977</v>
      </c>
      <c r="I410" s="509">
        <v>21191.38</v>
      </c>
      <c r="J410" s="509">
        <v>1</v>
      </c>
      <c r="K410" s="510">
        <v>21191.38</v>
      </c>
    </row>
    <row r="411" spans="1:11" ht="14.4" customHeight="1" x14ac:dyDescent="0.3">
      <c r="A411" s="505" t="s">
        <v>518</v>
      </c>
      <c r="B411" s="506" t="s">
        <v>519</v>
      </c>
      <c r="C411" s="507" t="s">
        <v>529</v>
      </c>
      <c r="D411" s="508" t="s">
        <v>836</v>
      </c>
      <c r="E411" s="507" t="s">
        <v>2633</v>
      </c>
      <c r="F411" s="508" t="s">
        <v>2634</v>
      </c>
      <c r="G411" s="507" t="s">
        <v>1978</v>
      </c>
      <c r="H411" s="507" t="s">
        <v>1979</v>
      </c>
      <c r="I411" s="509">
        <v>21191.38</v>
      </c>
      <c r="J411" s="509">
        <v>1</v>
      </c>
      <c r="K411" s="510">
        <v>21191.38</v>
      </c>
    </row>
    <row r="412" spans="1:11" ht="14.4" customHeight="1" x14ac:dyDescent="0.3">
      <c r="A412" s="505" t="s">
        <v>518</v>
      </c>
      <c r="B412" s="506" t="s">
        <v>519</v>
      </c>
      <c r="C412" s="507" t="s">
        <v>529</v>
      </c>
      <c r="D412" s="508" t="s">
        <v>836</v>
      </c>
      <c r="E412" s="507" t="s">
        <v>2633</v>
      </c>
      <c r="F412" s="508" t="s">
        <v>2634</v>
      </c>
      <c r="G412" s="507" t="s">
        <v>1978</v>
      </c>
      <c r="H412" s="507" t="s">
        <v>1980</v>
      </c>
      <c r="I412" s="509">
        <v>21191.38</v>
      </c>
      <c r="J412" s="509">
        <v>1</v>
      </c>
      <c r="K412" s="510">
        <v>21191.38</v>
      </c>
    </row>
    <row r="413" spans="1:11" ht="14.4" customHeight="1" x14ac:dyDescent="0.3">
      <c r="A413" s="505" t="s">
        <v>518</v>
      </c>
      <c r="B413" s="506" t="s">
        <v>519</v>
      </c>
      <c r="C413" s="507" t="s">
        <v>529</v>
      </c>
      <c r="D413" s="508" t="s">
        <v>836</v>
      </c>
      <c r="E413" s="507" t="s">
        <v>2633</v>
      </c>
      <c r="F413" s="508" t="s">
        <v>2634</v>
      </c>
      <c r="G413" s="507" t="s">
        <v>1981</v>
      </c>
      <c r="H413" s="507" t="s">
        <v>1982</v>
      </c>
      <c r="I413" s="509">
        <v>21191.38</v>
      </c>
      <c r="J413" s="509">
        <v>7</v>
      </c>
      <c r="K413" s="510">
        <v>148339.67000000001</v>
      </c>
    </row>
    <row r="414" spans="1:11" ht="14.4" customHeight="1" x14ac:dyDescent="0.3">
      <c r="A414" s="505" t="s">
        <v>518</v>
      </c>
      <c r="B414" s="506" t="s">
        <v>519</v>
      </c>
      <c r="C414" s="507" t="s">
        <v>529</v>
      </c>
      <c r="D414" s="508" t="s">
        <v>836</v>
      </c>
      <c r="E414" s="507" t="s">
        <v>2633</v>
      </c>
      <c r="F414" s="508" t="s">
        <v>2634</v>
      </c>
      <c r="G414" s="507" t="s">
        <v>1981</v>
      </c>
      <c r="H414" s="507" t="s">
        <v>1983</v>
      </c>
      <c r="I414" s="509">
        <v>21191.38</v>
      </c>
      <c r="J414" s="509">
        <v>2</v>
      </c>
      <c r="K414" s="510">
        <v>42382.76</v>
      </c>
    </row>
    <row r="415" spans="1:11" ht="14.4" customHeight="1" x14ac:dyDescent="0.3">
      <c r="A415" s="505" t="s">
        <v>518</v>
      </c>
      <c r="B415" s="506" t="s">
        <v>519</v>
      </c>
      <c r="C415" s="507" t="s">
        <v>529</v>
      </c>
      <c r="D415" s="508" t="s">
        <v>836</v>
      </c>
      <c r="E415" s="507" t="s">
        <v>2633</v>
      </c>
      <c r="F415" s="508" t="s">
        <v>2634</v>
      </c>
      <c r="G415" s="507" t="s">
        <v>1984</v>
      </c>
      <c r="H415" s="507" t="s">
        <v>1985</v>
      </c>
      <c r="I415" s="509">
        <v>21191.38</v>
      </c>
      <c r="J415" s="509">
        <v>6</v>
      </c>
      <c r="K415" s="510">
        <v>127148.28000000001</v>
      </c>
    </row>
    <row r="416" spans="1:11" ht="14.4" customHeight="1" x14ac:dyDescent="0.3">
      <c r="A416" s="505" t="s">
        <v>518</v>
      </c>
      <c r="B416" s="506" t="s">
        <v>519</v>
      </c>
      <c r="C416" s="507" t="s">
        <v>529</v>
      </c>
      <c r="D416" s="508" t="s">
        <v>836</v>
      </c>
      <c r="E416" s="507" t="s">
        <v>2633</v>
      </c>
      <c r="F416" s="508" t="s">
        <v>2634</v>
      </c>
      <c r="G416" s="507" t="s">
        <v>1986</v>
      </c>
      <c r="H416" s="507" t="s">
        <v>1987</v>
      </c>
      <c r="I416" s="509">
        <v>18955.600000000002</v>
      </c>
      <c r="J416" s="509">
        <v>7</v>
      </c>
      <c r="K416" s="510">
        <v>132689.19999999998</v>
      </c>
    </row>
    <row r="417" spans="1:11" ht="14.4" customHeight="1" x14ac:dyDescent="0.3">
      <c r="A417" s="505" t="s">
        <v>518</v>
      </c>
      <c r="B417" s="506" t="s">
        <v>519</v>
      </c>
      <c r="C417" s="507" t="s">
        <v>529</v>
      </c>
      <c r="D417" s="508" t="s">
        <v>836</v>
      </c>
      <c r="E417" s="507" t="s">
        <v>2633</v>
      </c>
      <c r="F417" s="508" t="s">
        <v>2634</v>
      </c>
      <c r="G417" s="507" t="s">
        <v>1986</v>
      </c>
      <c r="H417" s="507" t="s">
        <v>1988</v>
      </c>
      <c r="I417" s="509">
        <v>18955.599999999999</v>
      </c>
      <c r="J417" s="509">
        <v>1</v>
      </c>
      <c r="K417" s="510">
        <v>18955.599999999999</v>
      </c>
    </row>
    <row r="418" spans="1:11" ht="14.4" customHeight="1" x14ac:dyDescent="0.3">
      <c r="A418" s="505" t="s">
        <v>518</v>
      </c>
      <c r="B418" s="506" t="s">
        <v>519</v>
      </c>
      <c r="C418" s="507" t="s">
        <v>529</v>
      </c>
      <c r="D418" s="508" t="s">
        <v>836</v>
      </c>
      <c r="E418" s="507" t="s">
        <v>2633</v>
      </c>
      <c r="F418" s="508" t="s">
        <v>2634</v>
      </c>
      <c r="G418" s="507" t="s">
        <v>1721</v>
      </c>
      <c r="H418" s="507" t="s">
        <v>1722</v>
      </c>
      <c r="I418" s="509">
        <v>1634.56</v>
      </c>
      <c r="J418" s="509">
        <v>3</v>
      </c>
      <c r="K418" s="510">
        <v>4903.6899999999996</v>
      </c>
    </row>
    <row r="419" spans="1:11" ht="14.4" customHeight="1" x14ac:dyDescent="0.3">
      <c r="A419" s="505" t="s">
        <v>518</v>
      </c>
      <c r="B419" s="506" t="s">
        <v>519</v>
      </c>
      <c r="C419" s="507" t="s">
        <v>529</v>
      </c>
      <c r="D419" s="508" t="s">
        <v>836</v>
      </c>
      <c r="E419" s="507" t="s">
        <v>2633</v>
      </c>
      <c r="F419" s="508" t="s">
        <v>2634</v>
      </c>
      <c r="G419" s="507" t="s">
        <v>1989</v>
      </c>
      <c r="H419" s="507" t="s">
        <v>1990</v>
      </c>
      <c r="I419" s="509">
        <v>1928.9800000000002</v>
      </c>
      <c r="J419" s="509">
        <v>3</v>
      </c>
      <c r="K419" s="510">
        <v>5786.9400000000005</v>
      </c>
    </row>
    <row r="420" spans="1:11" ht="14.4" customHeight="1" x14ac:dyDescent="0.3">
      <c r="A420" s="505" t="s">
        <v>518</v>
      </c>
      <c r="B420" s="506" t="s">
        <v>519</v>
      </c>
      <c r="C420" s="507" t="s">
        <v>529</v>
      </c>
      <c r="D420" s="508" t="s">
        <v>836</v>
      </c>
      <c r="E420" s="507" t="s">
        <v>2633</v>
      </c>
      <c r="F420" s="508" t="s">
        <v>2634</v>
      </c>
      <c r="G420" s="507" t="s">
        <v>1991</v>
      </c>
      <c r="H420" s="507" t="s">
        <v>1992</v>
      </c>
      <c r="I420" s="509">
        <v>746.81</v>
      </c>
      <c r="J420" s="509">
        <v>20</v>
      </c>
      <c r="K420" s="510">
        <v>14936.24</v>
      </c>
    </row>
    <row r="421" spans="1:11" ht="14.4" customHeight="1" x14ac:dyDescent="0.3">
      <c r="A421" s="505" t="s">
        <v>518</v>
      </c>
      <c r="B421" s="506" t="s">
        <v>519</v>
      </c>
      <c r="C421" s="507" t="s">
        <v>529</v>
      </c>
      <c r="D421" s="508" t="s">
        <v>836</v>
      </c>
      <c r="E421" s="507" t="s">
        <v>2633</v>
      </c>
      <c r="F421" s="508" t="s">
        <v>2634</v>
      </c>
      <c r="G421" s="507" t="s">
        <v>1991</v>
      </c>
      <c r="H421" s="507" t="s">
        <v>1993</v>
      </c>
      <c r="I421" s="509">
        <v>746.81</v>
      </c>
      <c r="J421" s="509">
        <v>5</v>
      </c>
      <c r="K421" s="510">
        <v>3734.06</v>
      </c>
    </row>
    <row r="422" spans="1:11" ht="14.4" customHeight="1" x14ac:dyDescent="0.3">
      <c r="A422" s="505" t="s">
        <v>518</v>
      </c>
      <c r="B422" s="506" t="s">
        <v>519</v>
      </c>
      <c r="C422" s="507" t="s">
        <v>529</v>
      </c>
      <c r="D422" s="508" t="s">
        <v>836</v>
      </c>
      <c r="E422" s="507" t="s">
        <v>2633</v>
      </c>
      <c r="F422" s="508" t="s">
        <v>2634</v>
      </c>
      <c r="G422" s="507" t="s">
        <v>1994</v>
      </c>
      <c r="H422" s="507" t="s">
        <v>1995</v>
      </c>
      <c r="I422" s="509">
        <v>18955.599999999999</v>
      </c>
      <c r="J422" s="509">
        <v>1</v>
      </c>
      <c r="K422" s="510">
        <v>18955.599999999999</v>
      </c>
    </row>
    <row r="423" spans="1:11" ht="14.4" customHeight="1" x14ac:dyDescent="0.3">
      <c r="A423" s="505" t="s">
        <v>518</v>
      </c>
      <c r="B423" s="506" t="s">
        <v>519</v>
      </c>
      <c r="C423" s="507" t="s">
        <v>529</v>
      </c>
      <c r="D423" s="508" t="s">
        <v>836</v>
      </c>
      <c r="E423" s="507" t="s">
        <v>2633</v>
      </c>
      <c r="F423" s="508" t="s">
        <v>2634</v>
      </c>
      <c r="G423" s="507" t="s">
        <v>1723</v>
      </c>
      <c r="H423" s="507" t="s">
        <v>1996</v>
      </c>
      <c r="I423" s="509">
        <v>11774.39</v>
      </c>
      <c r="J423" s="509">
        <v>12</v>
      </c>
      <c r="K423" s="510">
        <v>141292.68</v>
      </c>
    </row>
    <row r="424" spans="1:11" ht="14.4" customHeight="1" x14ac:dyDescent="0.3">
      <c r="A424" s="505" t="s">
        <v>518</v>
      </c>
      <c r="B424" s="506" t="s">
        <v>519</v>
      </c>
      <c r="C424" s="507" t="s">
        <v>529</v>
      </c>
      <c r="D424" s="508" t="s">
        <v>836</v>
      </c>
      <c r="E424" s="507" t="s">
        <v>2633</v>
      </c>
      <c r="F424" s="508" t="s">
        <v>2634</v>
      </c>
      <c r="G424" s="507" t="s">
        <v>1997</v>
      </c>
      <c r="H424" s="507" t="s">
        <v>1998</v>
      </c>
      <c r="I424" s="509">
        <v>3443.68</v>
      </c>
      <c r="J424" s="509">
        <v>10</v>
      </c>
      <c r="K424" s="510">
        <v>34436.76</v>
      </c>
    </row>
    <row r="425" spans="1:11" ht="14.4" customHeight="1" x14ac:dyDescent="0.3">
      <c r="A425" s="505" t="s">
        <v>518</v>
      </c>
      <c r="B425" s="506" t="s">
        <v>519</v>
      </c>
      <c r="C425" s="507" t="s">
        <v>529</v>
      </c>
      <c r="D425" s="508" t="s">
        <v>836</v>
      </c>
      <c r="E425" s="507" t="s">
        <v>2633</v>
      </c>
      <c r="F425" s="508" t="s">
        <v>2634</v>
      </c>
      <c r="G425" s="507" t="s">
        <v>1997</v>
      </c>
      <c r="H425" s="507" t="s">
        <v>1999</v>
      </c>
      <c r="I425" s="509">
        <v>3443.68</v>
      </c>
      <c r="J425" s="509">
        <v>2</v>
      </c>
      <c r="K425" s="510">
        <v>6887.35</v>
      </c>
    </row>
    <row r="426" spans="1:11" ht="14.4" customHeight="1" x14ac:dyDescent="0.3">
      <c r="A426" s="505" t="s">
        <v>518</v>
      </c>
      <c r="B426" s="506" t="s">
        <v>519</v>
      </c>
      <c r="C426" s="507" t="s">
        <v>529</v>
      </c>
      <c r="D426" s="508" t="s">
        <v>836</v>
      </c>
      <c r="E426" s="507" t="s">
        <v>2633</v>
      </c>
      <c r="F426" s="508" t="s">
        <v>2634</v>
      </c>
      <c r="G426" s="507" t="s">
        <v>2000</v>
      </c>
      <c r="H426" s="507" t="s">
        <v>2001</v>
      </c>
      <c r="I426" s="509">
        <v>4946.4799999999996</v>
      </c>
      <c r="J426" s="509">
        <v>10</v>
      </c>
      <c r="K426" s="510">
        <v>49464.799999999996</v>
      </c>
    </row>
    <row r="427" spans="1:11" ht="14.4" customHeight="1" x14ac:dyDescent="0.3">
      <c r="A427" s="505" t="s">
        <v>518</v>
      </c>
      <c r="B427" s="506" t="s">
        <v>519</v>
      </c>
      <c r="C427" s="507" t="s">
        <v>529</v>
      </c>
      <c r="D427" s="508" t="s">
        <v>836</v>
      </c>
      <c r="E427" s="507" t="s">
        <v>2633</v>
      </c>
      <c r="F427" s="508" t="s">
        <v>2634</v>
      </c>
      <c r="G427" s="507" t="s">
        <v>2000</v>
      </c>
      <c r="H427" s="507" t="s">
        <v>2002</v>
      </c>
      <c r="I427" s="509">
        <v>4946.4799999999996</v>
      </c>
      <c r="J427" s="509">
        <v>6</v>
      </c>
      <c r="K427" s="510">
        <v>29678.879999999997</v>
      </c>
    </row>
    <row r="428" spans="1:11" ht="14.4" customHeight="1" x14ac:dyDescent="0.3">
      <c r="A428" s="505" t="s">
        <v>518</v>
      </c>
      <c r="B428" s="506" t="s">
        <v>519</v>
      </c>
      <c r="C428" s="507" t="s">
        <v>529</v>
      </c>
      <c r="D428" s="508" t="s">
        <v>836</v>
      </c>
      <c r="E428" s="507" t="s">
        <v>2633</v>
      </c>
      <c r="F428" s="508" t="s">
        <v>2634</v>
      </c>
      <c r="G428" s="507" t="s">
        <v>2003</v>
      </c>
      <c r="H428" s="507" t="s">
        <v>2004</v>
      </c>
      <c r="I428" s="509">
        <v>4946.4799999999987</v>
      </c>
      <c r="J428" s="509">
        <v>21</v>
      </c>
      <c r="K428" s="510">
        <v>103876.07999999999</v>
      </c>
    </row>
    <row r="429" spans="1:11" ht="14.4" customHeight="1" x14ac:dyDescent="0.3">
      <c r="A429" s="505" t="s">
        <v>518</v>
      </c>
      <c r="B429" s="506" t="s">
        <v>519</v>
      </c>
      <c r="C429" s="507" t="s">
        <v>529</v>
      </c>
      <c r="D429" s="508" t="s">
        <v>836</v>
      </c>
      <c r="E429" s="507" t="s">
        <v>2633</v>
      </c>
      <c r="F429" s="508" t="s">
        <v>2634</v>
      </c>
      <c r="G429" s="507" t="s">
        <v>2003</v>
      </c>
      <c r="H429" s="507" t="s">
        <v>2005</v>
      </c>
      <c r="I429" s="509">
        <v>4946.4799999999996</v>
      </c>
      <c r="J429" s="509">
        <v>12</v>
      </c>
      <c r="K429" s="510">
        <v>59357.759999999995</v>
      </c>
    </row>
    <row r="430" spans="1:11" ht="14.4" customHeight="1" x14ac:dyDescent="0.3">
      <c r="A430" s="505" t="s">
        <v>518</v>
      </c>
      <c r="B430" s="506" t="s">
        <v>519</v>
      </c>
      <c r="C430" s="507" t="s">
        <v>529</v>
      </c>
      <c r="D430" s="508" t="s">
        <v>836</v>
      </c>
      <c r="E430" s="507" t="s">
        <v>2633</v>
      </c>
      <c r="F430" s="508" t="s">
        <v>2634</v>
      </c>
      <c r="G430" s="507" t="s">
        <v>1727</v>
      </c>
      <c r="H430" s="507" t="s">
        <v>2006</v>
      </c>
      <c r="I430" s="509">
        <v>4749.7299999999996</v>
      </c>
      <c r="J430" s="509">
        <v>5</v>
      </c>
      <c r="K430" s="510">
        <v>23748.659999999996</v>
      </c>
    </row>
    <row r="431" spans="1:11" ht="14.4" customHeight="1" x14ac:dyDescent="0.3">
      <c r="A431" s="505" t="s">
        <v>518</v>
      </c>
      <c r="B431" s="506" t="s">
        <v>519</v>
      </c>
      <c r="C431" s="507" t="s">
        <v>529</v>
      </c>
      <c r="D431" s="508" t="s">
        <v>836</v>
      </c>
      <c r="E431" s="507" t="s">
        <v>2633</v>
      </c>
      <c r="F431" s="508" t="s">
        <v>2634</v>
      </c>
      <c r="G431" s="507" t="s">
        <v>2007</v>
      </c>
      <c r="H431" s="507" t="s">
        <v>2008</v>
      </c>
      <c r="I431" s="509">
        <v>2524.06</v>
      </c>
      <c r="J431" s="509">
        <v>28</v>
      </c>
      <c r="K431" s="510">
        <v>70673.679999999993</v>
      </c>
    </row>
    <row r="432" spans="1:11" ht="14.4" customHeight="1" x14ac:dyDescent="0.3">
      <c r="A432" s="505" t="s">
        <v>518</v>
      </c>
      <c r="B432" s="506" t="s">
        <v>519</v>
      </c>
      <c r="C432" s="507" t="s">
        <v>529</v>
      </c>
      <c r="D432" s="508" t="s">
        <v>836</v>
      </c>
      <c r="E432" s="507" t="s">
        <v>2633</v>
      </c>
      <c r="F432" s="508" t="s">
        <v>2634</v>
      </c>
      <c r="G432" s="507" t="s">
        <v>2009</v>
      </c>
      <c r="H432" s="507" t="s">
        <v>2010</v>
      </c>
      <c r="I432" s="509">
        <v>2204.62</v>
      </c>
      <c r="J432" s="509">
        <v>5</v>
      </c>
      <c r="K432" s="510">
        <v>11023.1</v>
      </c>
    </row>
    <row r="433" spans="1:11" ht="14.4" customHeight="1" x14ac:dyDescent="0.3">
      <c r="A433" s="505" t="s">
        <v>518</v>
      </c>
      <c r="B433" s="506" t="s">
        <v>519</v>
      </c>
      <c r="C433" s="507" t="s">
        <v>529</v>
      </c>
      <c r="D433" s="508" t="s">
        <v>836</v>
      </c>
      <c r="E433" s="507" t="s">
        <v>2633</v>
      </c>
      <c r="F433" s="508" t="s">
        <v>2634</v>
      </c>
      <c r="G433" s="507" t="s">
        <v>2011</v>
      </c>
      <c r="H433" s="507" t="s">
        <v>2012</v>
      </c>
      <c r="I433" s="509">
        <v>3168.5414285714287</v>
      </c>
      <c r="J433" s="509">
        <v>10</v>
      </c>
      <c r="K433" s="510">
        <v>31685.3</v>
      </c>
    </row>
    <row r="434" spans="1:11" ht="14.4" customHeight="1" x14ac:dyDescent="0.3">
      <c r="A434" s="505" t="s">
        <v>518</v>
      </c>
      <c r="B434" s="506" t="s">
        <v>519</v>
      </c>
      <c r="C434" s="507" t="s">
        <v>529</v>
      </c>
      <c r="D434" s="508" t="s">
        <v>836</v>
      </c>
      <c r="E434" s="507" t="s">
        <v>2633</v>
      </c>
      <c r="F434" s="508" t="s">
        <v>2634</v>
      </c>
      <c r="G434" s="507" t="s">
        <v>2011</v>
      </c>
      <c r="H434" s="507" t="s">
        <v>2013</v>
      </c>
      <c r="I434" s="509">
        <v>3168.51</v>
      </c>
      <c r="J434" s="509">
        <v>5</v>
      </c>
      <c r="K434" s="510">
        <v>15842.54</v>
      </c>
    </row>
    <row r="435" spans="1:11" ht="14.4" customHeight="1" x14ac:dyDescent="0.3">
      <c r="A435" s="505" t="s">
        <v>518</v>
      </c>
      <c r="B435" s="506" t="s">
        <v>519</v>
      </c>
      <c r="C435" s="507" t="s">
        <v>529</v>
      </c>
      <c r="D435" s="508" t="s">
        <v>836</v>
      </c>
      <c r="E435" s="507" t="s">
        <v>2633</v>
      </c>
      <c r="F435" s="508" t="s">
        <v>2634</v>
      </c>
      <c r="G435" s="507" t="s">
        <v>2014</v>
      </c>
      <c r="H435" s="507" t="s">
        <v>2015</v>
      </c>
      <c r="I435" s="509">
        <v>76687.175000000003</v>
      </c>
      <c r="J435" s="509">
        <v>4</v>
      </c>
      <c r="K435" s="510">
        <v>306748.7</v>
      </c>
    </row>
    <row r="436" spans="1:11" ht="14.4" customHeight="1" x14ac:dyDescent="0.3">
      <c r="A436" s="505" t="s">
        <v>518</v>
      </c>
      <c r="B436" s="506" t="s">
        <v>519</v>
      </c>
      <c r="C436" s="507" t="s">
        <v>529</v>
      </c>
      <c r="D436" s="508" t="s">
        <v>836</v>
      </c>
      <c r="E436" s="507" t="s">
        <v>2633</v>
      </c>
      <c r="F436" s="508" t="s">
        <v>2634</v>
      </c>
      <c r="G436" s="507" t="s">
        <v>2016</v>
      </c>
      <c r="H436" s="507" t="s">
        <v>2017</v>
      </c>
      <c r="I436" s="509">
        <v>2582.14</v>
      </c>
      <c r="J436" s="509">
        <v>1</v>
      </c>
      <c r="K436" s="510">
        <v>2582.14</v>
      </c>
    </row>
    <row r="437" spans="1:11" ht="14.4" customHeight="1" x14ac:dyDescent="0.3">
      <c r="A437" s="505" t="s">
        <v>518</v>
      </c>
      <c r="B437" s="506" t="s">
        <v>519</v>
      </c>
      <c r="C437" s="507" t="s">
        <v>529</v>
      </c>
      <c r="D437" s="508" t="s">
        <v>836</v>
      </c>
      <c r="E437" s="507" t="s">
        <v>2633</v>
      </c>
      <c r="F437" s="508" t="s">
        <v>2634</v>
      </c>
      <c r="G437" s="507" t="s">
        <v>2016</v>
      </c>
      <c r="H437" s="507" t="s">
        <v>2018</v>
      </c>
      <c r="I437" s="509">
        <v>2582.14</v>
      </c>
      <c r="J437" s="509">
        <v>1</v>
      </c>
      <c r="K437" s="510">
        <v>2582.14</v>
      </c>
    </row>
    <row r="438" spans="1:11" ht="14.4" customHeight="1" x14ac:dyDescent="0.3">
      <c r="A438" s="505" t="s">
        <v>518</v>
      </c>
      <c r="B438" s="506" t="s">
        <v>519</v>
      </c>
      <c r="C438" s="507" t="s">
        <v>529</v>
      </c>
      <c r="D438" s="508" t="s">
        <v>836</v>
      </c>
      <c r="E438" s="507" t="s">
        <v>2633</v>
      </c>
      <c r="F438" s="508" t="s">
        <v>2634</v>
      </c>
      <c r="G438" s="507" t="s">
        <v>1731</v>
      </c>
      <c r="H438" s="507" t="s">
        <v>2019</v>
      </c>
      <c r="I438" s="509">
        <v>16100</v>
      </c>
      <c r="J438" s="509">
        <v>5</v>
      </c>
      <c r="K438" s="510">
        <v>80500</v>
      </c>
    </row>
    <row r="439" spans="1:11" ht="14.4" customHeight="1" x14ac:dyDescent="0.3">
      <c r="A439" s="505" t="s">
        <v>518</v>
      </c>
      <c r="B439" s="506" t="s">
        <v>519</v>
      </c>
      <c r="C439" s="507" t="s">
        <v>529</v>
      </c>
      <c r="D439" s="508" t="s">
        <v>836</v>
      </c>
      <c r="E439" s="507" t="s">
        <v>2633</v>
      </c>
      <c r="F439" s="508" t="s">
        <v>2634</v>
      </c>
      <c r="G439" s="507" t="s">
        <v>2020</v>
      </c>
      <c r="H439" s="507" t="s">
        <v>2021</v>
      </c>
      <c r="I439" s="509">
        <v>16100</v>
      </c>
      <c r="J439" s="509">
        <v>10</v>
      </c>
      <c r="K439" s="510">
        <v>161000</v>
      </c>
    </row>
    <row r="440" spans="1:11" ht="14.4" customHeight="1" x14ac:dyDescent="0.3">
      <c r="A440" s="505" t="s">
        <v>518</v>
      </c>
      <c r="B440" s="506" t="s">
        <v>519</v>
      </c>
      <c r="C440" s="507" t="s">
        <v>529</v>
      </c>
      <c r="D440" s="508" t="s">
        <v>836</v>
      </c>
      <c r="E440" s="507" t="s">
        <v>2633</v>
      </c>
      <c r="F440" s="508" t="s">
        <v>2634</v>
      </c>
      <c r="G440" s="507" t="s">
        <v>2022</v>
      </c>
      <c r="H440" s="507" t="s">
        <v>2023</v>
      </c>
      <c r="I440" s="509">
        <v>15395</v>
      </c>
      <c r="J440" s="509">
        <v>9</v>
      </c>
      <c r="K440" s="510">
        <v>138555</v>
      </c>
    </row>
    <row r="441" spans="1:11" ht="14.4" customHeight="1" x14ac:dyDescent="0.3">
      <c r="A441" s="505" t="s">
        <v>518</v>
      </c>
      <c r="B441" s="506" t="s">
        <v>519</v>
      </c>
      <c r="C441" s="507" t="s">
        <v>529</v>
      </c>
      <c r="D441" s="508" t="s">
        <v>836</v>
      </c>
      <c r="E441" s="507" t="s">
        <v>2633</v>
      </c>
      <c r="F441" s="508" t="s">
        <v>2634</v>
      </c>
      <c r="G441" s="507" t="s">
        <v>2024</v>
      </c>
      <c r="H441" s="507" t="s">
        <v>2025</v>
      </c>
      <c r="I441" s="509">
        <v>3424.3000000000015</v>
      </c>
      <c r="J441" s="509">
        <v>52</v>
      </c>
      <c r="K441" s="510">
        <v>178063.59999999998</v>
      </c>
    </row>
    <row r="442" spans="1:11" ht="14.4" customHeight="1" x14ac:dyDescent="0.3">
      <c r="A442" s="505" t="s">
        <v>518</v>
      </c>
      <c r="B442" s="506" t="s">
        <v>519</v>
      </c>
      <c r="C442" s="507" t="s">
        <v>529</v>
      </c>
      <c r="D442" s="508" t="s">
        <v>836</v>
      </c>
      <c r="E442" s="507" t="s">
        <v>2633</v>
      </c>
      <c r="F442" s="508" t="s">
        <v>2634</v>
      </c>
      <c r="G442" s="507" t="s">
        <v>2024</v>
      </c>
      <c r="H442" s="507" t="s">
        <v>2026</v>
      </c>
      <c r="I442" s="509">
        <v>3424.3</v>
      </c>
      <c r="J442" s="509">
        <v>23</v>
      </c>
      <c r="K442" s="510">
        <v>78758.900000000023</v>
      </c>
    </row>
    <row r="443" spans="1:11" ht="14.4" customHeight="1" x14ac:dyDescent="0.3">
      <c r="A443" s="505" t="s">
        <v>518</v>
      </c>
      <c r="B443" s="506" t="s">
        <v>519</v>
      </c>
      <c r="C443" s="507" t="s">
        <v>529</v>
      </c>
      <c r="D443" s="508" t="s">
        <v>836</v>
      </c>
      <c r="E443" s="507" t="s">
        <v>2633</v>
      </c>
      <c r="F443" s="508" t="s">
        <v>2634</v>
      </c>
      <c r="G443" s="507" t="s">
        <v>2027</v>
      </c>
      <c r="H443" s="507" t="s">
        <v>2028</v>
      </c>
      <c r="I443" s="509">
        <v>3424.3</v>
      </c>
      <c r="J443" s="509">
        <v>5</v>
      </c>
      <c r="K443" s="510">
        <v>17121.5</v>
      </c>
    </row>
    <row r="444" spans="1:11" ht="14.4" customHeight="1" x14ac:dyDescent="0.3">
      <c r="A444" s="505" t="s">
        <v>518</v>
      </c>
      <c r="B444" s="506" t="s">
        <v>519</v>
      </c>
      <c r="C444" s="507" t="s">
        <v>529</v>
      </c>
      <c r="D444" s="508" t="s">
        <v>836</v>
      </c>
      <c r="E444" s="507" t="s">
        <v>2633</v>
      </c>
      <c r="F444" s="508" t="s">
        <v>2634</v>
      </c>
      <c r="G444" s="507" t="s">
        <v>2027</v>
      </c>
      <c r="H444" s="507" t="s">
        <v>2029</v>
      </c>
      <c r="I444" s="509">
        <v>3424.3</v>
      </c>
      <c r="J444" s="509">
        <v>3</v>
      </c>
      <c r="K444" s="510">
        <v>10272.900000000001</v>
      </c>
    </row>
    <row r="445" spans="1:11" ht="14.4" customHeight="1" x14ac:dyDescent="0.3">
      <c r="A445" s="505" t="s">
        <v>518</v>
      </c>
      <c r="B445" s="506" t="s">
        <v>519</v>
      </c>
      <c r="C445" s="507" t="s">
        <v>529</v>
      </c>
      <c r="D445" s="508" t="s">
        <v>836</v>
      </c>
      <c r="E445" s="507" t="s">
        <v>2633</v>
      </c>
      <c r="F445" s="508" t="s">
        <v>2634</v>
      </c>
      <c r="G445" s="507" t="s">
        <v>2030</v>
      </c>
      <c r="H445" s="507" t="s">
        <v>2031</v>
      </c>
      <c r="I445" s="509">
        <v>3424.2999999999997</v>
      </c>
      <c r="J445" s="509">
        <v>9</v>
      </c>
      <c r="K445" s="510">
        <v>30818.699999999997</v>
      </c>
    </row>
    <row r="446" spans="1:11" ht="14.4" customHeight="1" x14ac:dyDescent="0.3">
      <c r="A446" s="505" t="s">
        <v>518</v>
      </c>
      <c r="B446" s="506" t="s">
        <v>519</v>
      </c>
      <c r="C446" s="507" t="s">
        <v>529</v>
      </c>
      <c r="D446" s="508" t="s">
        <v>836</v>
      </c>
      <c r="E446" s="507" t="s">
        <v>2633</v>
      </c>
      <c r="F446" s="508" t="s">
        <v>2634</v>
      </c>
      <c r="G446" s="507" t="s">
        <v>2030</v>
      </c>
      <c r="H446" s="507" t="s">
        <v>2032</v>
      </c>
      <c r="I446" s="509">
        <v>3424.3000000000006</v>
      </c>
      <c r="J446" s="509">
        <v>3</v>
      </c>
      <c r="K446" s="510">
        <v>10272.900000000001</v>
      </c>
    </row>
    <row r="447" spans="1:11" ht="14.4" customHeight="1" x14ac:dyDescent="0.3">
      <c r="A447" s="505" t="s">
        <v>518</v>
      </c>
      <c r="B447" s="506" t="s">
        <v>519</v>
      </c>
      <c r="C447" s="507" t="s">
        <v>529</v>
      </c>
      <c r="D447" s="508" t="s">
        <v>836</v>
      </c>
      <c r="E447" s="507" t="s">
        <v>2633</v>
      </c>
      <c r="F447" s="508" t="s">
        <v>2634</v>
      </c>
      <c r="G447" s="507" t="s">
        <v>2033</v>
      </c>
      <c r="H447" s="507" t="s">
        <v>2034</v>
      </c>
      <c r="I447" s="509">
        <v>12993</v>
      </c>
      <c r="J447" s="509">
        <v>5</v>
      </c>
      <c r="K447" s="510">
        <v>64965</v>
      </c>
    </row>
    <row r="448" spans="1:11" ht="14.4" customHeight="1" x14ac:dyDescent="0.3">
      <c r="A448" s="505" t="s">
        <v>518</v>
      </c>
      <c r="B448" s="506" t="s">
        <v>519</v>
      </c>
      <c r="C448" s="507" t="s">
        <v>529</v>
      </c>
      <c r="D448" s="508" t="s">
        <v>836</v>
      </c>
      <c r="E448" s="507" t="s">
        <v>2633</v>
      </c>
      <c r="F448" s="508" t="s">
        <v>2634</v>
      </c>
      <c r="G448" s="507" t="s">
        <v>2035</v>
      </c>
      <c r="H448" s="507" t="s">
        <v>2036</v>
      </c>
      <c r="I448" s="509">
        <v>9719.33</v>
      </c>
      <c r="J448" s="509">
        <v>11</v>
      </c>
      <c r="K448" s="510">
        <v>106912.61</v>
      </c>
    </row>
    <row r="449" spans="1:11" ht="14.4" customHeight="1" x14ac:dyDescent="0.3">
      <c r="A449" s="505" t="s">
        <v>518</v>
      </c>
      <c r="B449" s="506" t="s">
        <v>519</v>
      </c>
      <c r="C449" s="507" t="s">
        <v>529</v>
      </c>
      <c r="D449" s="508" t="s">
        <v>836</v>
      </c>
      <c r="E449" s="507" t="s">
        <v>2633</v>
      </c>
      <c r="F449" s="508" t="s">
        <v>2634</v>
      </c>
      <c r="G449" s="507" t="s">
        <v>2035</v>
      </c>
      <c r="H449" s="507" t="s">
        <v>2037</v>
      </c>
      <c r="I449" s="509">
        <v>9719.33</v>
      </c>
      <c r="J449" s="509">
        <v>6</v>
      </c>
      <c r="K449" s="510">
        <v>58315.970000000008</v>
      </c>
    </row>
    <row r="450" spans="1:11" ht="14.4" customHeight="1" x14ac:dyDescent="0.3">
      <c r="A450" s="505" t="s">
        <v>518</v>
      </c>
      <c r="B450" s="506" t="s">
        <v>519</v>
      </c>
      <c r="C450" s="507" t="s">
        <v>529</v>
      </c>
      <c r="D450" s="508" t="s">
        <v>836</v>
      </c>
      <c r="E450" s="507" t="s">
        <v>2633</v>
      </c>
      <c r="F450" s="508" t="s">
        <v>2634</v>
      </c>
      <c r="G450" s="507" t="s">
        <v>2038</v>
      </c>
      <c r="H450" s="507" t="s">
        <v>2039</v>
      </c>
      <c r="I450" s="509">
        <v>9326.99</v>
      </c>
      <c r="J450" s="509">
        <v>1</v>
      </c>
      <c r="K450" s="510">
        <v>9326.99</v>
      </c>
    </row>
    <row r="451" spans="1:11" ht="14.4" customHeight="1" x14ac:dyDescent="0.3">
      <c r="A451" s="505" t="s">
        <v>518</v>
      </c>
      <c r="B451" s="506" t="s">
        <v>519</v>
      </c>
      <c r="C451" s="507" t="s">
        <v>529</v>
      </c>
      <c r="D451" s="508" t="s">
        <v>836</v>
      </c>
      <c r="E451" s="507" t="s">
        <v>2633</v>
      </c>
      <c r="F451" s="508" t="s">
        <v>2634</v>
      </c>
      <c r="G451" s="507" t="s">
        <v>2040</v>
      </c>
      <c r="H451" s="507" t="s">
        <v>2041</v>
      </c>
      <c r="I451" s="509">
        <v>3495.56</v>
      </c>
      <c r="J451" s="509">
        <v>2</v>
      </c>
      <c r="K451" s="510">
        <v>6991.12</v>
      </c>
    </row>
    <row r="452" spans="1:11" ht="14.4" customHeight="1" x14ac:dyDescent="0.3">
      <c r="A452" s="505" t="s">
        <v>518</v>
      </c>
      <c r="B452" s="506" t="s">
        <v>519</v>
      </c>
      <c r="C452" s="507" t="s">
        <v>529</v>
      </c>
      <c r="D452" s="508" t="s">
        <v>836</v>
      </c>
      <c r="E452" s="507" t="s">
        <v>2633</v>
      </c>
      <c r="F452" s="508" t="s">
        <v>2634</v>
      </c>
      <c r="G452" s="507" t="s">
        <v>2042</v>
      </c>
      <c r="H452" s="507" t="s">
        <v>2043</v>
      </c>
      <c r="I452" s="509">
        <v>3495.56</v>
      </c>
      <c r="J452" s="509">
        <v>1</v>
      </c>
      <c r="K452" s="510">
        <v>3495.56</v>
      </c>
    </row>
    <row r="453" spans="1:11" ht="14.4" customHeight="1" x14ac:dyDescent="0.3">
      <c r="A453" s="505" t="s">
        <v>518</v>
      </c>
      <c r="B453" s="506" t="s">
        <v>519</v>
      </c>
      <c r="C453" s="507" t="s">
        <v>529</v>
      </c>
      <c r="D453" s="508" t="s">
        <v>836</v>
      </c>
      <c r="E453" s="507" t="s">
        <v>2633</v>
      </c>
      <c r="F453" s="508" t="s">
        <v>2634</v>
      </c>
      <c r="G453" s="507" t="s">
        <v>2044</v>
      </c>
      <c r="H453" s="507" t="s">
        <v>2045</v>
      </c>
      <c r="I453" s="509">
        <v>30617.48</v>
      </c>
      <c r="J453" s="509">
        <v>1</v>
      </c>
      <c r="K453" s="510">
        <v>30617.48</v>
      </c>
    </row>
    <row r="454" spans="1:11" ht="14.4" customHeight="1" x14ac:dyDescent="0.3">
      <c r="A454" s="505" t="s">
        <v>518</v>
      </c>
      <c r="B454" s="506" t="s">
        <v>519</v>
      </c>
      <c r="C454" s="507" t="s">
        <v>529</v>
      </c>
      <c r="D454" s="508" t="s">
        <v>836</v>
      </c>
      <c r="E454" s="507" t="s">
        <v>2633</v>
      </c>
      <c r="F454" s="508" t="s">
        <v>2634</v>
      </c>
      <c r="G454" s="507" t="s">
        <v>1733</v>
      </c>
      <c r="H454" s="507" t="s">
        <v>1734</v>
      </c>
      <c r="I454" s="509">
        <v>4046.97</v>
      </c>
      <c r="J454" s="509">
        <v>2</v>
      </c>
      <c r="K454" s="510">
        <v>8093.94</v>
      </c>
    </row>
    <row r="455" spans="1:11" ht="14.4" customHeight="1" x14ac:dyDescent="0.3">
      <c r="A455" s="505" t="s">
        <v>518</v>
      </c>
      <c r="B455" s="506" t="s">
        <v>519</v>
      </c>
      <c r="C455" s="507" t="s">
        <v>529</v>
      </c>
      <c r="D455" s="508" t="s">
        <v>836</v>
      </c>
      <c r="E455" s="507" t="s">
        <v>2633</v>
      </c>
      <c r="F455" s="508" t="s">
        <v>2634</v>
      </c>
      <c r="G455" s="507" t="s">
        <v>2046</v>
      </c>
      <c r="H455" s="507" t="s">
        <v>2047</v>
      </c>
      <c r="I455" s="509">
        <v>16100</v>
      </c>
      <c r="J455" s="509">
        <v>7</v>
      </c>
      <c r="K455" s="510">
        <v>112700</v>
      </c>
    </row>
    <row r="456" spans="1:11" ht="14.4" customHeight="1" x14ac:dyDescent="0.3">
      <c r="A456" s="505" t="s">
        <v>518</v>
      </c>
      <c r="B456" s="506" t="s">
        <v>519</v>
      </c>
      <c r="C456" s="507" t="s">
        <v>529</v>
      </c>
      <c r="D456" s="508" t="s">
        <v>836</v>
      </c>
      <c r="E456" s="507" t="s">
        <v>2633</v>
      </c>
      <c r="F456" s="508" t="s">
        <v>2634</v>
      </c>
      <c r="G456" s="507" t="s">
        <v>2048</v>
      </c>
      <c r="H456" s="507" t="s">
        <v>2049</v>
      </c>
      <c r="I456" s="509">
        <v>2545.84</v>
      </c>
      <c r="J456" s="509">
        <v>3</v>
      </c>
      <c r="K456" s="510">
        <v>7637.52</v>
      </c>
    </row>
    <row r="457" spans="1:11" ht="14.4" customHeight="1" x14ac:dyDescent="0.3">
      <c r="A457" s="505" t="s">
        <v>518</v>
      </c>
      <c r="B457" s="506" t="s">
        <v>519</v>
      </c>
      <c r="C457" s="507" t="s">
        <v>529</v>
      </c>
      <c r="D457" s="508" t="s">
        <v>836</v>
      </c>
      <c r="E457" s="507" t="s">
        <v>2633</v>
      </c>
      <c r="F457" s="508" t="s">
        <v>2634</v>
      </c>
      <c r="G457" s="507" t="s">
        <v>2048</v>
      </c>
      <c r="H457" s="507" t="s">
        <v>2050</v>
      </c>
      <c r="I457" s="509">
        <v>2545.84</v>
      </c>
      <c r="J457" s="509">
        <v>1</v>
      </c>
      <c r="K457" s="510">
        <v>2545.84</v>
      </c>
    </row>
    <row r="458" spans="1:11" ht="14.4" customHeight="1" x14ac:dyDescent="0.3">
      <c r="A458" s="505" t="s">
        <v>518</v>
      </c>
      <c r="B458" s="506" t="s">
        <v>519</v>
      </c>
      <c r="C458" s="507" t="s">
        <v>529</v>
      </c>
      <c r="D458" s="508" t="s">
        <v>836</v>
      </c>
      <c r="E458" s="507" t="s">
        <v>2633</v>
      </c>
      <c r="F458" s="508" t="s">
        <v>2634</v>
      </c>
      <c r="G458" s="507" t="s">
        <v>2051</v>
      </c>
      <c r="H458" s="507" t="s">
        <v>2052</v>
      </c>
      <c r="I458" s="509">
        <v>13665.83</v>
      </c>
      <c r="J458" s="509">
        <v>2</v>
      </c>
      <c r="K458" s="510">
        <v>27331.66</v>
      </c>
    </row>
    <row r="459" spans="1:11" ht="14.4" customHeight="1" x14ac:dyDescent="0.3">
      <c r="A459" s="505" t="s">
        <v>518</v>
      </c>
      <c r="B459" s="506" t="s">
        <v>519</v>
      </c>
      <c r="C459" s="507" t="s">
        <v>529</v>
      </c>
      <c r="D459" s="508" t="s">
        <v>836</v>
      </c>
      <c r="E459" s="507" t="s">
        <v>2633</v>
      </c>
      <c r="F459" s="508" t="s">
        <v>2634</v>
      </c>
      <c r="G459" s="507" t="s">
        <v>2053</v>
      </c>
      <c r="H459" s="507" t="s">
        <v>2054</v>
      </c>
      <c r="I459" s="509">
        <v>13665.83</v>
      </c>
      <c r="J459" s="509">
        <v>2</v>
      </c>
      <c r="K459" s="510">
        <v>27331.66</v>
      </c>
    </row>
    <row r="460" spans="1:11" ht="14.4" customHeight="1" x14ac:dyDescent="0.3">
      <c r="A460" s="505" t="s">
        <v>518</v>
      </c>
      <c r="B460" s="506" t="s">
        <v>519</v>
      </c>
      <c r="C460" s="507" t="s">
        <v>529</v>
      </c>
      <c r="D460" s="508" t="s">
        <v>836</v>
      </c>
      <c r="E460" s="507" t="s">
        <v>2633</v>
      </c>
      <c r="F460" s="508" t="s">
        <v>2634</v>
      </c>
      <c r="G460" s="507" t="s">
        <v>2055</v>
      </c>
      <c r="H460" s="507" t="s">
        <v>2056</v>
      </c>
      <c r="I460" s="509">
        <v>13665.834999999999</v>
      </c>
      <c r="J460" s="509">
        <v>2</v>
      </c>
      <c r="K460" s="510">
        <v>27331.67</v>
      </c>
    </row>
    <row r="461" spans="1:11" ht="14.4" customHeight="1" x14ac:dyDescent="0.3">
      <c r="A461" s="505" t="s">
        <v>518</v>
      </c>
      <c r="B461" s="506" t="s">
        <v>519</v>
      </c>
      <c r="C461" s="507" t="s">
        <v>529</v>
      </c>
      <c r="D461" s="508" t="s">
        <v>836</v>
      </c>
      <c r="E461" s="507" t="s">
        <v>2633</v>
      </c>
      <c r="F461" s="508" t="s">
        <v>2634</v>
      </c>
      <c r="G461" s="507" t="s">
        <v>2057</v>
      </c>
      <c r="H461" s="507" t="s">
        <v>2058</v>
      </c>
      <c r="I461" s="509">
        <v>3443.68</v>
      </c>
      <c r="J461" s="509">
        <v>14</v>
      </c>
      <c r="K461" s="510">
        <v>48211.46</v>
      </c>
    </row>
    <row r="462" spans="1:11" ht="14.4" customHeight="1" x14ac:dyDescent="0.3">
      <c r="A462" s="505" t="s">
        <v>518</v>
      </c>
      <c r="B462" s="506" t="s">
        <v>519</v>
      </c>
      <c r="C462" s="507" t="s">
        <v>529</v>
      </c>
      <c r="D462" s="508" t="s">
        <v>836</v>
      </c>
      <c r="E462" s="507" t="s">
        <v>2633</v>
      </c>
      <c r="F462" s="508" t="s">
        <v>2634</v>
      </c>
      <c r="G462" s="507" t="s">
        <v>2057</v>
      </c>
      <c r="H462" s="507" t="s">
        <v>2059</v>
      </c>
      <c r="I462" s="509">
        <v>3443.68</v>
      </c>
      <c r="J462" s="509">
        <v>5</v>
      </c>
      <c r="K462" s="510">
        <v>17218.39</v>
      </c>
    </row>
    <row r="463" spans="1:11" ht="14.4" customHeight="1" x14ac:dyDescent="0.3">
      <c r="A463" s="505" t="s">
        <v>518</v>
      </c>
      <c r="B463" s="506" t="s">
        <v>519</v>
      </c>
      <c r="C463" s="507" t="s">
        <v>529</v>
      </c>
      <c r="D463" s="508" t="s">
        <v>836</v>
      </c>
      <c r="E463" s="507" t="s">
        <v>2633</v>
      </c>
      <c r="F463" s="508" t="s">
        <v>2634</v>
      </c>
      <c r="G463" s="507" t="s">
        <v>2060</v>
      </c>
      <c r="H463" s="507" t="s">
        <v>2061</v>
      </c>
      <c r="I463" s="509">
        <v>3443.6799999999994</v>
      </c>
      <c r="J463" s="509">
        <v>10</v>
      </c>
      <c r="K463" s="510">
        <v>34436.770000000004</v>
      </c>
    </row>
    <row r="464" spans="1:11" ht="14.4" customHeight="1" x14ac:dyDescent="0.3">
      <c r="A464" s="505" t="s">
        <v>518</v>
      </c>
      <c r="B464" s="506" t="s">
        <v>519</v>
      </c>
      <c r="C464" s="507" t="s">
        <v>529</v>
      </c>
      <c r="D464" s="508" t="s">
        <v>836</v>
      </c>
      <c r="E464" s="507" t="s">
        <v>2633</v>
      </c>
      <c r="F464" s="508" t="s">
        <v>2634</v>
      </c>
      <c r="G464" s="507" t="s">
        <v>2060</v>
      </c>
      <c r="H464" s="507" t="s">
        <v>2062</v>
      </c>
      <c r="I464" s="509">
        <v>3443.68</v>
      </c>
      <c r="J464" s="509">
        <v>7</v>
      </c>
      <c r="K464" s="510">
        <v>24105.730000000003</v>
      </c>
    </row>
    <row r="465" spans="1:11" ht="14.4" customHeight="1" x14ac:dyDescent="0.3">
      <c r="A465" s="505" t="s">
        <v>518</v>
      </c>
      <c r="B465" s="506" t="s">
        <v>519</v>
      </c>
      <c r="C465" s="507" t="s">
        <v>529</v>
      </c>
      <c r="D465" s="508" t="s">
        <v>836</v>
      </c>
      <c r="E465" s="507" t="s">
        <v>2633</v>
      </c>
      <c r="F465" s="508" t="s">
        <v>2634</v>
      </c>
      <c r="G465" s="507" t="s">
        <v>2063</v>
      </c>
      <c r="H465" s="507" t="s">
        <v>2064</v>
      </c>
      <c r="I465" s="509">
        <v>3443.68</v>
      </c>
      <c r="J465" s="509">
        <v>10</v>
      </c>
      <c r="K465" s="510">
        <v>34436.76</v>
      </c>
    </row>
    <row r="466" spans="1:11" ht="14.4" customHeight="1" x14ac:dyDescent="0.3">
      <c r="A466" s="505" t="s">
        <v>518</v>
      </c>
      <c r="B466" s="506" t="s">
        <v>519</v>
      </c>
      <c r="C466" s="507" t="s">
        <v>529</v>
      </c>
      <c r="D466" s="508" t="s">
        <v>836</v>
      </c>
      <c r="E466" s="507" t="s">
        <v>2633</v>
      </c>
      <c r="F466" s="508" t="s">
        <v>2634</v>
      </c>
      <c r="G466" s="507" t="s">
        <v>2063</v>
      </c>
      <c r="H466" s="507" t="s">
        <v>2065</v>
      </c>
      <c r="I466" s="509">
        <v>3443.68</v>
      </c>
      <c r="J466" s="509">
        <v>10</v>
      </c>
      <c r="K466" s="510">
        <v>34436.76</v>
      </c>
    </row>
    <row r="467" spans="1:11" ht="14.4" customHeight="1" x14ac:dyDescent="0.3">
      <c r="A467" s="505" t="s">
        <v>518</v>
      </c>
      <c r="B467" s="506" t="s">
        <v>519</v>
      </c>
      <c r="C467" s="507" t="s">
        <v>529</v>
      </c>
      <c r="D467" s="508" t="s">
        <v>836</v>
      </c>
      <c r="E467" s="507" t="s">
        <v>2633</v>
      </c>
      <c r="F467" s="508" t="s">
        <v>2634</v>
      </c>
      <c r="G467" s="507" t="s">
        <v>2066</v>
      </c>
      <c r="H467" s="507" t="s">
        <v>2067</v>
      </c>
      <c r="I467" s="509">
        <v>4436.67</v>
      </c>
      <c r="J467" s="509">
        <v>6</v>
      </c>
      <c r="K467" s="510">
        <v>26620.019999999997</v>
      </c>
    </row>
    <row r="468" spans="1:11" ht="14.4" customHeight="1" x14ac:dyDescent="0.3">
      <c r="A468" s="505" t="s">
        <v>518</v>
      </c>
      <c r="B468" s="506" t="s">
        <v>519</v>
      </c>
      <c r="C468" s="507" t="s">
        <v>529</v>
      </c>
      <c r="D468" s="508" t="s">
        <v>836</v>
      </c>
      <c r="E468" s="507" t="s">
        <v>2633</v>
      </c>
      <c r="F468" s="508" t="s">
        <v>2634</v>
      </c>
      <c r="G468" s="507" t="s">
        <v>2066</v>
      </c>
      <c r="H468" s="507" t="s">
        <v>2068</v>
      </c>
      <c r="I468" s="509">
        <v>4436.67</v>
      </c>
      <c r="J468" s="509">
        <v>3</v>
      </c>
      <c r="K468" s="510">
        <v>13310.01</v>
      </c>
    </row>
    <row r="469" spans="1:11" ht="14.4" customHeight="1" x14ac:dyDescent="0.3">
      <c r="A469" s="505" t="s">
        <v>518</v>
      </c>
      <c r="B469" s="506" t="s">
        <v>519</v>
      </c>
      <c r="C469" s="507" t="s">
        <v>529</v>
      </c>
      <c r="D469" s="508" t="s">
        <v>836</v>
      </c>
      <c r="E469" s="507" t="s">
        <v>2633</v>
      </c>
      <c r="F469" s="508" t="s">
        <v>2634</v>
      </c>
      <c r="G469" s="507" t="s">
        <v>2069</v>
      </c>
      <c r="H469" s="507" t="s">
        <v>2070</v>
      </c>
      <c r="I469" s="509">
        <v>746.81</v>
      </c>
      <c r="J469" s="509">
        <v>10</v>
      </c>
      <c r="K469" s="510">
        <v>7468.12</v>
      </c>
    </row>
    <row r="470" spans="1:11" ht="14.4" customHeight="1" x14ac:dyDescent="0.3">
      <c r="A470" s="505" t="s">
        <v>518</v>
      </c>
      <c r="B470" s="506" t="s">
        <v>519</v>
      </c>
      <c r="C470" s="507" t="s">
        <v>529</v>
      </c>
      <c r="D470" s="508" t="s">
        <v>836</v>
      </c>
      <c r="E470" s="507" t="s">
        <v>2633</v>
      </c>
      <c r="F470" s="508" t="s">
        <v>2634</v>
      </c>
      <c r="G470" s="507" t="s">
        <v>2069</v>
      </c>
      <c r="H470" s="507" t="s">
        <v>2071</v>
      </c>
      <c r="I470" s="509">
        <v>746.81</v>
      </c>
      <c r="J470" s="509">
        <v>10</v>
      </c>
      <c r="K470" s="510">
        <v>7468.12</v>
      </c>
    </row>
    <row r="471" spans="1:11" ht="14.4" customHeight="1" x14ac:dyDescent="0.3">
      <c r="A471" s="505" t="s">
        <v>518</v>
      </c>
      <c r="B471" s="506" t="s">
        <v>519</v>
      </c>
      <c r="C471" s="507" t="s">
        <v>529</v>
      </c>
      <c r="D471" s="508" t="s">
        <v>836</v>
      </c>
      <c r="E471" s="507" t="s">
        <v>2633</v>
      </c>
      <c r="F471" s="508" t="s">
        <v>2634</v>
      </c>
      <c r="G471" s="507" t="s">
        <v>2072</v>
      </c>
      <c r="H471" s="507" t="s">
        <v>2073</v>
      </c>
      <c r="I471" s="509">
        <v>7000</v>
      </c>
      <c r="J471" s="509">
        <v>8</v>
      </c>
      <c r="K471" s="510">
        <v>56000</v>
      </c>
    </row>
    <row r="472" spans="1:11" ht="14.4" customHeight="1" x14ac:dyDescent="0.3">
      <c r="A472" s="505" t="s">
        <v>518</v>
      </c>
      <c r="B472" s="506" t="s">
        <v>519</v>
      </c>
      <c r="C472" s="507" t="s">
        <v>529</v>
      </c>
      <c r="D472" s="508" t="s">
        <v>836</v>
      </c>
      <c r="E472" s="507" t="s">
        <v>2633</v>
      </c>
      <c r="F472" s="508" t="s">
        <v>2634</v>
      </c>
      <c r="G472" s="507" t="s">
        <v>2072</v>
      </c>
      <c r="H472" s="507" t="s">
        <v>2074</v>
      </c>
      <c r="I472" s="509">
        <v>7000</v>
      </c>
      <c r="J472" s="509">
        <v>2</v>
      </c>
      <c r="K472" s="510">
        <v>14000</v>
      </c>
    </row>
    <row r="473" spans="1:11" ht="14.4" customHeight="1" x14ac:dyDescent="0.3">
      <c r="A473" s="505" t="s">
        <v>518</v>
      </c>
      <c r="B473" s="506" t="s">
        <v>519</v>
      </c>
      <c r="C473" s="507" t="s">
        <v>529</v>
      </c>
      <c r="D473" s="508" t="s">
        <v>836</v>
      </c>
      <c r="E473" s="507" t="s">
        <v>2633</v>
      </c>
      <c r="F473" s="508" t="s">
        <v>2634</v>
      </c>
      <c r="G473" s="507" t="s">
        <v>2075</v>
      </c>
      <c r="H473" s="507" t="s">
        <v>2076</v>
      </c>
      <c r="I473" s="509">
        <v>3443.6749999999997</v>
      </c>
      <c r="J473" s="509">
        <v>13</v>
      </c>
      <c r="K473" s="510">
        <v>44767.780000000006</v>
      </c>
    </row>
    <row r="474" spans="1:11" ht="14.4" customHeight="1" x14ac:dyDescent="0.3">
      <c r="A474" s="505" t="s">
        <v>518</v>
      </c>
      <c r="B474" s="506" t="s">
        <v>519</v>
      </c>
      <c r="C474" s="507" t="s">
        <v>529</v>
      </c>
      <c r="D474" s="508" t="s">
        <v>836</v>
      </c>
      <c r="E474" s="507" t="s">
        <v>2633</v>
      </c>
      <c r="F474" s="508" t="s">
        <v>2634</v>
      </c>
      <c r="G474" s="507" t="s">
        <v>2075</v>
      </c>
      <c r="H474" s="507" t="s">
        <v>2077</v>
      </c>
      <c r="I474" s="509">
        <v>3443.68</v>
      </c>
      <c r="J474" s="509">
        <v>5</v>
      </c>
      <c r="K474" s="510">
        <v>17218.39</v>
      </c>
    </row>
    <row r="475" spans="1:11" ht="14.4" customHeight="1" x14ac:dyDescent="0.3">
      <c r="A475" s="505" t="s">
        <v>518</v>
      </c>
      <c r="B475" s="506" t="s">
        <v>519</v>
      </c>
      <c r="C475" s="507" t="s">
        <v>529</v>
      </c>
      <c r="D475" s="508" t="s">
        <v>836</v>
      </c>
      <c r="E475" s="507" t="s">
        <v>2633</v>
      </c>
      <c r="F475" s="508" t="s">
        <v>2634</v>
      </c>
      <c r="G475" s="507" t="s">
        <v>2078</v>
      </c>
      <c r="H475" s="507" t="s">
        <v>2079</v>
      </c>
      <c r="I475" s="509">
        <v>3443.6799999999994</v>
      </c>
      <c r="J475" s="509">
        <v>9</v>
      </c>
      <c r="K475" s="510">
        <v>30993.090000000004</v>
      </c>
    </row>
    <row r="476" spans="1:11" ht="14.4" customHeight="1" x14ac:dyDescent="0.3">
      <c r="A476" s="505" t="s">
        <v>518</v>
      </c>
      <c r="B476" s="506" t="s">
        <v>519</v>
      </c>
      <c r="C476" s="507" t="s">
        <v>529</v>
      </c>
      <c r="D476" s="508" t="s">
        <v>836</v>
      </c>
      <c r="E476" s="507" t="s">
        <v>2633</v>
      </c>
      <c r="F476" s="508" t="s">
        <v>2634</v>
      </c>
      <c r="G476" s="507" t="s">
        <v>2078</v>
      </c>
      <c r="H476" s="507" t="s">
        <v>2080</v>
      </c>
      <c r="I476" s="509">
        <v>3443.6799999999994</v>
      </c>
      <c r="J476" s="509">
        <v>6</v>
      </c>
      <c r="K476" s="510">
        <v>20662.07</v>
      </c>
    </row>
    <row r="477" spans="1:11" ht="14.4" customHeight="1" x14ac:dyDescent="0.3">
      <c r="A477" s="505" t="s">
        <v>518</v>
      </c>
      <c r="B477" s="506" t="s">
        <v>519</v>
      </c>
      <c r="C477" s="507" t="s">
        <v>529</v>
      </c>
      <c r="D477" s="508" t="s">
        <v>836</v>
      </c>
      <c r="E477" s="507" t="s">
        <v>2633</v>
      </c>
      <c r="F477" s="508" t="s">
        <v>2634</v>
      </c>
      <c r="G477" s="507" t="s">
        <v>2081</v>
      </c>
      <c r="H477" s="507" t="s">
        <v>2082</v>
      </c>
      <c r="I477" s="509">
        <v>31052</v>
      </c>
      <c r="J477" s="509">
        <v>1</v>
      </c>
      <c r="K477" s="510">
        <v>31052</v>
      </c>
    </row>
    <row r="478" spans="1:11" ht="14.4" customHeight="1" x14ac:dyDescent="0.3">
      <c r="A478" s="505" t="s">
        <v>518</v>
      </c>
      <c r="B478" s="506" t="s">
        <v>519</v>
      </c>
      <c r="C478" s="507" t="s">
        <v>529</v>
      </c>
      <c r="D478" s="508" t="s">
        <v>836</v>
      </c>
      <c r="E478" s="507" t="s">
        <v>2633</v>
      </c>
      <c r="F478" s="508" t="s">
        <v>2634</v>
      </c>
      <c r="G478" s="507" t="s">
        <v>2083</v>
      </c>
      <c r="H478" s="507" t="s">
        <v>2084</v>
      </c>
      <c r="I478" s="509">
        <v>79999.75</v>
      </c>
      <c r="J478" s="509">
        <v>5</v>
      </c>
      <c r="K478" s="510">
        <v>399998.75</v>
      </c>
    </row>
    <row r="479" spans="1:11" ht="14.4" customHeight="1" x14ac:dyDescent="0.3">
      <c r="A479" s="505" t="s">
        <v>518</v>
      </c>
      <c r="B479" s="506" t="s">
        <v>519</v>
      </c>
      <c r="C479" s="507" t="s">
        <v>529</v>
      </c>
      <c r="D479" s="508" t="s">
        <v>836</v>
      </c>
      <c r="E479" s="507" t="s">
        <v>2633</v>
      </c>
      <c r="F479" s="508" t="s">
        <v>2634</v>
      </c>
      <c r="G479" s="507" t="s">
        <v>2085</v>
      </c>
      <c r="H479" s="507" t="s">
        <v>2086</v>
      </c>
      <c r="I479" s="509">
        <v>1050.79</v>
      </c>
      <c r="J479" s="509">
        <v>10</v>
      </c>
      <c r="K479" s="510">
        <v>10507.88</v>
      </c>
    </row>
    <row r="480" spans="1:11" ht="14.4" customHeight="1" x14ac:dyDescent="0.3">
      <c r="A480" s="505" t="s">
        <v>518</v>
      </c>
      <c r="B480" s="506" t="s">
        <v>519</v>
      </c>
      <c r="C480" s="507" t="s">
        <v>529</v>
      </c>
      <c r="D480" s="508" t="s">
        <v>836</v>
      </c>
      <c r="E480" s="507" t="s">
        <v>2633</v>
      </c>
      <c r="F480" s="508" t="s">
        <v>2634</v>
      </c>
      <c r="G480" s="507" t="s">
        <v>2087</v>
      </c>
      <c r="H480" s="507" t="s">
        <v>2088</v>
      </c>
      <c r="I480" s="509">
        <v>4360</v>
      </c>
      <c r="J480" s="509">
        <v>2</v>
      </c>
      <c r="K480" s="510">
        <v>8720</v>
      </c>
    </row>
    <row r="481" spans="1:11" ht="14.4" customHeight="1" x14ac:dyDescent="0.3">
      <c r="A481" s="505" t="s">
        <v>518</v>
      </c>
      <c r="B481" s="506" t="s">
        <v>519</v>
      </c>
      <c r="C481" s="507" t="s">
        <v>529</v>
      </c>
      <c r="D481" s="508" t="s">
        <v>836</v>
      </c>
      <c r="E481" s="507" t="s">
        <v>2633</v>
      </c>
      <c r="F481" s="508" t="s">
        <v>2634</v>
      </c>
      <c r="G481" s="507" t="s">
        <v>2089</v>
      </c>
      <c r="H481" s="507" t="s">
        <v>2090</v>
      </c>
      <c r="I481" s="509">
        <v>56789.420000000006</v>
      </c>
      <c r="J481" s="509">
        <v>3</v>
      </c>
      <c r="K481" s="510">
        <v>170368.26</v>
      </c>
    </row>
    <row r="482" spans="1:11" ht="14.4" customHeight="1" x14ac:dyDescent="0.3">
      <c r="A482" s="505" t="s">
        <v>518</v>
      </c>
      <c r="B482" s="506" t="s">
        <v>519</v>
      </c>
      <c r="C482" s="507" t="s">
        <v>529</v>
      </c>
      <c r="D482" s="508" t="s">
        <v>836</v>
      </c>
      <c r="E482" s="507" t="s">
        <v>2633</v>
      </c>
      <c r="F482" s="508" t="s">
        <v>2634</v>
      </c>
      <c r="G482" s="507" t="s">
        <v>2091</v>
      </c>
      <c r="H482" s="507" t="s">
        <v>2092</v>
      </c>
      <c r="I482" s="509">
        <v>18955.599999999999</v>
      </c>
      <c r="J482" s="509">
        <v>1</v>
      </c>
      <c r="K482" s="510">
        <v>18955.599999999999</v>
      </c>
    </row>
    <row r="483" spans="1:11" ht="14.4" customHeight="1" x14ac:dyDescent="0.3">
      <c r="A483" s="505" t="s">
        <v>518</v>
      </c>
      <c r="B483" s="506" t="s">
        <v>519</v>
      </c>
      <c r="C483" s="507" t="s">
        <v>529</v>
      </c>
      <c r="D483" s="508" t="s">
        <v>836</v>
      </c>
      <c r="E483" s="507" t="s">
        <v>2633</v>
      </c>
      <c r="F483" s="508" t="s">
        <v>2634</v>
      </c>
      <c r="G483" s="507" t="s">
        <v>2091</v>
      </c>
      <c r="H483" s="507" t="s">
        <v>2093</v>
      </c>
      <c r="I483" s="509">
        <v>18955.599999999999</v>
      </c>
      <c r="J483" s="509">
        <v>1</v>
      </c>
      <c r="K483" s="510">
        <v>18955.599999999999</v>
      </c>
    </row>
    <row r="484" spans="1:11" ht="14.4" customHeight="1" x14ac:dyDescent="0.3">
      <c r="A484" s="505" t="s">
        <v>518</v>
      </c>
      <c r="B484" s="506" t="s">
        <v>519</v>
      </c>
      <c r="C484" s="507" t="s">
        <v>529</v>
      </c>
      <c r="D484" s="508" t="s">
        <v>836</v>
      </c>
      <c r="E484" s="507" t="s">
        <v>2633</v>
      </c>
      <c r="F484" s="508" t="s">
        <v>2634</v>
      </c>
      <c r="G484" s="507" t="s">
        <v>2094</v>
      </c>
      <c r="H484" s="507" t="s">
        <v>2095</v>
      </c>
      <c r="I484" s="509">
        <v>18955.599999999999</v>
      </c>
      <c r="J484" s="509">
        <v>2</v>
      </c>
      <c r="K484" s="510">
        <v>37911.199999999997</v>
      </c>
    </row>
    <row r="485" spans="1:11" ht="14.4" customHeight="1" x14ac:dyDescent="0.3">
      <c r="A485" s="505" t="s">
        <v>518</v>
      </c>
      <c r="B485" s="506" t="s">
        <v>519</v>
      </c>
      <c r="C485" s="507" t="s">
        <v>529</v>
      </c>
      <c r="D485" s="508" t="s">
        <v>836</v>
      </c>
      <c r="E485" s="507" t="s">
        <v>2633</v>
      </c>
      <c r="F485" s="508" t="s">
        <v>2634</v>
      </c>
      <c r="G485" s="507" t="s">
        <v>2094</v>
      </c>
      <c r="H485" s="507" t="s">
        <v>2096</v>
      </c>
      <c r="I485" s="509">
        <v>18955.599999999999</v>
      </c>
      <c r="J485" s="509">
        <v>1</v>
      </c>
      <c r="K485" s="510">
        <v>18955.599999999999</v>
      </c>
    </row>
    <row r="486" spans="1:11" ht="14.4" customHeight="1" x14ac:dyDescent="0.3">
      <c r="A486" s="505" t="s">
        <v>518</v>
      </c>
      <c r="B486" s="506" t="s">
        <v>519</v>
      </c>
      <c r="C486" s="507" t="s">
        <v>529</v>
      </c>
      <c r="D486" s="508" t="s">
        <v>836</v>
      </c>
      <c r="E486" s="507" t="s">
        <v>2633</v>
      </c>
      <c r="F486" s="508" t="s">
        <v>2634</v>
      </c>
      <c r="G486" s="507" t="s">
        <v>2097</v>
      </c>
      <c r="H486" s="507" t="s">
        <v>2098</v>
      </c>
      <c r="I486" s="509">
        <v>13665.83</v>
      </c>
      <c r="J486" s="509">
        <v>2</v>
      </c>
      <c r="K486" s="510">
        <v>27331.66</v>
      </c>
    </row>
    <row r="487" spans="1:11" ht="14.4" customHeight="1" x14ac:dyDescent="0.3">
      <c r="A487" s="505" t="s">
        <v>518</v>
      </c>
      <c r="B487" s="506" t="s">
        <v>519</v>
      </c>
      <c r="C487" s="507" t="s">
        <v>529</v>
      </c>
      <c r="D487" s="508" t="s">
        <v>836</v>
      </c>
      <c r="E487" s="507" t="s">
        <v>2633</v>
      </c>
      <c r="F487" s="508" t="s">
        <v>2634</v>
      </c>
      <c r="G487" s="507" t="s">
        <v>2099</v>
      </c>
      <c r="H487" s="507" t="s">
        <v>2100</v>
      </c>
      <c r="I487" s="509">
        <v>12535</v>
      </c>
      <c r="J487" s="509">
        <v>8</v>
      </c>
      <c r="K487" s="510">
        <v>100280</v>
      </c>
    </row>
    <row r="488" spans="1:11" ht="14.4" customHeight="1" x14ac:dyDescent="0.3">
      <c r="A488" s="505" t="s">
        <v>518</v>
      </c>
      <c r="B488" s="506" t="s">
        <v>519</v>
      </c>
      <c r="C488" s="507" t="s">
        <v>529</v>
      </c>
      <c r="D488" s="508" t="s">
        <v>836</v>
      </c>
      <c r="E488" s="507" t="s">
        <v>2633</v>
      </c>
      <c r="F488" s="508" t="s">
        <v>2634</v>
      </c>
      <c r="G488" s="507" t="s">
        <v>2101</v>
      </c>
      <c r="H488" s="507" t="s">
        <v>2102</v>
      </c>
      <c r="I488" s="509">
        <v>3424.3</v>
      </c>
      <c r="J488" s="509">
        <v>2</v>
      </c>
      <c r="K488" s="510">
        <v>6848.6</v>
      </c>
    </row>
    <row r="489" spans="1:11" ht="14.4" customHeight="1" x14ac:dyDescent="0.3">
      <c r="A489" s="505" t="s">
        <v>518</v>
      </c>
      <c r="B489" s="506" t="s">
        <v>519</v>
      </c>
      <c r="C489" s="507" t="s">
        <v>529</v>
      </c>
      <c r="D489" s="508" t="s">
        <v>836</v>
      </c>
      <c r="E489" s="507" t="s">
        <v>2633</v>
      </c>
      <c r="F489" s="508" t="s">
        <v>2634</v>
      </c>
      <c r="G489" s="507" t="s">
        <v>2103</v>
      </c>
      <c r="H489" s="507" t="s">
        <v>2104</v>
      </c>
      <c r="I489" s="509">
        <v>13665.83</v>
      </c>
      <c r="J489" s="509">
        <v>3</v>
      </c>
      <c r="K489" s="510">
        <v>40997.49</v>
      </c>
    </row>
    <row r="490" spans="1:11" ht="14.4" customHeight="1" x14ac:dyDescent="0.3">
      <c r="A490" s="505" t="s">
        <v>518</v>
      </c>
      <c r="B490" s="506" t="s">
        <v>519</v>
      </c>
      <c r="C490" s="507" t="s">
        <v>529</v>
      </c>
      <c r="D490" s="508" t="s">
        <v>836</v>
      </c>
      <c r="E490" s="507" t="s">
        <v>2633</v>
      </c>
      <c r="F490" s="508" t="s">
        <v>2634</v>
      </c>
      <c r="G490" s="507" t="s">
        <v>1748</v>
      </c>
      <c r="H490" s="507" t="s">
        <v>2105</v>
      </c>
      <c r="I490" s="509">
        <v>27799.22</v>
      </c>
      <c r="J490" s="509">
        <v>1</v>
      </c>
      <c r="K490" s="510">
        <v>27799.22</v>
      </c>
    </row>
    <row r="491" spans="1:11" ht="14.4" customHeight="1" x14ac:dyDescent="0.3">
      <c r="A491" s="505" t="s">
        <v>518</v>
      </c>
      <c r="B491" s="506" t="s">
        <v>519</v>
      </c>
      <c r="C491" s="507" t="s">
        <v>529</v>
      </c>
      <c r="D491" s="508" t="s">
        <v>836</v>
      </c>
      <c r="E491" s="507" t="s">
        <v>2633</v>
      </c>
      <c r="F491" s="508" t="s">
        <v>2634</v>
      </c>
      <c r="G491" s="507" t="s">
        <v>2106</v>
      </c>
      <c r="H491" s="507" t="s">
        <v>2107</v>
      </c>
      <c r="I491" s="509">
        <v>5238.09</v>
      </c>
      <c r="J491" s="509">
        <v>2</v>
      </c>
      <c r="K491" s="510">
        <v>10476.18</v>
      </c>
    </row>
    <row r="492" spans="1:11" ht="14.4" customHeight="1" x14ac:dyDescent="0.3">
      <c r="A492" s="505" t="s">
        <v>518</v>
      </c>
      <c r="B492" s="506" t="s">
        <v>519</v>
      </c>
      <c r="C492" s="507" t="s">
        <v>529</v>
      </c>
      <c r="D492" s="508" t="s">
        <v>836</v>
      </c>
      <c r="E492" s="507" t="s">
        <v>2633</v>
      </c>
      <c r="F492" s="508" t="s">
        <v>2634</v>
      </c>
      <c r="G492" s="507" t="s">
        <v>2108</v>
      </c>
      <c r="H492" s="507" t="s">
        <v>2109</v>
      </c>
      <c r="I492" s="509">
        <v>18349.91</v>
      </c>
      <c r="J492" s="509">
        <v>3</v>
      </c>
      <c r="K492" s="510">
        <v>55049.729999999996</v>
      </c>
    </row>
    <row r="493" spans="1:11" ht="14.4" customHeight="1" x14ac:dyDescent="0.3">
      <c r="A493" s="505" t="s">
        <v>518</v>
      </c>
      <c r="B493" s="506" t="s">
        <v>519</v>
      </c>
      <c r="C493" s="507" t="s">
        <v>529</v>
      </c>
      <c r="D493" s="508" t="s">
        <v>836</v>
      </c>
      <c r="E493" s="507" t="s">
        <v>2633</v>
      </c>
      <c r="F493" s="508" t="s">
        <v>2634</v>
      </c>
      <c r="G493" s="507" t="s">
        <v>2110</v>
      </c>
      <c r="H493" s="507" t="s">
        <v>2111</v>
      </c>
      <c r="I493" s="509">
        <v>3399.27</v>
      </c>
      <c r="J493" s="509">
        <v>1</v>
      </c>
      <c r="K493" s="510">
        <v>3399.27</v>
      </c>
    </row>
    <row r="494" spans="1:11" ht="14.4" customHeight="1" x14ac:dyDescent="0.3">
      <c r="A494" s="505" t="s">
        <v>518</v>
      </c>
      <c r="B494" s="506" t="s">
        <v>519</v>
      </c>
      <c r="C494" s="507" t="s">
        <v>529</v>
      </c>
      <c r="D494" s="508" t="s">
        <v>836</v>
      </c>
      <c r="E494" s="507" t="s">
        <v>2633</v>
      </c>
      <c r="F494" s="508" t="s">
        <v>2634</v>
      </c>
      <c r="G494" s="507" t="s">
        <v>2112</v>
      </c>
      <c r="H494" s="507" t="s">
        <v>2113</v>
      </c>
      <c r="I494" s="509">
        <v>12535</v>
      </c>
      <c r="J494" s="509">
        <v>7</v>
      </c>
      <c r="K494" s="510">
        <v>87745</v>
      </c>
    </row>
    <row r="495" spans="1:11" ht="14.4" customHeight="1" x14ac:dyDescent="0.3">
      <c r="A495" s="505" t="s">
        <v>518</v>
      </c>
      <c r="B495" s="506" t="s">
        <v>519</v>
      </c>
      <c r="C495" s="507" t="s">
        <v>529</v>
      </c>
      <c r="D495" s="508" t="s">
        <v>836</v>
      </c>
      <c r="E495" s="507" t="s">
        <v>2633</v>
      </c>
      <c r="F495" s="508" t="s">
        <v>2634</v>
      </c>
      <c r="G495" s="507" t="s">
        <v>2114</v>
      </c>
      <c r="H495" s="507" t="s">
        <v>2115</v>
      </c>
      <c r="I495" s="509">
        <v>1054.78</v>
      </c>
      <c r="J495" s="509">
        <v>1</v>
      </c>
      <c r="K495" s="510">
        <v>1054.78</v>
      </c>
    </row>
    <row r="496" spans="1:11" ht="14.4" customHeight="1" x14ac:dyDescent="0.3">
      <c r="A496" s="505" t="s">
        <v>518</v>
      </c>
      <c r="B496" s="506" t="s">
        <v>519</v>
      </c>
      <c r="C496" s="507" t="s">
        <v>529</v>
      </c>
      <c r="D496" s="508" t="s">
        <v>836</v>
      </c>
      <c r="E496" s="507" t="s">
        <v>2633</v>
      </c>
      <c r="F496" s="508" t="s">
        <v>2634</v>
      </c>
      <c r="G496" s="507" t="s">
        <v>1750</v>
      </c>
      <c r="H496" s="507" t="s">
        <v>2116</v>
      </c>
      <c r="I496" s="509">
        <v>1936</v>
      </c>
      <c r="J496" s="509">
        <v>5</v>
      </c>
      <c r="K496" s="510">
        <v>9680</v>
      </c>
    </row>
    <row r="497" spans="1:11" ht="14.4" customHeight="1" x14ac:dyDescent="0.3">
      <c r="A497" s="505" t="s">
        <v>518</v>
      </c>
      <c r="B497" s="506" t="s">
        <v>519</v>
      </c>
      <c r="C497" s="507" t="s">
        <v>529</v>
      </c>
      <c r="D497" s="508" t="s">
        <v>836</v>
      </c>
      <c r="E497" s="507" t="s">
        <v>2633</v>
      </c>
      <c r="F497" s="508" t="s">
        <v>2634</v>
      </c>
      <c r="G497" s="507" t="s">
        <v>2117</v>
      </c>
      <c r="H497" s="507" t="s">
        <v>2118</v>
      </c>
      <c r="I497" s="509">
        <v>10791</v>
      </c>
      <c r="J497" s="509">
        <v>1</v>
      </c>
      <c r="K497" s="510">
        <v>10791</v>
      </c>
    </row>
    <row r="498" spans="1:11" ht="14.4" customHeight="1" x14ac:dyDescent="0.3">
      <c r="A498" s="505" t="s">
        <v>518</v>
      </c>
      <c r="B498" s="506" t="s">
        <v>519</v>
      </c>
      <c r="C498" s="507" t="s">
        <v>529</v>
      </c>
      <c r="D498" s="508" t="s">
        <v>836</v>
      </c>
      <c r="E498" s="507" t="s">
        <v>2633</v>
      </c>
      <c r="F498" s="508" t="s">
        <v>2634</v>
      </c>
      <c r="G498" s="507" t="s">
        <v>2119</v>
      </c>
      <c r="H498" s="507" t="s">
        <v>2120</v>
      </c>
      <c r="I498" s="509">
        <v>2545.84</v>
      </c>
      <c r="J498" s="509">
        <v>4</v>
      </c>
      <c r="K498" s="510">
        <v>10183.36</v>
      </c>
    </row>
    <row r="499" spans="1:11" ht="14.4" customHeight="1" x14ac:dyDescent="0.3">
      <c r="A499" s="505" t="s">
        <v>518</v>
      </c>
      <c r="B499" s="506" t="s">
        <v>519</v>
      </c>
      <c r="C499" s="507" t="s">
        <v>529</v>
      </c>
      <c r="D499" s="508" t="s">
        <v>836</v>
      </c>
      <c r="E499" s="507" t="s">
        <v>2633</v>
      </c>
      <c r="F499" s="508" t="s">
        <v>2634</v>
      </c>
      <c r="G499" s="507" t="s">
        <v>2121</v>
      </c>
      <c r="H499" s="507" t="s">
        <v>2122</v>
      </c>
      <c r="I499" s="509">
        <v>12535</v>
      </c>
      <c r="J499" s="509">
        <v>2</v>
      </c>
      <c r="K499" s="510">
        <v>25070</v>
      </c>
    </row>
    <row r="500" spans="1:11" ht="14.4" customHeight="1" x14ac:dyDescent="0.3">
      <c r="A500" s="505" t="s">
        <v>518</v>
      </c>
      <c r="B500" s="506" t="s">
        <v>519</v>
      </c>
      <c r="C500" s="507" t="s">
        <v>529</v>
      </c>
      <c r="D500" s="508" t="s">
        <v>836</v>
      </c>
      <c r="E500" s="507" t="s">
        <v>2633</v>
      </c>
      <c r="F500" s="508" t="s">
        <v>2634</v>
      </c>
      <c r="G500" s="507" t="s">
        <v>2123</v>
      </c>
      <c r="H500" s="507" t="s">
        <v>2124</v>
      </c>
      <c r="I500" s="509">
        <v>12535</v>
      </c>
      <c r="J500" s="509">
        <v>2</v>
      </c>
      <c r="K500" s="510">
        <v>25070</v>
      </c>
    </row>
    <row r="501" spans="1:11" ht="14.4" customHeight="1" x14ac:dyDescent="0.3">
      <c r="A501" s="505" t="s">
        <v>518</v>
      </c>
      <c r="B501" s="506" t="s">
        <v>519</v>
      </c>
      <c r="C501" s="507" t="s">
        <v>529</v>
      </c>
      <c r="D501" s="508" t="s">
        <v>836</v>
      </c>
      <c r="E501" s="507" t="s">
        <v>2633</v>
      </c>
      <c r="F501" s="508" t="s">
        <v>2634</v>
      </c>
      <c r="G501" s="507" t="s">
        <v>2125</v>
      </c>
      <c r="H501" s="507" t="s">
        <v>2126</v>
      </c>
      <c r="I501" s="509">
        <v>2602.4699999999998</v>
      </c>
      <c r="J501" s="509">
        <v>2</v>
      </c>
      <c r="K501" s="510">
        <v>5204.9399999999996</v>
      </c>
    </row>
    <row r="502" spans="1:11" ht="14.4" customHeight="1" x14ac:dyDescent="0.3">
      <c r="A502" s="505" t="s">
        <v>518</v>
      </c>
      <c r="B502" s="506" t="s">
        <v>519</v>
      </c>
      <c r="C502" s="507" t="s">
        <v>529</v>
      </c>
      <c r="D502" s="508" t="s">
        <v>836</v>
      </c>
      <c r="E502" s="507" t="s">
        <v>2633</v>
      </c>
      <c r="F502" s="508" t="s">
        <v>2634</v>
      </c>
      <c r="G502" s="507" t="s">
        <v>2127</v>
      </c>
      <c r="H502" s="507" t="s">
        <v>2128</v>
      </c>
      <c r="I502" s="509">
        <v>1054.78</v>
      </c>
      <c r="J502" s="509">
        <v>2</v>
      </c>
      <c r="K502" s="510">
        <v>2109.56</v>
      </c>
    </row>
    <row r="503" spans="1:11" ht="14.4" customHeight="1" x14ac:dyDescent="0.3">
      <c r="A503" s="505" t="s">
        <v>518</v>
      </c>
      <c r="B503" s="506" t="s">
        <v>519</v>
      </c>
      <c r="C503" s="507" t="s">
        <v>529</v>
      </c>
      <c r="D503" s="508" t="s">
        <v>836</v>
      </c>
      <c r="E503" s="507" t="s">
        <v>2633</v>
      </c>
      <c r="F503" s="508" t="s">
        <v>2634</v>
      </c>
      <c r="G503" s="507" t="s">
        <v>2129</v>
      </c>
      <c r="H503" s="507" t="s">
        <v>2130</v>
      </c>
      <c r="I503" s="509">
        <v>18955.599999999999</v>
      </c>
      <c r="J503" s="509">
        <v>3</v>
      </c>
      <c r="K503" s="510">
        <v>56866.799999999996</v>
      </c>
    </row>
    <row r="504" spans="1:11" ht="14.4" customHeight="1" x14ac:dyDescent="0.3">
      <c r="A504" s="505" t="s">
        <v>518</v>
      </c>
      <c r="B504" s="506" t="s">
        <v>519</v>
      </c>
      <c r="C504" s="507" t="s">
        <v>529</v>
      </c>
      <c r="D504" s="508" t="s">
        <v>836</v>
      </c>
      <c r="E504" s="507" t="s">
        <v>2633</v>
      </c>
      <c r="F504" s="508" t="s">
        <v>2634</v>
      </c>
      <c r="G504" s="507" t="s">
        <v>2129</v>
      </c>
      <c r="H504" s="507" t="s">
        <v>2131</v>
      </c>
      <c r="I504" s="509">
        <v>18955.599999999999</v>
      </c>
      <c r="J504" s="509">
        <v>1</v>
      </c>
      <c r="K504" s="510">
        <v>18955.599999999999</v>
      </c>
    </row>
    <row r="505" spans="1:11" ht="14.4" customHeight="1" x14ac:dyDescent="0.3">
      <c r="A505" s="505" t="s">
        <v>518</v>
      </c>
      <c r="B505" s="506" t="s">
        <v>519</v>
      </c>
      <c r="C505" s="507" t="s">
        <v>529</v>
      </c>
      <c r="D505" s="508" t="s">
        <v>836</v>
      </c>
      <c r="E505" s="507" t="s">
        <v>2633</v>
      </c>
      <c r="F505" s="508" t="s">
        <v>2634</v>
      </c>
      <c r="G505" s="507" t="s">
        <v>2132</v>
      </c>
      <c r="H505" s="507" t="s">
        <v>2133</v>
      </c>
      <c r="I505" s="509">
        <v>18955.599999999999</v>
      </c>
      <c r="J505" s="509">
        <v>4</v>
      </c>
      <c r="K505" s="510">
        <v>75822.399999999994</v>
      </c>
    </row>
    <row r="506" spans="1:11" ht="14.4" customHeight="1" x14ac:dyDescent="0.3">
      <c r="A506" s="505" t="s">
        <v>518</v>
      </c>
      <c r="B506" s="506" t="s">
        <v>519</v>
      </c>
      <c r="C506" s="507" t="s">
        <v>529</v>
      </c>
      <c r="D506" s="508" t="s">
        <v>836</v>
      </c>
      <c r="E506" s="507" t="s">
        <v>2633</v>
      </c>
      <c r="F506" s="508" t="s">
        <v>2634</v>
      </c>
      <c r="G506" s="507" t="s">
        <v>2134</v>
      </c>
      <c r="H506" s="507" t="s">
        <v>2135</v>
      </c>
      <c r="I506" s="509">
        <v>18955.599999999999</v>
      </c>
      <c r="J506" s="509">
        <v>3</v>
      </c>
      <c r="K506" s="510">
        <v>56866.799999999996</v>
      </c>
    </row>
    <row r="507" spans="1:11" ht="14.4" customHeight="1" x14ac:dyDescent="0.3">
      <c r="A507" s="505" t="s">
        <v>518</v>
      </c>
      <c r="B507" s="506" t="s">
        <v>519</v>
      </c>
      <c r="C507" s="507" t="s">
        <v>529</v>
      </c>
      <c r="D507" s="508" t="s">
        <v>836</v>
      </c>
      <c r="E507" s="507" t="s">
        <v>2633</v>
      </c>
      <c r="F507" s="508" t="s">
        <v>2634</v>
      </c>
      <c r="G507" s="507" t="s">
        <v>2136</v>
      </c>
      <c r="H507" s="507" t="s">
        <v>2137</v>
      </c>
      <c r="I507" s="509">
        <v>18955.599999999999</v>
      </c>
      <c r="J507" s="509">
        <v>1</v>
      </c>
      <c r="K507" s="510">
        <v>18955.599999999999</v>
      </c>
    </row>
    <row r="508" spans="1:11" ht="14.4" customHeight="1" x14ac:dyDescent="0.3">
      <c r="A508" s="505" t="s">
        <v>518</v>
      </c>
      <c r="B508" s="506" t="s">
        <v>519</v>
      </c>
      <c r="C508" s="507" t="s">
        <v>529</v>
      </c>
      <c r="D508" s="508" t="s">
        <v>836</v>
      </c>
      <c r="E508" s="507" t="s">
        <v>2633</v>
      </c>
      <c r="F508" s="508" t="s">
        <v>2634</v>
      </c>
      <c r="G508" s="507" t="s">
        <v>2138</v>
      </c>
      <c r="H508" s="507" t="s">
        <v>2139</v>
      </c>
      <c r="I508" s="509">
        <v>25570</v>
      </c>
      <c r="J508" s="509">
        <v>6</v>
      </c>
      <c r="K508" s="510">
        <v>153420</v>
      </c>
    </row>
    <row r="509" spans="1:11" ht="14.4" customHeight="1" x14ac:dyDescent="0.3">
      <c r="A509" s="505" t="s">
        <v>518</v>
      </c>
      <c r="B509" s="506" t="s">
        <v>519</v>
      </c>
      <c r="C509" s="507" t="s">
        <v>529</v>
      </c>
      <c r="D509" s="508" t="s">
        <v>836</v>
      </c>
      <c r="E509" s="507" t="s">
        <v>2633</v>
      </c>
      <c r="F509" s="508" t="s">
        <v>2634</v>
      </c>
      <c r="G509" s="507" t="s">
        <v>2140</v>
      </c>
      <c r="H509" s="507" t="s">
        <v>2141</v>
      </c>
      <c r="I509" s="509">
        <v>21191.38</v>
      </c>
      <c r="J509" s="509">
        <v>2</v>
      </c>
      <c r="K509" s="510">
        <v>42382.76</v>
      </c>
    </row>
    <row r="510" spans="1:11" ht="14.4" customHeight="1" x14ac:dyDescent="0.3">
      <c r="A510" s="505" t="s">
        <v>518</v>
      </c>
      <c r="B510" s="506" t="s">
        <v>519</v>
      </c>
      <c r="C510" s="507" t="s">
        <v>529</v>
      </c>
      <c r="D510" s="508" t="s">
        <v>836</v>
      </c>
      <c r="E510" s="507" t="s">
        <v>2633</v>
      </c>
      <c r="F510" s="508" t="s">
        <v>2634</v>
      </c>
      <c r="G510" s="507" t="s">
        <v>2142</v>
      </c>
      <c r="H510" s="507" t="s">
        <v>2143</v>
      </c>
      <c r="I510" s="509">
        <v>18955.599999999999</v>
      </c>
      <c r="J510" s="509">
        <v>7</v>
      </c>
      <c r="K510" s="510">
        <v>132689.20000000001</v>
      </c>
    </row>
    <row r="511" spans="1:11" ht="14.4" customHeight="1" x14ac:dyDescent="0.3">
      <c r="A511" s="505" t="s">
        <v>518</v>
      </c>
      <c r="B511" s="506" t="s">
        <v>519</v>
      </c>
      <c r="C511" s="507" t="s">
        <v>529</v>
      </c>
      <c r="D511" s="508" t="s">
        <v>836</v>
      </c>
      <c r="E511" s="507" t="s">
        <v>2633</v>
      </c>
      <c r="F511" s="508" t="s">
        <v>2634</v>
      </c>
      <c r="G511" s="507" t="s">
        <v>1754</v>
      </c>
      <c r="H511" s="507" t="s">
        <v>1755</v>
      </c>
      <c r="I511" s="509">
        <v>1634.56</v>
      </c>
      <c r="J511" s="509">
        <v>15</v>
      </c>
      <c r="K511" s="510">
        <v>24518.429999999997</v>
      </c>
    </row>
    <row r="512" spans="1:11" ht="14.4" customHeight="1" x14ac:dyDescent="0.3">
      <c r="A512" s="505" t="s">
        <v>518</v>
      </c>
      <c r="B512" s="506" t="s">
        <v>519</v>
      </c>
      <c r="C512" s="507" t="s">
        <v>529</v>
      </c>
      <c r="D512" s="508" t="s">
        <v>836</v>
      </c>
      <c r="E512" s="507" t="s">
        <v>2633</v>
      </c>
      <c r="F512" s="508" t="s">
        <v>2634</v>
      </c>
      <c r="G512" s="507" t="s">
        <v>2144</v>
      </c>
      <c r="H512" s="507" t="s">
        <v>2145</v>
      </c>
      <c r="I512" s="509">
        <v>18955.599999999999</v>
      </c>
      <c r="J512" s="509">
        <v>3</v>
      </c>
      <c r="K512" s="510">
        <v>56866.799999999996</v>
      </c>
    </row>
    <row r="513" spans="1:11" ht="14.4" customHeight="1" x14ac:dyDescent="0.3">
      <c r="A513" s="505" t="s">
        <v>518</v>
      </c>
      <c r="B513" s="506" t="s">
        <v>519</v>
      </c>
      <c r="C513" s="507" t="s">
        <v>529</v>
      </c>
      <c r="D513" s="508" t="s">
        <v>836</v>
      </c>
      <c r="E513" s="507" t="s">
        <v>2633</v>
      </c>
      <c r="F513" s="508" t="s">
        <v>2634</v>
      </c>
      <c r="G513" s="507" t="s">
        <v>1756</v>
      </c>
      <c r="H513" s="507" t="s">
        <v>1757</v>
      </c>
      <c r="I513" s="509">
        <v>1050.7900000000002</v>
      </c>
      <c r="J513" s="509">
        <v>50</v>
      </c>
      <c r="K513" s="510">
        <v>52539.41</v>
      </c>
    </row>
    <row r="514" spans="1:11" ht="14.4" customHeight="1" x14ac:dyDescent="0.3">
      <c r="A514" s="505" t="s">
        <v>518</v>
      </c>
      <c r="B514" s="506" t="s">
        <v>519</v>
      </c>
      <c r="C514" s="507" t="s">
        <v>529</v>
      </c>
      <c r="D514" s="508" t="s">
        <v>836</v>
      </c>
      <c r="E514" s="507" t="s">
        <v>2633</v>
      </c>
      <c r="F514" s="508" t="s">
        <v>2634</v>
      </c>
      <c r="G514" s="507" t="s">
        <v>2146</v>
      </c>
      <c r="H514" s="507" t="s">
        <v>2147</v>
      </c>
      <c r="I514" s="509">
        <v>4360.003999999999</v>
      </c>
      <c r="J514" s="509">
        <v>44</v>
      </c>
      <c r="K514" s="510">
        <v>191840.11000000004</v>
      </c>
    </row>
    <row r="515" spans="1:11" ht="14.4" customHeight="1" x14ac:dyDescent="0.3">
      <c r="A515" s="505" t="s">
        <v>518</v>
      </c>
      <c r="B515" s="506" t="s">
        <v>519</v>
      </c>
      <c r="C515" s="507" t="s">
        <v>529</v>
      </c>
      <c r="D515" s="508" t="s">
        <v>836</v>
      </c>
      <c r="E515" s="507" t="s">
        <v>2633</v>
      </c>
      <c r="F515" s="508" t="s">
        <v>2634</v>
      </c>
      <c r="G515" s="507" t="s">
        <v>2148</v>
      </c>
      <c r="H515" s="507" t="s">
        <v>2149</v>
      </c>
      <c r="I515" s="509">
        <v>9111.2999999999993</v>
      </c>
      <c r="J515" s="509">
        <v>1</v>
      </c>
      <c r="K515" s="510">
        <v>9111.2999999999993</v>
      </c>
    </row>
    <row r="516" spans="1:11" ht="14.4" customHeight="1" x14ac:dyDescent="0.3">
      <c r="A516" s="505" t="s">
        <v>518</v>
      </c>
      <c r="B516" s="506" t="s">
        <v>519</v>
      </c>
      <c r="C516" s="507" t="s">
        <v>529</v>
      </c>
      <c r="D516" s="508" t="s">
        <v>836</v>
      </c>
      <c r="E516" s="507" t="s">
        <v>2633</v>
      </c>
      <c r="F516" s="508" t="s">
        <v>2634</v>
      </c>
      <c r="G516" s="507" t="s">
        <v>2150</v>
      </c>
      <c r="H516" s="507" t="s">
        <v>2151</v>
      </c>
      <c r="I516" s="509">
        <v>14698.72</v>
      </c>
      <c r="J516" s="509">
        <v>1</v>
      </c>
      <c r="K516" s="510">
        <v>14698.72</v>
      </c>
    </row>
    <row r="517" spans="1:11" ht="14.4" customHeight="1" x14ac:dyDescent="0.3">
      <c r="A517" s="505" t="s">
        <v>518</v>
      </c>
      <c r="B517" s="506" t="s">
        <v>519</v>
      </c>
      <c r="C517" s="507" t="s">
        <v>529</v>
      </c>
      <c r="D517" s="508" t="s">
        <v>836</v>
      </c>
      <c r="E517" s="507" t="s">
        <v>2633</v>
      </c>
      <c r="F517" s="508" t="s">
        <v>2634</v>
      </c>
      <c r="G517" s="507" t="s">
        <v>2152</v>
      </c>
      <c r="H517" s="507" t="s">
        <v>2153</v>
      </c>
      <c r="I517" s="509">
        <v>12535</v>
      </c>
      <c r="J517" s="509">
        <v>12</v>
      </c>
      <c r="K517" s="510">
        <v>150420</v>
      </c>
    </row>
    <row r="518" spans="1:11" ht="14.4" customHeight="1" x14ac:dyDescent="0.3">
      <c r="A518" s="505" t="s">
        <v>518</v>
      </c>
      <c r="B518" s="506" t="s">
        <v>519</v>
      </c>
      <c r="C518" s="507" t="s">
        <v>529</v>
      </c>
      <c r="D518" s="508" t="s">
        <v>836</v>
      </c>
      <c r="E518" s="507" t="s">
        <v>2633</v>
      </c>
      <c r="F518" s="508" t="s">
        <v>2634</v>
      </c>
      <c r="G518" s="507" t="s">
        <v>2154</v>
      </c>
      <c r="H518" s="507" t="s">
        <v>2155</v>
      </c>
      <c r="I518" s="509">
        <v>796.18</v>
      </c>
      <c r="J518" s="509">
        <v>5</v>
      </c>
      <c r="K518" s="510">
        <v>3980.9</v>
      </c>
    </row>
    <row r="519" spans="1:11" ht="14.4" customHeight="1" x14ac:dyDescent="0.3">
      <c r="A519" s="505" t="s">
        <v>518</v>
      </c>
      <c r="B519" s="506" t="s">
        <v>519</v>
      </c>
      <c r="C519" s="507" t="s">
        <v>529</v>
      </c>
      <c r="D519" s="508" t="s">
        <v>836</v>
      </c>
      <c r="E519" s="507" t="s">
        <v>2633</v>
      </c>
      <c r="F519" s="508" t="s">
        <v>2634</v>
      </c>
      <c r="G519" s="507" t="s">
        <v>2156</v>
      </c>
      <c r="H519" s="507" t="s">
        <v>2157</v>
      </c>
      <c r="I519" s="509">
        <v>3495.56</v>
      </c>
      <c r="J519" s="509">
        <v>6</v>
      </c>
      <c r="K519" s="510">
        <v>20973.360000000001</v>
      </c>
    </row>
    <row r="520" spans="1:11" ht="14.4" customHeight="1" x14ac:dyDescent="0.3">
      <c r="A520" s="505" t="s">
        <v>518</v>
      </c>
      <c r="B520" s="506" t="s">
        <v>519</v>
      </c>
      <c r="C520" s="507" t="s">
        <v>529</v>
      </c>
      <c r="D520" s="508" t="s">
        <v>836</v>
      </c>
      <c r="E520" s="507" t="s">
        <v>2633</v>
      </c>
      <c r="F520" s="508" t="s">
        <v>2634</v>
      </c>
      <c r="G520" s="507" t="s">
        <v>2156</v>
      </c>
      <c r="H520" s="507" t="s">
        <v>2158</v>
      </c>
      <c r="I520" s="509">
        <v>3495.56</v>
      </c>
      <c r="J520" s="509">
        <v>2</v>
      </c>
      <c r="K520" s="510">
        <v>6991.12</v>
      </c>
    </row>
    <row r="521" spans="1:11" ht="14.4" customHeight="1" x14ac:dyDescent="0.3">
      <c r="A521" s="505" t="s">
        <v>518</v>
      </c>
      <c r="B521" s="506" t="s">
        <v>519</v>
      </c>
      <c r="C521" s="507" t="s">
        <v>529</v>
      </c>
      <c r="D521" s="508" t="s">
        <v>836</v>
      </c>
      <c r="E521" s="507" t="s">
        <v>2633</v>
      </c>
      <c r="F521" s="508" t="s">
        <v>2634</v>
      </c>
      <c r="G521" s="507" t="s">
        <v>2159</v>
      </c>
      <c r="H521" s="507" t="s">
        <v>2160</v>
      </c>
      <c r="I521" s="509">
        <v>15395</v>
      </c>
      <c r="J521" s="509">
        <v>1</v>
      </c>
      <c r="K521" s="510">
        <v>15395</v>
      </c>
    </row>
    <row r="522" spans="1:11" ht="14.4" customHeight="1" x14ac:dyDescent="0.3">
      <c r="A522" s="505" t="s">
        <v>518</v>
      </c>
      <c r="B522" s="506" t="s">
        <v>519</v>
      </c>
      <c r="C522" s="507" t="s">
        <v>529</v>
      </c>
      <c r="D522" s="508" t="s">
        <v>836</v>
      </c>
      <c r="E522" s="507" t="s">
        <v>2633</v>
      </c>
      <c r="F522" s="508" t="s">
        <v>2634</v>
      </c>
      <c r="G522" s="507" t="s">
        <v>2161</v>
      </c>
      <c r="H522" s="507" t="s">
        <v>2162</v>
      </c>
      <c r="I522" s="509">
        <v>1074.71</v>
      </c>
      <c r="J522" s="509">
        <v>17</v>
      </c>
      <c r="K522" s="510">
        <v>18270.07</v>
      </c>
    </row>
    <row r="523" spans="1:11" ht="14.4" customHeight="1" x14ac:dyDescent="0.3">
      <c r="A523" s="505" t="s">
        <v>518</v>
      </c>
      <c r="B523" s="506" t="s">
        <v>519</v>
      </c>
      <c r="C523" s="507" t="s">
        <v>529</v>
      </c>
      <c r="D523" s="508" t="s">
        <v>836</v>
      </c>
      <c r="E523" s="507" t="s">
        <v>2633</v>
      </c>
      <c r="F523" s="508" t="s">
        <v>2634</v>
      </c>
      <c r="G523" s="507" t="s">
        <v>2163</v>
      </c>
      <c r="H523" s="507" t="s">
        <v>2164</v>
      </c>
      <c r="I523" s="509">
        <v>799.4849999999999</v>
      </c>
      <c r="J523" s="509">
        <v>75</v>
      </c>
      <c r="K523" s="510">
        <v>59911.8</v>
      </c>
    </row>
    <row r="524" spans="1:11" ht="14.4" customHeight="1" x14ac:dyDescent="0.3">
      <c r="A524" s="505" t="s">
        <v>518</v>
      </c>
      <c r="B524" s="506" t="s">
        <v>519</v>
      </c>
      <c r="C524" s="507" t="s">
        <v>529</v>
      </c>
      <c r="D524" s="508" t="s">
        <v>836</v>
      </c>
      <c r="E524" s="507" t="s">
        <v>2633</v>
      </c>
      <c r="F524" s="508" t="s">
        <v>2634</v>
      </c>
      <c r="G524" s="507" t="s">
        <v>2163</v>
      </c>
      <c r="H524" s="507" t="s">
        <v>2165</v>
      </c>
      <c r="I524" s="509">
        <v>796.18</v>
      </c>
      <c r="J524" s="509">
        <v>20</v>
      </c>
      <c r="K524" s="510">
        <v>15923.6</v>
      </c>
    </row>
    <row r="525" spans="1:11" ht="14.4" customHeight="1" x14ac:dyDescent="0.3">
      <c r="A525" s="505" t="s">
        <v>518</v>
      </c>
      <c r="B525" s="506" t="s">
        <v>519</v>
      </c>
      <c r="C525" s="507" t="s">
        <v>529</v>
      </c>
      <c r="D525" s="508" t="s">
        <v>836</v>
      </c>
      <c r="E525" s="507" t="s">
        <v>2633</v>
      </c>
      <c r="F525" s="508" t="s">
        <v>2634</v>
      </c>
      <c r="G525" s="507" t="s">
        <v>2166</v>
      </c>
      <c r="H525" s="507" t="s">
        <v>2167</v>
      </c>
      <c r="I525" s="509">
        <v>1054.78</v>
      </c>
      <c r="J525" s="509">
        <v>2</v>
      </c>
      <c r="K525" s="510">
        <v>2109.56</v>
      </c>
    </row>
    <row r="526" spans="1:11" ht="14.4" customHeight="1" x14ac:dyDescent="0.3">
      <c r="A526" s="505" t="s">
        <v>518</v>
      </c>
      <c r="B526" s="506" t="s">
        <v>519</v>
      </c>
      <c r="C526" s="507" t="s">
        <v>529</v>
      </c>
      <c r="D526" s="508" t="s">
        <v>836</v>
      </c>
      <c r="E526" s="507" t="s">
        <v>2633</v>
      </c>
      <c r="F526" s="508" t="s">
        <v>2634</v>
      </c>
      <c r="G526" s="507" t="s">
        <v>1758</v>
      </c>
      <c r="H526" s="507" t="s">
        <v>2168</v>
      </c>
      <c r="I526" s="509">
        <v>2602.4699999999998</v>
      </c>
      <c r="J526" s="509">
        <v>3</v>
      </c>
      <c r="K526" s="510">
        <v>7807.41</v>
      </c>
    </row>
    <row r="527" spans="1:11" ht="14.4" customHeight="1" x14ac:dyDescent="0.3">
      <c r="A527" s="505" t="s">
        <v>518</v>
      </c>
      <c r="B527" s="506" t="s">
        <v>519</v>
      </c>
      <c r="C527" s="507" t="s">
        <v>529</v>
      </c>
      <c r="D527" s="508" t="s">
        <v>836</v>
      </c>
      <c r="E527" s="507" t="s">
        <v>2633</v>
      </c>
      <c r="F527" s="508" t="s">
        <v>2634</v>
      </c>
      <c r="G527" s="507" t="s">
        <v>1762</v>
      </c>
      <c r="H527" s="507" t="s">
        <v>1763</v>
      </c>
      <c r="I527" s="509">
        <v>1086.0999999999999</v>
      </c>
      <c r="J527" s="509">
        <v>20</v>
      </c>
      <c r="K527" s="510">
        <v>21721.919999999998</v>
      </c>
    </row>
    <row r="528" spans="1:11" ht="14.4" customHeight="1" x14ac:dyDescent="0.3">
      <c r="A528" s="505" t="s">
        <v>518</v>
      </c>
      <c r="B528" s="506" t="s">
        <v>519</v>
      </c>
      <c r="C528" s="507" t="s">
        <v>529</v>
      </c>
      <c r="D528" s="508" t="s">
        <v>836</v>
      </c>
      <c r="E528" s="507" t="s">
        <v>2633</v>
      </c>
      <c r="F528" s="508" t="s">
        <v>2634</v>
      </c>
      <c r="G528" s="507" t="s">
        <v>2169</v>
      </c>
      <c r="H528" s="507" t="s">
        <v>2170</v>
      </c>
      <c r="I528" s="509">
        <v>3443.68</v>
      </c>
      <c r="J528" s="509">
        <v>7</v>
      </c>
      <c r="K528" s="510">
        <v>24105.730000000003</v>
      </c>
    </row>
    <row r="529" spans="1:11" ht="14.4" customHeight="1" x14ac:dyDescent="0.3">
      <c r="A529" s="505" t="s">
        <v>518</v>
      </c>
      <c r="B529" s="506" t="s">
        <v>519</v>
      </c>
      <c r="C529" s="507" t="s">
        <v>529</v>
      </c>
      <c r="D529" s="508" t="s">
        <v>836</v>
      </c>
      <c r="E529" s="507" t="s">
        <v>2633</v>
      </c>
      <c r="F529" s="508" t="s">
        <v>2634</v>
      </c>
      <c r="G529" s="507" t="s">
        <v>2171</v>
      </c>
      <c r="H529" s="507" t="s">
        <v>2172</v>
      </c>
      <c r="I529" s="509">
        <v>1754.5</v>
      </c>
      <c r="J529" s="509">
        <v>20</v>
      </c>
      <c r="K529" s="510">
        <v>35090</v>
      </c>
    </row>
    <row r="530" spans="1:11" ht="14.4" customHeight="1" x14ac:dyDescent="0.3">
      <c r="A530" s="505" t="s">
        <v>518</v>
      </c>
      <c r="B530" s="506" t="s">
        <v>519</v>
      </c>
      <c r="C530" s="507" t="s">
        <v>529</v>
      </c>
      <c r="D530" s="508" t="s">
        <v>836</v>
      </c>
      <c r="E530" s="507" t="s">
        <v>2633</v>
      </c>
      <c r="F530" s="508" t="s">
        <v>2634</v>
      </c>
      <c r="G530" s="507" t="s">
        <v>2171</v>
      </c>
      <c r="H530" s="507" t="s">
        <v>2173</v>
      </c>
      <c r="I530" s="509">
        <v>1754.5</v>
      </c>
      <c r="J530" s="509">
        <v>5</v>
      </c>
      <c r="K530" s="510">
        <v>8772.5</v>
      </c>
    </row>
    <row r="531" spans="1:11" ht="14.4" customHeight="1" x14ac:dyDescent="0.3">
      <c r="A531" s="505" t="s">
        <v>518</v>
      </c>
      <c r="B531" s="506" t="s">
        <v>519</v>
      </c>
      <c r="C531" s="507" t="s">
        <v>529</v>
      </c>
      <c r="D531" s="508" t="s">
        <v>836</v>
      </c>
      <c r="E531" s="507" t="s">
        <v>2633</v>
      </c>
      <c r="F531" s="508" t="s">
        <v>2634</v>
      </c>
      <c r="G531" s="507" t="s">
        <v>2174</v>
      </c>
      <c r="H531" s="507" t="s">
        <v>2175</v>
      </c>
      <c r="I531" s="509">
        <v>434.39</v>
      </c>
      <c r="J531" s="509">
        <v>5</v>
      </c>
      <c r="K531" s="510">
        <v>2171.9499999999998</v>
      </c>
    </row>
    <row r="532" spans="1:11" ht="14.4" customHeight="1" x14ac:dyDescent="0.3">
      <c r="A532" s="505" t="s">
        <v>518</v>
      </c>
      <c r="B532" s="506" t="s">
        <v>519</v>
      </c>
      <c r="C532" s="507" t="s">
        <v>529</v>
      </c>
      <c r="D532" s="508" t="s">
        <v>836</v>
      </c>
      <c r="E532" s="507" t="s">
        <v>2633</v>
      </c>
      <c r="F532" s="508" t="s">
        <v>2634</v>
      </c>
      <c r="G532" s="507" t="s">
        <v>2176</v>
      </c>
      <c r="H532" s="507" t="s">
        <v>2177</v>
      </c>
      <c r="I532" s="509">
        <v>11772</v>
      </c>
      <c r="J532" s="509">
        <v>1</v>
      </c>
      <c r="K532" s="510">
        <v>11772</v>
      </c>
    </row>
    <row r="533" spans="1:11" ht="14.4" customHeight="1" x14ac:dyDescent="0.3">
      <c r="A533" s="505" t="s">
        <v>518</v>
      </c>
      <c r="B533" s="506" t="s">
        <v>519</v>
      </c>
      <c r="C533" s="507" t="s">
        <v>529</v>
      </c>
      <c r="D533" s="508" t="s">
        <v>836</v>
      </c>
      <c r="E533" s="507" t="s">
        <v>2633</v>
      </c>
      <c r="F533" s="508" t="s">
        <v>2634</v>
      </c>
      <c r="G533" s="507" t="s">
        <v>2178</v>
      </c>
      <c r="H533" s="507" t="s">
        <v>2179</v>
      </c>
      <c r="I533" s="509">
        <v>21191.38</v>
      </c>
      <c r="J533" s="509">
        <v>5</v>
      </c>
      <c r="K533" s="510">
        <v>105956.90000000001</v>
      </c>
    </row>
    <row r="534" spans="1:11" ht="14.4" customHeight="1" x14ac:dyDescent="0.3">
      <c r="A534" s="505" t="s">
        <v>518</v>
      </c>
      <c r="B534" s="506" t="s">
        <v>519</v>
      </c>
      <c r="C534" s="507" t="s">
        <v>529</v>
      </c>
      <c r="D534" s="508" t="s">
        <v>836</v>
      </c>
      <c r="E534" s="507" t="s">
        <v>2633</v>
      </c>
      <c r="F534" s="508" t="s">
        <v>2634</v>
      </c>
      <c r="G534" s="507" t="s">
        <v>2178</v>
      </c>
      <c r="H534" s="507" t="s">
        <v>2180</v>
      </c>
      <c r="I534" s="509">
        <v>21191.38</v>
      </c>
      <c r="J534" s="509">
        <v>1</v>
      </c>
      <c r="K534" s="510">
        <v>21191.38</v>
      </c>
    </row>
    <row r="535" spans="1:11" ht="14.4" customHeight="1" x14ac:dyDescent="0.3">
      <c r="A535" s="505" t="s">
        <v>518</v>
      </c>
      <c r="B535" s="506" t="s">
        <v>519</v>
      </c>
      <c r="C535" s="507" t="s">
        <v>529</v>
      </c>
      <c r="D535" s="508" t="s">
        <v>836</v>
      </c>
      <c r="E535" s="507" t="s">
        <v>2633</v>
      </c>
      <c r="F535" s="508" t="s">
        <v>2634</v>
      </c>
      <c r="G535" s="507" t="s">
        <v>2181</v>
      </c>
      <c r="H535" s="507" t="s">
        <v>2182</v>
      </c>
      <c r="I535" s="509">
        <v>746.81</v>
      </c>
      <c r="J535" s="509">
        <v>15</v>
      </c>
      <c r="K535" s="510">
        <v>11202.18</v>
      </c>
    </row>
    <row r="536" spans="1:11" ht="14.4" customHeight="1" x14ac:dyDescent="0.3">
      <c r="A536" s="505" t="s">
        <v>518</v>
      </c>
      <c r="B536" s="506" t="s">
        <v>519</v>
      </c>
      <c r="C536" s="507" t="s">
        <v>529</v>
      </c>
      <c r="D536" s="508" t="s">
        <v>836</v>
      </c>
      <c r="E536" s="507" t="s">
        <v>2633</v>
      </c>
      <c r="F536" s="508" t="s">
        <v>2634</v>
      </c>
      <c r="G536" s="507" t="s">
        <v>2183</v>
      </c>
      <c r="H536" s="507" t="s">
        <v>2184</v>
      </c>
      <c r="I536" s="509">
        <v>1923.0012499999998</v>
      </c>
      <c r="J536" s="509">
        <v>12</v>
      </c>
      <c r="K536" s="510">
        <v>23052.109999999997</v>
      </c>
    </row>
    <row r="537" spans="1:11" ht="14.4" customHeight="1" x14ac:dyDescent="0.3">
      <c r="A537" s="505" t="s">
        <v>518</v>
      </c>
      <c r="B537" s="506" t="s">
        <v>519</v>
      </c>
      <c r="C537" s="507" t="s">
        <v>529</v>
      </c>
      <c r="D537" s="508" t="s">
        <v>836</v>
      </c>
      <c r="E537" s="507" t="s">
        <v>2633</v>
      </c>
      <c r="F537" s="508" t="s">
        <v>2634</v>
      </c>
      <c r="G537" s="507" t="s">
        <v>2183</v>
      </c>
      <c r="H537" s="507" t="s">
        <v>2185</v>
      </c>
      <c r="I537" s="509">
        <v>1928.98</v>
      </c>
      <c r="J537" s="509">
        <v>5</v>
      </c>
      <c r="K537" s="510">
        <v>9644.9</v>
      </c>
    </row>
    <row r="538" spans="1:11" ht="14.4" customHeight="1" x14ac:dyDescent="0.3">
      <c r="A538" s="505" t="s">
        <v>518</v>
      </c>
      <c r="B538" s="506" t="s">
        <v>519</v>
      </c>
      <c r="C538" s="507" t="s">
        <v>529</v>
      </c>
      <c r="D538" s="508" t="s">
        <v>836</v>
      </c>
      <c r="E538" s="507" t="s">
        <v>2633</v>
      </c>
      <c r="F538" s="508" t="s">
        <v>2634</v>
      </c>
      <c r="G538" s="507" t="s">
        <v>2186</v>
      </c>
      <c r="H538" s="507" t="s">
        <v>2187</v>
      </c>
      <c r="I538" s="509">
        <v>18349.91</v>
      </c>
      <c r="J538" s="509">
        <v>1</v>
      </c>
      <c r="K538" s="510">
        <v>18349.91</v>
      </c>
    </row>
    <row r="539" spans="1:11" ht="14.4" customHeight="1" x14ac:dyDescent="0.3">
      <c r="A539" s="505" t="s">
        <v>518</v>
      </c>
      <c r="B539" s="506" t="s">
        <v>519</v>
      </c>
      <c r="C539" s="507" t="s">
        <v>529</v>
      </c>
      <c r="D539" s="508" t="s">
        <v>836</v>
      </c>
      <c r="E539" s="507" t="s">
        <v>2633</v>
      </c>
      <c r="F539" s="508" t="s">
        <v>2634</v>
      </c>
      <c r="G539" s="507" t="s">
        <v>1764</v>
      </c>
      <c r="H539" s="507" t="s">
        <v>1765</v>
      </c>
      <c r="I539" s="509">
        <v>2117.5</v>
      </c>
      <c r="J539" s="509">
        <v>51</v>
      </c>
      <c r="K539" s="510">
        <v>107992.5</v>
      </c>
    </row>
    <row r="540" spans="1:11" ht="14.4" customHeight="1" x14ac:dyDescent="0.3">
      <c r="A540" s="505" t="s">
        <v>518</v>
      </c>
      <c r="B540" s="506" t="s">
        <v>519</v>
      </c>
      <c r="C540" s="507" t="s">
        <v>529</v>
      </c>
      <c r="D540" s="508" t="s">
        <v>836</v>
      </c>
      <c r="E540" s="507" t="s">
        <v>2633</v>
      </c>
      <c r="F540" s="508" t="s">
        <v>2634</v>
      </c>
      <c r="G540" s="507" t="s">
        <v>2188</v>
      </c>
      <c r="H540" s="507" t="s">
        <v>2189</v>
      </c>
      <c r="I540" s="509">
        <v>17744.650000000001</v>
      </c>
      <c r="J540" s="509">
        <v>5</v>
      </c>
      <c r="K540" s="510">
        <v>89782</v>
      </c>
    </row>
    <row r="541" spans="1:11" ht="14.4" customHeight="1" x14ac:dyDescent="0.3">
      <c r="A541" s="505" t="s">
        <v>518</v>
      </c>
      <c r="B541" s="506" t="s">
        <v>519</v>
      </c>
      <c r="C541" s="507" t="s">
        <v>529</v>
      </c>
      <c r="D541" s="508" t="s">
        <v>836</v>
      </c>
      <c r="E541" s="507" t="s">
        <v>2633</v>
      </c>
      <c r="F541" s="508" t="s">
        <v>2634</v>
      </c>
      <c r="G541" s="507" t="s">
        <v>2190</v>
      </c>
      <c r="H541" s="507" t="s">
        <v>2191</v>
      </c>
      <c r="I541" s="509">
        <v>21191.38</v>
      </c>
      <c r="J541" s="509">
        <v>4</v>
      </c>
      <c r="K541" s="510">
        <v>84765.52</v>
      </c>
    </row>
    <row r="542" spans="1:11" ht="14.4" customHeight="1" x14ac:dyDescent="0.3">
      <c r="A542" s="505" t="s">
        <v>518</v>
      </c>
      <c r="B542" s="506" t="s">
        <v>519</v>
      </c>
      <c r="C542" s="507" t="s">
        <v>529</v>
      </c>
      <c r="D542" s="508" t="s">
        <v>836</v>
      </c>
      <c r="E542" s="507" t="s">
        <v>2633</v>
      </c>
      <c r="F542" s="508" t="s">
        <v>2634</v>
      </c>
      <c r="G542" s="507" t="s">
        <v>2190</v>
      </c>
      <c r="H542" s="507" t="s">
        <v>2192</v>
      </c>
      <c r="I542" s="509">
        <v>21191.38</v>
      </c>
      <c r="J542" s="509">
        <v>1</v>
      </c>
      <c r="K542" s="510">
        <v>21191.38</v>
      </c>
    </row>
    <row r="543" spans="1:11" ht="14.4" customHeight="1" x14ac:dyDescent="0.3">
      <c r="A543" s="505" t="s">
        <v>518</v>
      </c>
      <c r="B543" s="506" t="s">
        <v>519</v>
      </c>
      <c r="C543" s="507" t="s">
        <v>529</v>
      </c>
      <c r="D543" s="508" t="s">
        <v>836</v>
      </c>
      <c r="E543" s="507" t="s">
        <v>2633</v>
      </c>
      <c r="F543" s="508" t="s">
        <v>2634</v>
      </c>
      <c r="G543" s="507" t="s">
        <v>2193</v>
      </c>
      <c r="H543" s="507" t="s">
        <v>2194</v>
      </c>
      <c r="I543" s="509">
        <v>13133</v>
      </c>
      <c r="J543" s="509">
        <v>2</v>
      </c>
      <c r="K543" s="510">
        <v>26266</v>
      </c>
    </row>
    <row r="544" spans="1:11" ht="14.4" customHeight="1" x14ac:dyDescent="0.3">
      <c r="A544" s="505" t="s">
        <v>518</v>
      </c>
      <c r="B544" s="506" t="s">
        <v>519</v>
      </c>
      <c r="C544" s="507" t="s">
        <v>529</v>
      </c>
      <c r="D544" s="508" t="s">
        <v>836</v>
      </c>
      <c r="E544" s="507" t="s">
        <v>2633</v>
      </c>
      <c r="F544" s="508" t="s">
        <v>2634</v>
      </c>
      <c r="G544" s="507" t="s">
        <v>2195</v>
      </c>
      <c r="H544" s="507" t="s">
        <v>2196</v>
      </c>
      <c r="I544" s="509">
        <v>3424.3000000000006</v>
      </c>
      <c r="J544" s="509">
        <v>14</v>
      </c>
      <c r="K544" s="510">
        <v>47940.200000000012</v>
      </c>
    </row>
    <row r="545" spans="1:11" ht="14.4" customHeight="1" x14ac:dyDescent="0.3">
      <c r="A545" s="505" t="s">
        <v>518</v>
      </c>
      <c r="B545" s="506" t="s">
        <v>519</v>
      </c>
      <c r="C545" s="507" t="s">
        <v>529</v>
      </c>
      <c r="D545" s="508" t="s">
        <v>836</v>
      </c>
      <c r="E545" s="507" t="s">
        <v>2633</v>
      </c>
      <c r="F545" s="508" t="s">
        <v>2634</v>
      </c>
      <c r="G545" s="507" t="s">
        <v>2195</v>
      </c>
      <c r="H545" s="507" t="s">
        <v>2197</v>
      </c>
      <c r="I545" s="509">
        <v>3424.2999999999997</v>
      </c>
      <c r="J545" s="509">
        <v>9</v>
      </c>
      <c r="K545" s="510">
        <v>30818.699999999997</v>
      </c>
    </row>
    <row r="546" spans="1:11" ht="14.4" customHeight="1" x14ac:dyDescent="0.3">
      <c r="A546" s="505" t="s">
        <v>518</v>
      </c>
      <c r="B546" s="506" t="s">
        <v>519</v>
      </c>
      <c r="C546" s="507" t="s">
        <v>529</v>
      </c>
      <c r="D546" s="508" t="s">
        <v>836</v>
      </c>
      <c r="E546" s="507" t="s">
        <v>2633</v>
      </c>
      <c r="F546" s="508" t="s">
        <v>2634</v>
      </c>
      <c r="G546" s="507" t="s">
        <v>2198</v>
      </c>
      <c r="H546" s="507" t="s">
        <v>2199</v>
      </c>
      <c r="I546" s="509">
        <v>21191.38</v>
      </c>
      <c r="J546" s="509">
        <v>3</v>
      </c>
      <c r="K546" s="510">
        <v>63574.14</v>
      </c>
    </row>
    <row r="547" spans="1:11" ht="14.4" customHeight="1" x14ac:dyDescent="0.3">
      <c r="A547" s="505" t="s">
        <v>518</v>
      </c>
      <c r="B547" s="506" t="s">
        <v>519</v>
      </c>
      <c r="C547" s="507" t="s">
        <v>529</v>
      </c>
      <c r="D547" s="508" t="s">
        <v>836</v>
      </c>
      <c r="E547" s="507" t="s">
        <v>2633</v>
      </c>
      <c r="F547" s="508" t="s">
        <v>2634</v>
      </c>
      <c r="G547" s="507" t="s">
        <v>2198</v>
      </c>
      <c r="H547" s="507" t="s">
        <v>2200</v>
      </c>
      <c r="I547" s="509">
        <v>21191.38</v>
      </c>
      <c r="J547" s="509">
        <v>1</v>
      </c>
      <c r="K547" s="510">
        <v>21191.38</v>
      </c>
    </row>
    <row r="548" spans="1:11" ht="14.4" customHeight="1" x14ac:dyDescent="0.3">
      <c r="A548" s="505" t="s">
        <v>518</v>
      </c>
      <c r="B548" s="506" t="s">
        <v>519</v>
      </c>
      <c r="C548" s="507" t="s">
        <v>529</v>
      </c>
      <c r="D548" s="508" t="s">
        <v>836</v>
      </c>
      <c r="E548" s="507" t="s">
        <v>2633</v>
      </c>
      <c r="F548" s="508" t="s">
        <v>2634</v>
      </c>
      <c r="G548" s="507" t="s">
        <v>2201</v>
      </c>
      <c r="H548" s="507" t="s">
        <v>2202</v>
      </c>
      <c r="I548" s="509">
        <v>9785.1233333333312</v>
      </c>
      <c r="J548" s="509">
        <v>6</v>
      </c>
      <c r="K548" s="510">
        <v>58710.729999999996</v>
      </c>
    </row>
    <row r="549" spans="1:11" ht="14.4" customHeight="1" x14ac:dyDescent="0.3">
      <c r="A549" s="505" t="s">
        <v>518</v>
      </c>
      <c r="B549" s="506" t="s">
        <v>519</v>
      </c>
      <c r="C549" s="507" t="s">
        <v>529</v>
      </c>
      <c r="D549" s="508" t="s">
        <v>836</v>
      </c>
      <c r="E549" s="507" t="s">
        <v>2633</v>
      </c>
      <c r="F549" s="508" t="s">
        <v>2634</v>
      </c>
      <c r="G549" s="507" t="s">
        <v>2201</v>
      </c>
      <c r="H549" s="507" t="s">
        <v>2203</v>
      </c>
      <c r="I549" s="509">
        <v>9785.1200000000008</v>
      </c>
      <c r="J549" s="509">
        <v>1</v>
      </c>
      <c r="K549" s="510">
        <v>9785.1200000000008</v>
      </c>
    </row>
    <row r="550" spans="1:11" ht="14.4" customHeight="1" x14ac:dyDescent="0.3">
      <c r="A550" s="505" t="s">
        <v>518</v>
      </c>
      <c r="B550" s="506" t="s">
        <v>519</v>
      </c>
      <c r="C550" s="507" t="s">
        <v>529</v>
      </c>
      <c r="D550" s="508" t="s">
        <v>836</v>
      </c>
      <c r="E550" s="507" t="s">
        <v>2633</v>
      </c>
      <c r="F550" s="508" t="s">
        <v>2634</v>
      </c>
      <c r="G550" s="507" t="s">
        <v>2204</v>
      </c>
      <c r="H550" s="507" t="s">
        <v>2205</v>
      </c>
      <c r="I550" s="509">
        <v>1054.78</v>
      </c>
      <c r="J550" s="509">
        <v>2</v>
      </c>
      <c r="K550" s="510">
        <v>2109.56</v>
      </c>
    </row>
    <row r="551" spans="1:11" ht="14.4" customHeight="1" x14ac:dyDescent="0.3">
      <c r="A551" s="505" t="s">
        <v>518</v>
      </c>
      <c r="B551" s="506" t="s">
        <v>519</v>
      </c>
      <c r="C551" s="507" t="s">
        <v>529</v>
      </c>
      <c r="D551" s="508" t="s">
        <v>836</v>
      </c>
      <c r="E551" s="507" t="s">
        <v>2633</v>
      </c>
      <c r="F551" s="508" t="s">
        <v>2634</v>
      </c>
      <c r="G551" s="507" t="s">
        <v>2206</v>
      </c>
      <c r="H551" s="507" t="s">
        <v>2207</v>
      </c>
      <c r="I551" s="509">
        <v>128800</v>
      </c>
      <c r="J551" s="509">
        <v>1</v>
      </c>
      <c r="K551" s="510">
        <v>128800</v>
      </c>
    </row>
    <row r="552" spans="1:11" ht="14.4" customHeight="1" x14ac:dyDescent="0.3">
      <c r="A552" s="505" t="s">
        <v>518</v>
      </c>
      <c r="B552" s="506" t="s">
        <v>519</v>
      </c>
      <c r="C552" s="507" t="s">
        <v>529</v>
      </c>
      <c r="D552" s="508" t="s">
        <v>836</v>
      </c>
      <c r="E552" s="507" t="s">
        <v>2633</v>
      </c>
      <c r="F552" s="508" t="s">
        <v>2634</v>
      </c>
      <c r="G552" s="507" t="s">
        <v>2208</v>
      </c>
      <c r="H552" s="507" t="s">
        <v>2209</v>
      </c>
      <c r="I552" s="509">
        <v>895.4</v>
      </c>
      <c r="J552" s="509">
        <v>15</v>
      </c>
      <c r="K552" s="510">
        <v>13431</v>
      </c>
    </row>
    <row r="553" spans="1:11" ht="14.4" customHeight="1" x14ac:dyDescent="0.3">
      <c r="A553" s="505" t="s">
        <v>518</v>
      </c>
      <c r="B553" s="506" t="s">
        <v>519</v>
      </c>
      <c r="C553" s="507" t="s">
        <v>529</v>
      </c>
      <c r="D553" s="508" t="s">
        <v>836</v>
      </c>
      <c r="E553" s="507" t="s">
        <v>2633</v>
      </c>
      <c r="F553" s="508" t="s">
        <v>2634</v>
      </c>
      <c r="G553" s="507" t="s">
        <v>2208</v>
      </c>
      <c r="H553" s="507" t="s">
        <v>2210</v>
      </c>
      <c r="I553" s="509">
        <v>895.4</v>
      </c>
      <c r="J553" s="509">
        <v>5</v>
      </c>
      <c r="K553" s="510">
        <v>4477</v>
      </c>
    </row>
    <row r="554" spans="1:11" ht="14.4" customHeight="1" x14ac:dyDescent="0.3">
      <c r="A554" s="505" t="s">
        <v>518</v>
      </c>
      <c r="B554" s="506" t="s">
        <v>519</v>
      </c>
      <c r="C554" s="507" t="s">
        <v>529</v>
      </c>
      <c r="D554" s="508" t="s">
        <v>836</v>
      </c>
      <c r="E554" s="507" t="s">
        <v>2633</v>
      </c>
      <c r="F554" s="508" t="s">
        <v>2634</v>
      </c>
      <c r="G554" s="507" t="s">
        <v>2211</v>
      </c>
      <c r="H554" s="507" t="s">
        <v>2212</v>
      </c>
      <c r="I554" s="509">
        <v>746.81</v>
      </c>
      <c r="J554" s="509">
        <v>5</v>
      </c>
      <c r="K554" s="510">
        <v>3734.06</v>
      </c>
    </row>
    <row r="555" spans="1:11" ht="14.4" customHeight="1" x14ac:dyDescent="0.3">
      <c r="A555" s="505" t="s">
        <v>518</v>
      </c>
      <c r="B555" s="506" t="s">
        <v>519</v>
      </c>
      <c r="C555" s="507" t="s">
        <v>529</v>
      </c>
      <c r="D555" s="508" t="s">
        <v>836</v>
      </c>
      <c r="E555" s="507" t="s">
        <v>2633</v>
      </c>
      <c r="F555" s="508" t="s">
        <v>2634</v>
      </c>
      <c r="G555" s="507" t="s">
        <v>2213</v>
      </c>
      <c r="H555" s="507" t="s">
        <v>2214</v>
      </c>
      <c r="I555" s="509">
        <v>15478.002352941179</v>
      </c>
      <c r="J555" s="509">
        <v>26</v>
      </c>
      <c r="K555" s="510">
        <v>402428.05000000005</v>
      </c>
    </row>
    <row r="556" spans="1:11" ht="14.4" customHeight="1" x14ac:dyDescent="0.3">
      <c r="A556" s="505" t="s">
        <v>518</v>
      </c>
      <c r="B556" s="506" t="s">
        <v>519</v>
      </c>
      <c r="C556" s="507" t="s">
        <v>529</v>
      </c>
      <c r="D556" s="508" t="s">
        <v>836</v>
      </c>
      <c r="E556" s="507" t="s">
        <v>2633</v>
      </c>
      <c r="F556" s="508" t="s">
        <v>2634</v>
      </c>
      <c r="G556" s="507" t="s">
        <v>2213</v>
      </c>
      <c r="H556" s="507" t="s">
        <v>2215</v>
      </c>
      <c r="I556" s="509">
        <v>15478.005999999999</v>
      </c>
      <c r="J556" s="509">
        <v>5</v>
      </c>
      <c r="K556" s="510">
        <v>77390.03</v>
      </c>
    </row>
    <row r="557" spans="1:11" ht="14.4" customHeight="1" x14ac:dyDescent="0.3">
      <c r="A557" s="505" t="s">
        <v>518</v>
      </c>
      <c r="B557" s="506" t="s">
        <v>519</v>
      </c>
      <c r="C557" s="507" t="s">
        <v>529</v>
      </c>
      <c r="D557" s="508" t="s">
        <v>836</v>
      </c>
      <c r="E557" s="507" t="s">
        <v>2633</v>
      </c>
      <c r="F557" s="508" t="s">
        <v>2634</v>
      </c>
      <c r="G557" s="507" t="s">
        <v>2216</v>
      </c>
      <c r="H557" s="507" t="s">
        <v>2217</v>
      </c>
      <c r="I557" s="509">
        <v>18910</v>
      </c>
      <c r="J557" s="509">
        <v>1</v>
      </c>
      <c r="K557" s="510">
        <v>18910</v>
      </c>
    </row>
    <row r="558" spans="1:11" ht="14.4" customHeight="1" x14ac:dyDescent="0.3">
      <c r="A558" s="505" t="s">
        <v>518</v>
      </c>
      <c r="B558" s="506" t="s">
        <v>519</v>
      </c>
      <c r="C558" s="507" t="s">
        <v>529</v>
      </c>
      <c r="D558" s="508" t="s">
        <v>836</v>
      </c>
      <c r="E558" s="507" t="s">
        <v>2633</v>
      </c>
      <c r="F558" s="508" t="s">
        <v>2634</v>
      </c>
      <c r="G558" s="507" t="s">
        <v>1768</v>
      </c>
      <c r="H558" s="507" t="s">
        <v>2218</v>
      </c>
      <c r="I558" s="509">
        <v>4235</v>
      </c>
      <c r="J558" s="509">
        <v>3</v>
      </c>
      <c r="K558" s="510">
        <v>12705</v>
      </c>
    </row>
    <row r="559" spans="1:11" ht="14.4" customHeight="1" x14ac:dyDescent="0.3">
      <c r="A559" s="505" t="s">
        <v>518</v>
      </c>
      <c r="B559" s="506" t="s">
        <v>519</v>
      </c>
      <c r="C559" s="507" t="s">
        <v>529</v>
      </c>
      <c r="D559" s="508" t="s">
        <v>836</v>
      </c>
      <c r="E559" s="507" t="s">
        <v>2633</v>
      </c>
      <c r="F559" s="508" t="s">
        <v>2634</v>
      </c>
      <c r="G559" s="507" t="s">
        <v>2219</v>
      </c>
      <c r="H559" s="507" t="s">
        <v>2220</v>
      </c>
      <c r="I559" s="509">
        <v>746.80999999999983</v>
      </c>
      <c r="J559" s="509">
        <v>55</v>
      </c>
      <c r="K559" s="510">
        <v>41074.639999999999</v>
      </c>
    </row>
    <row r="560" spans="1:11" ht="14.4" customHeight="1" x14ac:dyDescent="0.3">
      <c r="A560" s="505" t="s">
        <v>518</v>
      </c>
      <c r="B560" s="506" t="s">
        <v>519</v>
      </c>
      <c r="C560" s="507" t="s">
        <v>529</v>
      </c>
      <c r="D560" s="508" t="s">
        <v>836</v>
      </c>
      <c r="E560" s="507" t="s">
        <v>2633</v>
      </c>
      <c r="F560" s="508" t="s">
        <v>2634</v>
      </c>
      <c r="G560" s="507" t="s">
        <v>2219</v>
      </c>
      <c r="H560" s="507" t="s">
        <v>2221</v>
      </c>
      <c r="I560" s="509">
        <v>746.81</v>
      </c>
      <c r="J560" s="509">
        <v>15</v>
      </c>
      <c r="K560" s="510">
        <v>11202.18</v>
      </c>
    </row>
    <row r="561" spans="1:11" ht="14.4" customHeight="1" x14ac:dyDescent="0.3">
      <c r="A561" s="505" t="s">
        <v>518</v>
      </c>
      <c r="B561" s="506" t="s">
        <v>519</v>
      </c>
      <c r="C561" s="507" t="s">
        <v>529</v>
      </c>
      <c r="D561" s="508" t="s">
        <v>836</v>
      </c>
      <c r="E561" s="507" t="s">
        <v>2633</v>
      </c>
      <c r="F561" s="508" t="s">
        <v>2634</v>
      </c>
      <c r="G561" s="507" t="s">
        <v>2222</v>
      </c>
      <c r="H561" s="507" t="s">
        <v>2223</v>
      </c>
      <c r="I561" s="509">
        <v>18955.599999999999</v>
      </c>
      <c r="J561" s="509">
        <v>1</v>
      </c>
      <c r="K561" s="510">
        <v>18955.599999999999</v>
      </c>
    </row>
    <row r="562" spans="1:11" ht="14.4" customHeight="1" x14ac:dyDescent="0.3">
      <c r="A562" s="505" t="s">
        <v>518</v>
      </c>
      <c r="B562" s="506" t="s">
        <v>519</v>
      </c>
      <c r="C562" s="507" t="s">
        <v>529</v>
      </c>
      <c r="D562" s="508" t="s">
        <v>836</v>
      </c>
      <c r="E562" s="507" t="s">
        <v>2633</v>
      </c>
      <c r="F562" s="508" t="s">
        <v>2634</v>
      </c>
      <c r="G562" s="507" t="s">
        <v>2224</v>
      </c>
      <c r="H562" s="507" t="s">
        <v>2225</v>
      </c>
      <c r="I562" s="509">
        <v>9477.81</v>
      </c>
      <c r="J562" s="509">
        <v>1</v>
      </c>
      <c r="K562" s="510">
        <v>9477.81</v>
      </c>
    </row>
    <row r="563" spans="1:11" ht="14.4" customHeight="1" x14ac:dyDescent="0.3">
      <c r="A563" s="505" t="s">
        <v>518</v>
      </c>
      <c r="B563" s="506" t="s">
        <v>519</v>
      </c>
      <c r="C563" s="507" t="s">
        <v>529</v>
      </c>
      <c r="D563" s="508" t="s">
        <v>836</v>
      </c>
      <c r="E563" s="507" t="s">
        <v>2633</v>
      </c>
      <c r="F563" s="508" t="s">
        <v>2634</v>
      </c>
      <c r="G563" s="507" t="s">
        <v>2226</v>
      </c>
      <c r="H563" s="507" t="s">
        <v>2227</v>
      </c>
      <c r="I563" s="509">
        <v>9057.3799999999992</v>
      </c>
      <c r="J563" s="509">
        <v>2</v>
      </c>
      <c r="K563" s="510">
        <v>18114.75</v>
      </c>
    </row>
    <row r="564" spans="1:11" ht="14.4" customHeight="1" x14ac:dyDescent="0.3">
      <c r="A564" s="505" t="s">
        <v>518</v>
      </c>
      <c r="B564" s="506" t="s">
        <v>519</v>
      </c>
      <c r="C564" s="507" t="s">
        <v>529</v>
      </c>
      <c r="D564" s="508" t="s">
        <v>836</v>
      </c>
      <c r="E564" s="507" t="s">
        <v>2633</v>
      </c>
      <c r="F564" s="508" t="s">
        <v>2634</v>
      </c>
      <c r="G564" s="507" t="s">
        <v>2228</v>
      </c>
      <c r="H564" s="507" t="s">
        <v>2229</v>
      </c>
      <c r="I564" s="509">
        <v>9477.81</v>
      </c>
      <c r="J564" s="509">
        <v>1</v>
      </c>
      <c r="K564" s="510">
        <v>9477.81</v>
      </c>
    </row>
    <row r="565" spans="1:11" ht="14.4" customHeight="1" x14ac:dyDescent="0.3">
      <c r="A565" s="505" t="s">
        <v>518</v>
      </c>
      <c r="B565" s="506" t="s">
        <v>519</v>
      </c>
      <c r="C565" s="507" t="s">
        <v>529</v>
      </c>
      <c r="D565" s="508" t="s">
        <v>836</v>
      </c>
      <c r="E565" s="507" t="s">
        <v>2633</v>
      </c>
      <c r="F565" s="508" t="s">
        <v>2634</v>
      </c>
      <c r="G565" s="507" t="s">
        <v>2230</v>
      </c>
      <c r="H565" s="507" t="s">
        <v>2231</v>
      </c>
      <c r="I565" s="509">
        <v>18955.599999999999</v>
      </c>
      <c r="J565" s="509">
        <v>1</v>
      </c>
      <c r="K565" s="510">
        <v>18955.599999999999</v>
      </c>
    </row>
    <row r="566" spans="1:11" ht="14.4" customHeight="1" x14ac:dyDescent="0.3">
      <c r="A566" s="505" t="s">
        <v>518</v>
      </c>
      <c r="B566" s="506" t="s">
        <v>519</v>
      </c>
      <c r="C566" s="507" t="s">
        <v>529</v>
      </c>
      <c r="D566" s="508" t="s">
        <v>836</v>
      </c>
      <c r="E566" s="507" t="s">
        <v>2633</v>
      </c>
      <c r="F566" s="508" t="s">
        <v>2634</v>
      </c>
      <c r="G566" s="507" t="s">
        <v>2232</v>
      </c>
      <c r="H566" s="507" t="s">
        <v>2233</v>
      </c>
      <c r="I566" s="509">
        <v>18955.599999999999</v>
      </c>
      <c r="J566" s="509">
        <v>3</v>
      </c>
      <c r="K566" s="510">
        <v>56866.799999999996</v>
      </c>
    </row>
    <row r="567" spans="1:11" ht="14.4" customHeight="1" x14ac:dyDescent="0.3">
      <c r="A567" s="505" t="s">
        <v>518</v>
      </c>
      <c r="B567" s="506" t="s">
        <v>519</v>
      </c>
      <c r="C567" s="507" t="s">
        <v>529</v>
      </c>
      <c r="D567" s="508" t="s">
        <v>836</v>
      </c>
      <c r="E567" s="507" t="s">
        <v>2633</v>
      </c>
      <c r="F567" s="508" t="s">
        <v>2634</v>
      </c>
      <c r="G567" s="507" t="s">
        <v>2234</v>
      </c>
      <c r="H567" s="507" t="s">
        <v>2235</v>
      </c>
      <c r="I567" s="509">
        <v>3424.3</v>
      </c>
      <c r="J567" s="509">
        <v>2</v>
      </c>
      <c r="K567" s="510">
        <v>6848.6</v>
      </c>
    </row>
    <row r="568" spans="1:11" ht="14.4" customHeight="1" x14ac:dyDescent="0.3">
      <c r="A568" s="505" t="s">
        <v>518</v>
      </c>
      <c r="B568" s="506" t="s">
        <v>519</v>
      </c>
      <c r="C568" s="507" t="s">
        <v>529</v>
      </c>
      <c r="D568" s="508" t="s">
        <v>836</v>
      </c>
      <c r="E568" s="507" t="s">
        <v>2633</v>
      </c>
      <c r="F568" s="508" t="s">
        <v>2634</v>
      </c>
      <c r="G568" s="507" t="s">
        <v>2236</v>
      </c>
      <c r="H568" s="507" t="s">
        <v>2237</v>
      </c>
      <c r="I568" s="509">
        <v>12999.6</v>
      </c>
      <c r="J568" s="509">
        <v>1</v>
      </c>
      <c r="K568" s="510">
        <v>12999.6</v>
      </c>
    </row>
    <row r="569" spans="1:11" ht="14.4" customHeight="1" x14ac:dyDescent="0.3">
      <c r="A569" s="505" t="s">
        <v>518</v>
      </c>
      <c r="B569" s="506" t="s">
        <v>519</v>
      </c>
      <c r="C569" s="507" t="s">
        <v>529</v>
      </c>
      <c r="D569" s="508" t="s">
        <v>836</v>
      </c>
      <c r="E569" s="507" t="s">
        <v>2633</v>
      </c>
      <c r="F569" s="508" t="s">
        <v>2634</v>
      </c>
      <c r="G569" s="507" t="s">
        <v>2238</v>
      </c>
      <c r="H569" s="507" t="s">
        <v>2239</v>
      </c>
      <c r="I569" s="509">
        <v>18955.599999999999</v>
      </c>
      <c r="J569" s="509">
        <v>1</v>
      </c>
      <c r="K569" s="510">
        <v>18955.599999999999</v>
      </c>
    </row>
    <row r="570" spans="1:11" ht="14.4" customHeight="1" x14ac:dyDescent="0.3">
      <c r="A570" s="505" t="s">
        <v>518</v>
      </c>
      <c r="B570" s="506" t="s">
        <v>519</v>
      </c>
      <c r="C570" s="507" t="s">
        <v>529</v>
      </c>
      <c r="D570" s="508" t="s">
        <v>836</v>
      </c>
      <c r="E570" s="507" t="s">
        <v>2633</v>
      </c>
      <c r="F570" s="508" t="s">
        <v>2634</v>
      </c>
      <c r="G570" s="507" t="s">
        <v>2240</v>
      </c>
      <c r="H570" s="507" t="s">
        <v>2241</v>
      </c>
      <c r="I570" s="509">
        <v>746.81</v>
      </c>
      <c r="J570" s="509">
        <v>5</v>
      </c>
      <c r="K570" s="510">
        <v>3734.06</v>
      </c>
    </row>
    <row r="571" spans="1:11" ht="14.4" customHeight="1" x14ac:dyDescent="0.3">
      <c r="A571" s="505" t="s">
        <v>518</v>
      </c>
      <c r="B571" s="506" t="s">
        <v>519</v>
      </c>
      <c r="C571" s="507" t="s">
        <v>529</v>
      </c>
      <c r="D571" s="508" t="s">
        <v>836</v>
      </c>
      <c r="E571" s="507" t="s">
        <v>2633</v>
      </c>
      <c r="F571" s="508" t="s">
        <v>2634</v>
      </c>
      <c r="G571" s="507" t="s">
        <v>2240</v>
      </c>
      <c r="H571" s="507" t="s">
        <v>2242</v>
      </c>
      <c r="I571" s="509">
        <v>746.81</v>
      </c>
      <c r="J571" s="509">
        <v>5</v>
      </c>
      <c r="K571" s="510">
        <v>3734.06</v>
      </c>
    </row>
    <row r="572" spans="1:11" ht="14.4" customHeight="1" x14ac:dyDescent="0.3">
      <c r="A572" s="505" t="s">
        <v>518</v>
      </c>
      <c r="B572" s="506" t="s">
        <v>519</v>
      </c>
      <c r="C572" s="507" t="s">
        <v>529</v>
      </c>
      <c r="D572" s="508" t="s">
        <v>836</v>
      </c>
      <c r="E572" s="507" t="s">
        <v>2633</v>
      </c>
      <c r="F572" s="508" t="s">
        <v>2634</v>
      </c>
      <c r="G572" s="507" t="s">
        <v>2243</v>
      </c>
      <c r="H572" s="507" t="s">
        <v>2244</v>
      </c>
      <c r="I572" s="509">
        <v>1754.5</v>
      </c>
      <c r="J572" s="509">
        <v>5</v>
      </c>
      <c r="K572" s="510">
        <v>8772.5</v>
      </c>
    </row>
    <row r="573" spans="1:11" ht="14.4" customHeight="1" x14ac:dyDescent="0.3">
      <c r="A573" s="505" t="s">
        <v>518</v>
      </c>
      <c r="B573" s="506" t="s">
        <v>519</v>
      </c>
      <c r="C573" s="507" t="s">
        <v>529</v>
      </c>
      <c r="D573" s="508" t="s">
        <v>836</v>
      </c>
      <c r="E573" s="507" t="s">
        <v>2633</v>
      </c>
      <c r="F573" s="508" t="s">
        <v>2634</v>
      </c>
      <c r="G573" s="507" t="s">
        <v>2245</v>
      </c>
      <c r="H573" s="507" t="s">
        <v>2246</v>
      </c>
      <c r="I573" s="509">
        <v>18955.599999999999</v>
      </c>
      <c r="J573" s="509">
        <v>1</v>
      </c>
      <c r="K573" s="510">
        <v>18955.599999999999</v>
      </c>
    </row>
    <row r="574" spans="1:11" ht="14.4" customHeight="1" x14ac:dyDescent="0.3">
      <c r="A574" s="505" t="s">
        <v>518</v>
      </c>
      <c r="B574" s="506" t="s">
        <v>519</v>
      </c>
      <c r="C574" s="507" t="s">
        <v>529</v>
      </c>
      <c r="D574" s="508" t="s">
        <v>836</v>
      </c>
      <c r="E574" s="507" t="s">
        <v>2633</v>
      </c>
      <c r="F574" s="508" t="s">
        <v>2634</v>
      </c>
      <c r="G574" s="507" t="s">
        <v>2247</v>
      </c>
      <c r="H574" s="507" t="s">
        <v>2248</v>
      </c>
      <c r="I574" s="509">
        <v>10328.696666666665</v>
      </c>
      <c r="J574" s="509">
        <v>3</v>
      </c>
      <c r="K574" s="510">
        <v>30986.089999999997</v>
      </c>
    </row>
    <row r="575" spans="1:11" ht="14.4" customHeight="1" x14ac:dyDescent="0.3">
      <c r="A575" s="505" t="s">
        <v>518</v>
      </c>
      <c r="B575" s="506" t="s">
        <v>519</v>
      </c>
      <c r="C575" s="507" t="s">
        <v>529</v>
      </c>
      <c r="D575" s="508" t="s">
        <v>836</v>
      </c>
      <c r="E575" s="507" t="s">
        <v>2633</v>
      </c>
      <c r="F575" s="508" t="s">
        <v>2634</v>
      </c>
      <c r="G575" s="507" t="s">
        <v>2247</v>
      </c>
      <c r="H575" s="507" t="s">
        <v>2249</v>
      </c>
      <c r="I575" s="509">
        <v>10086.209999999999</v>
      </c>
      <c r="J575" s="509">
        <v>3</v>
      </c>
      <c r="K575" s="510">
        <v>30258.629999999997</v>
      </c>
    </row>
    <row r="576" spans="1:11" ht="14.4" customHeight="1" x14ac:dyDescent="0.3">
      <c r="A576" s="505" t="s">
        <v>518</v>
      </c>
      <c r="B576" s="506" t="s">
        <v>519</v>
      </c>
      <c r="C576" s="507" t="s">
        <v>529</v>
      </c>
      <c r="D576" s="508" t="s">
        <v>836</v>
      </c>
      <c r="E576" s="507" t="s">
        <v>2633</v>
      </c>
      <c r="F576" s="508" t="s">
        <v>2634</v>
      </c>
      <c r="G576" s="507" t="s">
        <v>2250</v>
      </c>
      <c r="H576" s="507" t="s">
        <v>2251</v>
      </c>
      <c r="I576" s="509">
        <v>18955.599999999999</v>
      </c>
      <c r="J576" s="509">
        <v>1</v>
      </c>
      <c r="K576" s="510">
        <v>18955.599999999999</v>
      </c>
    </row>
    <row r="577" spans="1:11" ht="14.4" customHeight="1" x14ac:dyDescent="0.3">
      <c r="A577" s="505" t="s">
        <v>518</v>
      </c>
      <c r="B577" s="506" t="s">
        <v>519</v>
      </c>
      <c r="C577" s="507" t="s">
        <v>529</v>
      </c>
      <c r="D577" s="508" t="s">
        <v>836</v>
      </c>
      <c r="E577" s="507" t="s">
        <v>2633</v>
      </c>
      <c r="F577" s="508" t="s">
        <v>2634</v>
      </c>
      <c r="G577" s="507" t="s">
        <v>2252</v>
      </c>
      <c r="H577" s="507" t="s">
        <v>2253</v>
      </c>
      <c r="I577" s="509">
        <v>746.81</v>
      </c>
      <c r="J577" s="509">
        <v>5</v>
      </c>
      <c r="K577" s="510">
        <v>3734.06</v>
      </c>
    </row>
    <row r="578" spans="1:11" ht="14.4" customHeight="1" x14ac:dyDescent="0.3">
      <c r="A578" s="505" t="s">
        <v>518</v>
      </c>
      <c r="B578" s="506" t="s">
        <v>519</v>
      </c>
      <c r="C578" s="507" t="s">
        <v>529</v>
      </c>
      <c r="D578" s="508" t="s">
        <v>836</v>
      </c>
      <c r="E578" s="507" t="s">
        <v>2633</v>
      </c>
      <c r="F578" s="508" t="s">
        <v>2634</v>
      </c>
      <c r="G578" s="507" t="s">
        <v>2254</v>
      </c>
      <c r="H578" s="507" t="s">
        <v>2255</v>
      </c>
      <c r="I578" s="509">
        <v>1754.5</v>
      </c>
      <c r="J578" s="509">
        <v>10</v>
      </c>
      <c r="K578" s="510">
        <v>17545</v>
      </c>
    </row>
    <row r="579" spans="1:11" ht="14.4" customHeight="1" x14ac:dyDescent="0.3">
      <c r="A579" s="505" t="s">
        <v>518</v>
      </c>
      <c r="B579" s="506" t="s">
        <v>519</v>
      </c>
      <c r="C579" s="507" t="s">
        <v>529</v>
      </c>
      <c r="D579" s="508" t="s">
        <v>836</v>
      </c>
      <c r="E579" s="507" t="s">
        <v>2633</v>
      </c>
      <c r="F579" s="508" t="s">
        <v>2634</v>
      </c>
      <c r="G579" s="507" t="s">
        <v>2254</v>
      </c>
      <c r="H579" s="507" t="s">
        <v>2256</v>
      </c>
      <c r="I579" s="509">
        <v>1754.5</v>
      </c>
      <c r="J579" s="509">
        <v>5</v>
      </c>
      <c r="K579" s="510">
        <v>8772.5</v>
      </c>
    </row>
    <row r="580" spans="1:11" ht="14.4" customHeight="1" x14ac:dyDescent="0.3">
      <c r="A580" s="505" t="s">
        <v>518</v>
      </c>
      <c r="B580" s="506" t="s">
        <v>519</v>
      </c>
      <c r="C580" s="507" t="s">
        <v>529</v>
      </c>
      <c r="D580" s="508" t="s">
        <v>836</v>
      </c>
      <c r="E580" s="507" t="s">
        <v>2633</v>
      </c>
      <c r="F580" s="508" t="s">
        <v>2634</v>
      </c>
      <c r="G580" s="507" t="s">
        <v>2257</v>
      </c>
      <c r="H580" s="507" t="s">
        <v>2258</v>
      </c>
      <c r="I580" s="509">
        <v>12999.6</v>
      </c>
      <c r="J580" s="509">
        <v>2</v>
      </c>
      <c r="K580" s="510">
        <v>25999.200000000001</v>
      </c>
    </row>
    <row r="581" spans="1:11" ht="14.4" customHeight="1" x14ac:dyDescent="0.3">
      <c r="A581" s="505" t="s">
        <v>518</v>
      </c>
      <c r="B581" s="506" t="s">
        <v>519</v>
      </c>
      <c r="C581" s="507" t="s">
        <v>529</v>
      </c>
      <c r="D581" s="508" t="s">
        <v>836</v>
      </c>
      <c r="E581" s="507" t="s">
        <v>2633</v>
      </c>
      <c r="F581" s="508" t="s">
        <v>2634</v>
      </c>
      <c r="G581" s="507" t="s">
        <v>2259</v>
      </c>
      <c r="H581" s="507" t="s">
        <v>2260</v>
      </c>
      <c r="I581" s="509">
        <v>895.4</v>
      </c>
      <c r="J581" s="509">
        <v>20</v>
      </c>
      <c r="K581" s="510">
        <v>17908</v>
      </c>
    </row>
    <row r="582" spans="1:11" ht="14.4" customHeight="1" x14ac:dyDescent="0.3">
      <c r="A582" s="505" t="s">
        <v>518</v>
      </c>
      <c r="B582" s="506" t="s">
        <v>519</v>
      </c>
      <c r="C582" s="507" t="s">
        <v>529</v>
      </c>
      <c r="D582" s="508" t="s">
        <v>836</v>
      </c>
      <c r="E582" s="507" t="s">
        <v>2633</v>
      </c>
      <c r="F582" s="508" t="s">
        <v>2634</v>
      </c>
      <c r="G582" s="507" t="s">
        <v>2259</v>
      </c>
      <c r="H582" s="507" t="s">
        <v>2261</v>
      </c>
      <c r="I582" s="509">
        <v>895.4</v>
      </c>
      <c r="J582" s="509">
        <v>5</v>
      </c>
      <c r="K582" s="510">
        <v>4477</v>
      </c>
    </row>
    <row r="583" spans="1:11" ht="14.4" customHeight="1" x14ac:dyDescent="0.3">
      <c r="A583" s="505" t="s">
        <v>518</v>
      </c>
      <c r="B583" s="506" t="s">
        <v>519</v>
      </c>
      <c r="C583" s="507" t="s">
        <v>529</v>
      </c>
      <c r="D583" s="508" t="s">
        <v>836</v>
      </c>
      <c r="E583" s="507" t="s">
        <v>2633</v>
      </c>
      <c r="F583" s="508" t="s">
        <v>2634</v>
      </c>
      <c r="G583" s="507" t="s">
        <v>2262</v>
      </c>
      <c r="H583" s="507" t="s">
        <v>2263</v>
      </c>
      <c r="I583" s="509">
        <v>21083.33</v>
      </c>
      <c r="J583" s="509">
        <v>2</v>
      </c>
      <c r="K583" s="510">
        <v>42166.66</v>
      </c>
    </row>
    <row r="584" spans="1:11" ht="14.4" customHeight="1" x14ac:dyDescent="0.3">
      <c r="A584" s="505" t="s">
        <v>518</v>
      </c>
      <c r="B584" s="506" t="s">
        <v>519</v>
      </c>
      <c r="C584" s="507" t="s">
        <v>529</v>
      </c>
      <c r="D584" s="508" t="s">
        <v>836</v>
      </c>
      <c r="E584" s="507" t="s">
        <v>2633</v>
      </c>
      <c r="F584" s="508" t="s">
        <v>2634</v>
      </c>
      <c r="G584" s="507" t="s">
        <v>2264</v>
      </c>
      <c r="H584" s="507" t="s">
        <v>2265</v>
      </c>
      <c r="I584" s="509">
        <v>594.39</v>
      </c>
      <c r="J584" s="509">
        <v>10</v>
      </c>
      <c r="K584" s="510">
        <v>5943.88</v>
      </c>
    </row>
    <row r="585" spans="1:11" ht="14.4" customHeight="1" x14ac:dyDescent="0.3">
      <c r="A585" s="505" t="s">
        <v>518</v>
      </c>
      <c r="B585" s="506" t="s">
        <v>519</v>
      </c>
      <c r="C585" s="507" t="s">
        <v>529</v>
      </c>
      <c r="D585" s="508" t="s">
        <v>836</v>
      </c>
      <c r="E585" s="507" t="s">
        <v>2633</v>
      </c>
      <c r="F585" s="508" t="s">
        <v>2634</v>
      </c>
      <c r="G585" s="507" t="s">
        <v>2266</v>
      </c>
      <c r="H585" s="507" t="s">
        <v>2267</v>
      </c>
      <c r="I585" s="509">
        <v>3443.66</v>
      </c>
      <c r="J585" s="509">
        <v>6</v>
      </c>
      <c r="K585" s="510">
        <v>20661.91</v>
      </c>
    </row>
    <row r="586" spans="1:11" ht="14.4" customHeight="1" x14ac:dyDescent="0.3">
      <c r="A586" s="505" t="s">
        <v>518</v>
      </c>
      <c r="B586" s="506" t="s">
        <v>519</v>
      </c>
      <c r="C586" s="507" t="s">
        <v>529</v>
      </c>
      <c r="D586" s="508" t="s">
        <v>836</v>
      </c>
      <c r="E586" s="507" t="s">
        <v>2633</v>
      </c>
      <c r="F586" s="508" t="s">
        <v>2634</v>
      </c>
      <c r="G586" s="507" t="s">
        <v>2266</v>
      </c>
      <c r="H586" s="507" t="s">
        <v>2268</v>
      </c>
      <c r="I586" s="509">
        <v>3443.68</v>
      </c>
      <c r="J586" s="509">
        <v>1</v>
      </c>
      <c r="K586" s="510">
        <v>3443.68</v>
      </c>
    </row>
    <row r="587" spans="1:11" ht="14.4" customHeight="1" x14ac:dyDescent="0.3">
      <c r="A587" s="505" t="s">
        <v>518</v>
      </c>
      <c r="B587" s="506" t="s">
        <v>519</v>
      </c>
      <c r="C587" s="507" t="s">
        <v>529</v>
      </c>
      <c r="D587" s="508" t="s">
        <v>836</v>
      </c>
      <c r="E587" s="507" t="s">
        <v>2633</v>
      </c>
      <c r="F587" s="508" t="s">
        <v>2634</v>
      </c>
      <c r="G587" s="507" t="s">
        <v>1774</v>
      </c>
      <c r="H587" s="507" t="s">
        <v>1775</v>
      </c>
      <c r="I587" s="509">
        <v>1112.5999999999999</v>
      </c>
      <c r="J587" s="509">
        <v>3</v>
      </c>
      <c r="K587" s="510">
        <v>3337.7999999999997</v>
      </c>
    </row>
    <row r="588" spans="1:11" ht="14.4" customHeight="1" x14ac:dyDescent="0.3">
      <c r="A588" s="505" t="s">
        <v>518</v>
      </c>
      <c r="B588" s="506" t="s">
        <v>519</v>
      </c>
      <c r="C588" s="507" t="s">
        <v>529</v>
      </c>
      <c r="D588" s="508" t="s">
        <v>836</v>
      </c>
      <c r="E588" s="507" t="s">
        <v>2633</v>
      </c>
      <c r="F588" s="508" t="s">
        <v>2634</v>
      </c>
      <c r="G588" s="507" t="s">
        <v>2269</v>
      </c>
      <c r="H588" s="507" t="s">
        <v>2270</v>
      </c>
      <c r="I588" s="509">
        <v>19559.650000000001</v>
      </c>
      <c r="J588" s="509">
        <v>1</v>
      </c>
      <c r="K588" s="510">
        <v>19559.650000000001</v>
      </c>
    </row>
    <row r="589" spans="1:11" ht="14.4" customHeight="1" x14ac:dyDescent="0.3">
      <c r="A589" s="505" t="s">
        <v>518</v>
      </c>
      <c r="B589" s="506" t="s">
        <v>519</v>
      </c>
      <c r="C589" s="507" t="s">
        <v>529</v>
      </c>
      <c r="D589" s="508" t="s">
        <v>836</v>
      </c>
      <c r="E589" s="507" t="s">
        <v>2633</v>
      </c>
      <c r="F589" s="508" t="s">
        <v>2634</v>
      </c>
      <c r="G589" s="507" t="s">
        <v>2271</v>
      </c>
      <c r="H589" s="507" t="s">
        <v>2272</v>
      </c>
      <c r="I589" s="509">
        <v>15796.336666666664</v>
      </c>
      <c r="J589" s="509">
        <v>3</v>
      </c>
      <c r="K589" s="510">
        <v>47389.009999999995</v>
      </c>
    </row>
    <row r="590" spans="1:11" ht="14.4" customHeight="1" x14ac:dyDescent="0.3">
      <c r="A590" s="505" t="s">
        <v>518</v>
      </c>
      <c r="B590" s="506" t="s">
        <v>519</v>
      </c>
      <c r="C590" s="507" t="s">
        <v>529</v>
      </c>
      <c r="D590" s="508" t="s">
        <v>836</v>
      </c>
      <c r="E590" s="507" t="s">
        <v>2633</v>
      </c>
      <c r="F590" s="508" t="s">
        <v>2634</v>
      </c>
      <c r="G590" s="507" t="s">
        <v>2273</v>
      </c>
      <c r="H590" s="507" t="s">
        <v>2274</v>
      </c>
      <c r="I590" s="509">
        <v>3495.56</v>
      </c>
      <c r="J590" s="509">
        <v>6</v>
      </c>
      <c r="K590" s="510">
        <v>20973.360000000001</v>
      </c>
    </row>
    <row r="591" spans="1:11" ht="14.4" customHeight="1" x14ac:dyDescent="0.3">
      <c r="A591" s="505" t="s">
        <v>518</v>
      </c>
      <c r="B591" s="506" t="s">
        <v>519</v>
      </c>
      <c r="C591" s="507" t="s">
        <v>529</v>
      </c>
      <c r="D591" s="508" t="s">
        <v>836</v>
      </c>
      <c r="E591" s="507" t="s">
        <v>2633</v>
      </c>
      <c r="F591" s="508" t="s">
        <v>2634</v>
      </c>
      <c r="G591" s="507" t="s">
        <v>2273</v>
      </c>
      <c r="H591" s="507" t="s">
        <v>2275</v>
      </c>
      <c r="I591" s="509">
        <v>3495.56</v>
      </c>
      <c r="J591" s="509">
        <v>2</v>
      </c>
      <c r="K591" s="510">
        <v>6991.12</v>
      </c>
    </row>
    <row r="592" spans="1:11" ht="14.4" customHeight="1" x14ac:dyDescent="0.3">
      <c r="A592" s="505" t="s">
        <v>518</v>
      </c>
      <c r="B592" s="506" t="s">
        <v>519</v>
      </c>
      <c r="C592" s="507" t="s">
        <v>529</v>
      </c>
      <c r="D592" s="508" t="s">
        <v>836</v>
      </c>
      <c r="E592" s="507" t="s">
        <v>2633</v>
      </c>
      <c r="F592" s="508" t="s">
        <v>2634</v>
      </c>
      <c r="G592" s="507" t="s">
        <v>2276</v>
      </c>
      <c r="H592" s="507" t="s">
        <v>2277</v>
      </c>
      <c r="I592" s="509">
        <v>21083.33</v>
      </c>
      <c r="J592" s="509">
        <v>2</v>
      </c>
      <c r="K592" s="510">
        <v>42166.66</v>
      </c>
    </row>
    <row r="593" spans="1:11" ht="14.4" customHeight="1" x14ac:dyDescent="0.3">
      <c r="A593" s="505" t="s">
        <v>518</v>
      </c>
      <c r="B593" s="506" t="s">
        <v>519</v>
      </c>
      <c r="C593" s="507" t="s">
        <v>529</v>
      </c>
      <c r="D593" s="508" t="s">
        <v>836</v>
      </c>
      <c r="E593" s="507" t="s">
        <v>2633</v>
      </c>
      <c r="F593" s="508" t="s">
        <v>2634</v>
      </c>
      <c r="G593" s="507" t="s">
        <v>2278</v>
      </c>
      <c r="H593" s="507" t="s">
        <v>2279</v>
      </c>
      <c r="I593" s="509">
        <v>4705.5600000000004</v>
      </c>
      <c r="J593" s="509">
        <v>2</v>
      </c>
      <c r="K593" s="510">
        <v>9411.1200000000008</v>
      </c>
    </row>
    <row r="594" spans="1:11" ht="14.4" customHeight="1" x14ac:dyDescent="0.3">
      <c r="A594" s="505" t="s">
        <v>518</v>
      </c>
      <c r="B594" s="506" t="s">
        <v>519</v>
      </c>
      <c r="C594" s="507" t="s">
        <v>529</v>
      </c>
      <c r="D594" s="508" t="s">
        <v>836</v>
      </c>
      <c r="E594" s="507" t="s">
        <v>2633</v>
      </c>
      <c r="F594" s="508" t="s">
        <v>2634</v>
      </c>
      <c r="G594" s="507" t="s">
        <v>2278</v>
      </c>
      <c r="H594" s="507" t="s">
        <v>2280</v>
      </c>
      <c r="I594" s="509">
        <v>4705.5600000000004</v>
      </c>
      <c r="J594" s="509">
        <v>2</v>
      </c>
      <c r="K594" s="510">
        <v>9411.1200000000008</v>
      </c>
    </row>
    <row r="595" spans="1:11" ht="14.4" customHeight="1" x14ac:dyDescent="0.3">
      <c r="A595" s="505" t="s">
        <v>518</v>
      </c>
      <c r="B595" s="506" t="s">
        <v>519</v>
      </c>
      <c r="C595" s="507" t="s">
        <v>529</v>
      </c>
      <c r="D595" s="508" t="s">
        <v>836</v>
      </c>
      <c r="E595" s="507" t="s">
        <v>2633</v>
      </c>
      <c r="F595" s="508" t="s">
        <v>2634</v>
      </c>
      <c r="G595" s="507" t="s">
        <v>2281</v>
      </c>
      <c r="H595" s="507" t="s">
        <v>2282</v>
      </c>
      <c r="I595" s="509">
        <v>18955.599999999999</v>
      </c>
      <c r="J595" s="509">
        <v>1</v>
      </c>
      <c r="K595" s="510">
        <v>18955.599999999999</v>
      </c>
    </row>
    <row r="596" spans="1:11" ht="14.4" customHeight="1" x14ac:dyDescent="0.3">
      <c r="A596" s="505" t="s">
        <v>518</v>
      </c>
      <c r="B596" s="506" t="s">
        <v>519</v>
      </c>
      <c r="C596" s="507" t="s">
        <v>529</v>
      </c>
      <c r="D596" s="508" t="s">
        <v>836</v>
      </c>
      <c r="E596" s="507" t="s">
        <v>2633</v>
      </c>
      <c r="F596" s="508" t="s">
        <v>2634</v>
      </c>
      <c r="G596" s="507" t="s">
        <v>2281</v>
      </c>
      <c r="H596" s="507" t="s">
        <v>2283</v>
      </c>
      <c r="I596" s="509">
        <v>18955.599999999999</v>
      </c>
      <c r="J596" s="509">
        <v>1</v>
      </c>
      <c r="K596" s="510">
        <v>18955.599999999999</v>
      </c>
    </row>
    <row r="597" spans="1:11" ht="14.4" customHeight="1" x14ac:dyDescent="0.3">
      <c r="A597" s="505" t="s">
        <v>518</v>
      </c>
      <c r="B597" s="506" t="s">
        <v>519</v>
      </c>
      <c r="C597" s="507" t="s">
        <v>529</v>
      </c>
      <c r="D597" s="508" t="s">
        <v>836</v>
      </c>
      <c r="E597" s="507" t="s">
        <v>2633</v>
      </c>
      <c r="F597" s="508" t="s">
        <v>2634</v>
      </c>
      <c r="G597" s="507" t="s">
        <v>1776</v>
      </c>
      <c r="H597" s="507" t="s">
        <v>2284</v>
      </c>
      <c r="I597" s="509">
        <v>25208.23</v>
      </c>
      <c r="J597" s="509">
        <v>2</v>
      </c>
      <c r="K597" s="510">
        <v>50416.46</v>
      </c>
    </row>
    <row r="598" spans="1:11" ht="14.4" customHeight="1" x14ac:dyDescent="0.3">
      <c r="A598" s="505" t="s">
        <v>518</v>
      </c>
      <c r="B598" s="506" t="s">
        <v>519</v>
      </c>
      <c r="C598" s="507" t="s">
        <v>529</v>
      </c>
      <c r="D598" s="508" t="s">
        <v>836</v>
      </c>
      <c r="E598" s="507" t="s">
        <v>2633</v>
      </c>
      <c r="F598" s="508" t="s">
        <v>2634</v>
      </c>
      <c r="G598" s="507" t="s">
        <v>2285</v>
      </c>
      <c r="H598" s="507" t="s">
        <v>2286</v>
      </c>
      <c r="I598" s="509">
        <v>746.81</v>
      </c>
      <c r="J598" s="509">
        <v>15</v>
      </c>
      <c r="K598" s="510">
        <v>11202.18</v>
      </c>
    </row>
    <row r="599" spans="1:11" ht="14.4" customHeight="1" x14ac:dyDescent="0.3">
      <c r="A599" s="505" t="s">
        <v>518</v>
      </c>
      <c r="B599" s="506" t="s">
        <v>519</v>
      </c>
      <c r="C599" s="507" t="s">
        <v>529</v>
      </c>
      <c r="D599" s="508" t="s">
        <v>836</v>
      </c>
      <c r="E599" s="507" t="s">
        <v>2633</v>
      </c>
      <c r="F599" s="508" t="s">
        <v>2634</v>
      </c>
      <c r="G599" s="507" t="s">
        <v>2287</v>
      </c>
      <c r="H599" s="507" t="s">
        <v>2288</v>
      </c>
      <c r="I599" s="509">
        <v>16100</v>
      </c>
      <c r="J599" s="509">
        <v>3</v>
      </c>
      <c r="K599" s="510">
        <v>48300</v>
      </c>
    </row>
    <row r="600" spans="1:11" ht="14.4" customHeight="1" x14ac:dyDescent="0.3">
      <c r="A600" s="505" t="s">
        <v>518</v>
      </c>
      <c r="B600" s="506" t="s">
        <v>519</v>
      </c>
      <c r="C600" s="507" t="s">
        <v>529</v>
      </c>
      <c r="D600" s="508" t="s">
        <v>836</v>
      </c>
      <c r="E600" s="507" t="s">
        <v>2633</v>
      </c>
      <c r="F600" s="508" t="s">
        <v>2634</v>
      </c>
      <c r="G600" s="507" t="s">
        <v>2289</v>
      </c>
      <c r="H600" s="507" t="s">
        <v>2290</v>
      </c>
      <c r="I600" s="509">
        <v>9785.1219999999994</v>
      </c>
      <c r="J600" s="509">
        <v>6</v>
      </c>
      <c r="K600" s="510">
        <v>58710.73</v>
      </c>
    </row>
    <row r="601" spans="1:11" ht="14.4" customHeight="1" x14ac:dyDescent="0.3">
      <c r="A601" s="505" t="s">
        <v>518</v>
      </c>
      <c r="B601" s="506" t="s">
        <v>519</v>
      </c>
      <c r="C601" s="507" t="s">
        <v>529</v>
      </c>
      <c r="D601" s="508" t="s">
        <v>836</v>
      </c>
      <c r="E601" s="507" t="s">
        <v>2633</v>
      </c>
      <c r="F601" s="508" t="s">
        <v>2634</v>
      </c>
      <c r="G601" s="507" t="s">
        <v>2291</v>
      </c>
      <c r="H601" s="507" t="s">
        <v>2292</v>
      </c>
      <c r="I601" s="509">
        <v>746.81</v>
      </c>
      <c r="J601" s="509">
        <v>5</v>
      </c>
      <c r="K601" s="510">
        <v>3734.06</v>
      </c>
    </row>
    <row r="602" spans="1:11" ht="14.4" customHeight="1" x14ac:dyDescent="0.3">
      <c r="A602" s="505" t="s">
        <v>518</v>
      </c>
      <c r="B602" s="506" t="s">
        <v>519</v>
      </c>
      <c r="C602" s="507" t="s">
        <v>529</v>
      </c>
      <c r="D602" s="508" t="s">
        <v>836</v>
      </c>
      <c r="E602" s="507" t="s">
        <v>2633</v>
      </c>
      <c r="F602" s="508" t="s">
        <v>2634</v>
      </c>
      <c r="G602" s="507" t="s">
        <v>2293</v>
      </c>
      <c r="H602" s="507" t="s">
        <v>2294</v>
      </c>
      <c r="I602" s="509">
        <v>746.81</v>
      </c>
      <c r="J602" s="509">
        <v>15</v>
      </c>
      <c r="K602" s="510">
        <v>11202.18</v>
      </c>
    </row>
    <row r="603" spans="1:11" ht="14.4" customHeight="1" x14ac:dyDescent="0.3">
      <c r="A603" s="505" t="s">
        <v>518</v>
      </c>
      <c r="B603" s="506" t="s">
        <v>519</v>
      </c>
      <c r="C603" s="507" t="s">
        <v>529</v>
      </c>
      <c r="D603" s="508" t="s">
        <v>836</v>
      </c>
      <c r="E603" s="507" t="s">
        <v>2633</v>
      </c>
      <c r="F603" s="508" t="s">
        <v>2634</v>
      </c>
      <c r="G603" s="507" t="s">
        <v>2293</v>
      </c>
      <c r="H603" s="507" t="s">
        <v>2295</v>
      </c>
      <c r="I603" s="509">
        <v>746.81</v>
      </c>
      <c r="J603" s="509">
        <v>5</v>
      </c>
      <c r="K603" s="510">
        <v>3734.06</v>
      </c>
    </row>
    <row r="604" spans="1:11" ht="14.4" customHeight="1" x14ac:dyDescent="0.3">
      <c r="A604" s="505" t="s">
        <v>518</v>
      </c>
      <c r="B604" s="506" t="s">
        <v>519</v>
      </c>
      <c r="C604" s="507" t="s">
        <v>529</v>
      </c>
      <c r="D604" s="508" t="s">
        <v>836</v>
      </c>
      <c r="E604" s="507" t="s">
        <v>2633</v>
      </c>
      <c r="F604" s="508" t="s">
        <v>2634</v>
      </c>
      <c r="G604" s="507" t="s">
        <v>2296</v>
      </c>
      <c r="H604" s="507" t="s">
        <v>2297</v>
      </c>
      <c r="I604" s="509">
        <v>3443.68</v>
      </c>
      <c r="J604" s="509">
        <v>7</v>
      </c>
      <c r="K604" s="510">
        <v>24105.74</v>
      </c>
    </row>
    <row r="605" spans="1:11" ht="14.4" customHeight="1" x14ac:dyDescent="0.3">
      <c r="A605" s="505" t="s">
        <v>518</v>
      </c>
      <c r="B605" s="506" t="s">
        <v>519</v>
      </c>
      <c r="C605" s="507" t="s">
        <v>529</v>
      </c>
      <c r="D605" s="508" t="s">
        <v>836</v>
      </c>
      <c r="E605" s="507" t="s">
        <v>2633</v>
      </c>
      <c r="F605" s="508" t="s">
        <v>2634</v>
      </c>
      <c r="G605" s="507" t="s">
        <v>2296</v>
      </c>
      <c r="H605" s="507" t="s">
        <v>2298</v>
      </c>
      <c r="I605" s="509">
        <v>3443.68</v>
      </c>
      <c r="J605" s="509">
        <v>2</v>
      </c>
      <c r="K605" s="510">
        <v>6887.35</v>
      </c>
    </row>
    <row r="606" spans="1:11" ht="14.4" customHeight="1" x14ac:dyDescent="0.3">
      <c r="A606" s="505" t="s">
        <v>518</v>
      </c>
      <c r="B606" s="506" t="s">
        <v>519</v>
      </c>
      <c r="C606" s="507" t="s">
        <v>529</v>
      </c>
      <c r="D606" s="508" t="s">
        <v>836</v>
      </c>
      <c r="E606" s="507" t="s">
        <v>2633</v>
      </c>
      <c r="F606" s="508" t="s">
        <v>2634</v>
      </c>
      <c r="G606" s="507" t="s">
        <v>2299</v>
      </c>
      <c r="H606" s="507" t="s">
        <v>2300</v>
      </c>
      <c r="I606" s="509">
        <v>4436.67</v>
      </c>
      <c r="J606" s="509">
        <v>2</v>
      </c>
      <c r="K606" s="510">
        <v>8873.34</v>
      </c>
    </row>
    <row r="607" spans="1:11" ht="14.4" customHeight="1" x14ac:dyDescent="0.3">
      <c r="A607" s="505" t="s">
        <v>518</v>
      </c>
      <c r="B607" s="506" t="s">
        <v>519</v>
      </c>
      <c r="C607" s="507" t="s">
        <v>529</v>
      </c>
      <c r="D607" s="508" t="s">
        <v>836</v>
      </c>
      <c r="E607" s="507" t="s">
        <v>2633</v>
      </c>
      <c r="F607" s="508" t="s">
        <v>2634</v>
      </c>
      <c r="G607" s="507" t="s">
        <v>1780</v>
      </c>
      <c r="H607" s="507" t="s">
        <v>2301</v>
      </c>
      <c r="I607" s="509">
        <v>3527.050000000002</v>
      </c>
      <c r="J607" s="509">
        <v>206</v>
      </c>
      <c r="K607" s="510">
        <v>726572.3000000004</v>
      </c>
    </row>
    <row r="608" spans="1:11" ht="14.4" customHeight="1" x14ac:dyDescent="0.3">
      <c r="A608" s="505" t="s">
        <v>518</v>
      </c>
      <c r="B608" s="506" t="s">
        <v>519</v>
      </c>
      <c r="C608" s="507" t="s">
        <v>529</v>
      </c>
      <c r="D608" s="508" t="s">
        <v>836</v>
      </c>
      <c r="E608" s="507" t="s">
        <v>2633</v>
      </c>
      <c r="F608" s="508" t="s">
        <v>2634</v>
      </c>
      <c r="G608" s="507" t="s">
        <v>2302</v>
      </c>
      <c r="H608" s="507" t="s">
        <v>2303</v>
      </c>
      <c r="I608" s="509">
        <v>3443.68</v>
      </c>
      <c r="J608" s="509">
        <v>2</v>
      </c>
      <c r="K608" s="510">
        <v>6887.36</v>
      </c>
    </row>
    <row r="609" spans="1:11" ht="14.4" customHeight="1" x14ac:dyDescent="0.3">
      <c r="A609" s="505" t="s">
        <v>518</v>
      </c>
      <c r="B609" s="506" t="s">
        <v>519</v>
      </c>
      <c r="C609" s="507" t="s">
        <v>529</v>
      </c>
      <c r="D609" s="508" t="s">
        <v>836</v>
      </c>
      <c r="E609" s="507" t="s">
        <v>2633</v>
      </c>
      <c r="F609" s="508" t="s">
        <v>2634</v>
      </c>
      <c r="G609" s="507" t="s">
        <v>2302</v>
      </c>
      <c r="H609" s="507" t="s">
        <v>2304</v>
      </c>
      <c r="I609" s="509">
        <v>3443.68</v>
      </c>
      <c r="J609" s="509">
        <v>4</v>
      </c>
      <c r="K609" s="510">
        <v>13774.710000000001</v>
      </c>
    </row>
    <row r="610" spans="1:11" ht="14.4" customHeight="1" x14ac:dyDescent="0.3">
      <c r="A610" s="505" t="s">
        <v>518</v>
      </c>
      <c r="B610" s="506" t="s">
        <v>519</v>
      </c>
      <c r="C610" s="507" t="s">
        <v>529</v>
      </c>
      <c r="D610" s="508" t="s">
        <v>836</v>
      </c>
      <c r="E610" s="507" t="s">
        <v>2633</v>
      </c>
      <c r="F610" s="508" t="s">
        <v>2634</v>
      </c>
      <c r="G610" s="507" t="s">
        <v>2305</v>
      </c>
      <c r="H610" s="507" t="s">
        <v>2306</v>
      </c>
      <c r="I610" s="509">
        <v>746.81</v>
      </c>
      <c r="J610" s="509">
        <v>5</v>
      </c>
      <c r="K610" s="510">
        <v>3734.06</v>
      </c>
    </row>
    <row r="611" spans="1:11" ht="14.4" customHeight="1" x14ac:dyDescent="0.3">
      <c r="A611" s="505" t="s">
        <v>518</v>
      </c>
      <c r="B611" s="506" t="s">
        <v>519</v>
      </c>
      <c r="C611" s="507" t="s">
        <v>529</v>
      </c>
      <c r="D611" s="508" t="s">
        <v>836</v>
      </c>
      <c r="E611" s="507" t="s">
        <v>2633</v>
      </c>
      <c r="F611" s="508" t="s">
        <v>2634</v>
      </c>
      <c r="G611" s="507" t="s">
        <v>2305</v>
      </c>
      <c r="H611" s="507" t="s">
        <v>2307</v>
      </c>
      <c r="I611" s="509">
        <v>746.81</v>
      </c>
      <c r="J611" s="509">
        <v>5</v>
      </c>
      <c r="K611" s="510">
        <v>3734.06</v>
      </c>
    </row>
    <row r="612" spans="1:11" ht="14.4" customHeight="1" x14ac:dyDescent="0.3">
      <c r="A612" s="505" t="s">
        <v>518</v>
      </c>
      <c r="B612" s="506" t="s">
        <v>519</v>
      </c>
      <c r="C612" s="507" t="s">
        <v>529</v>
      </c>
      <c r="D612" s="508" t="s">
        <v>836</v>
      </c>
      <c r="E612" s="507" t="s">
        <v>2633</v>
      </c>
      <c r="F612" s="508" t="s">
        <v>2634</v>
      </c>
      <c r="G612" s="507" t="s">
        <v>2308</v>
      </c>
      <c r="H612" s="507" t="s">
        <v>2309</v>
      </c>
      <c r="I612" s="509">
        <v>746.81</v>
      </c>
      <c r="J612" s="509">
        <v>5</v>
      </c>
      <c r="K612" s="510">
        <v>3734.06</v>
      </c>
    </row>
    <row r="613" spans="1:11" ht="14.4" customHeight="1" x14ac:dyDescent="0.3">
      <c r="A613" s="505" t="s">
        <v>518</v>
      </c>
      <c r="B613" s="506" t="s">
        <v>519</v>
      </c>
      <c r="C613" s="507" t="s">
        <v>529</v>
      </c>
      <c r="D613" s="508" t="s">
        <v>836</v>
      </c>
      <c r="E613" s="507" t="s">
        <v>2633</v>
      </c>
      <c r="F613" s="508" t="s">
        <v>2634</v>
      </c>
      <c r="G613" s="507" t="s">
        <v>2308</v>
      </c>
      <c r="H613" s="507" t="s">
        <v>2310</v>
      </c>
      <c r="I613" s="509">
        <v>746.81</v>
      </c>
      <c r="J613" s="509">
        <v>10</v>
      </c>
      <c r="K613" s="510">
        <v>7468.12</v>
      </c>
    </row>
    <row r="614" spans="1:11" ht="14.4" customHeight="1" x14ac:dyDescent="0.3">
      <c r="A614" s="505" t="s">
        <v>518</v>
      </c>
      <c r="B614" s="506" t="s">
        <v>519</v>
      </c>
      <c r="C614" s="507" t="s">
        <v>529</v>
      </c>
      <c r="D614" s="508" t="s">
        <v>836</v>
      </c>
      <c r="E614" s="507" t="s">
        <v>2633</v>
      </c>
      <c r="F614" s="508" t="s">
        <v>2634</v>
      </c>
      <c r="G614" s="507" t="s">
        <v>2311</v>
      </c>
      <c r="H614" s="507" t="s">
        <v>2312</v>
      </c>
      <c r="I614" s="509">
        <v>79999.75</v>
      </c>
      <c r="J614" s="509">
        <v>4</v>
      </c>
      <c r="K614" s="510">
        <v>319999</v>
      </c>
    </row>
    <row r="615" spans="1:11" ht="14.4" customHeight="1" x14ac:dyDescent="0.3">
      <c r="A615" s="505" t="s">
        <v>518</v>
      </c>
      <c r="B615" s="506" t="s">
        <v>519</v>
      </c>
      <c r="C615" s="507" t="s">
        <v>529</v>
      </c>
      <c r="D615" s="508" t="s">
        <v>836</v>
      </c>
      <c r="E615" s="507" t="s">
        <v>2633</v>
      </c>
      <c r="F615" s="508" t="s">
        <v>2634</v>
      </c>
      <c r="G615" s="507" t="s">
        <v>2313</v>
      </c>
      <c r="H615" s="507" t="s">
        <v>2314</v>
      </c>
      <c r="I615" s="509">
        <v>13665.83</v>
      </c>
      <c r="J615" s="509">
        <v>2</v>
      </c>
      <c r="K615" s="510">
        <v>27331.66</v>
      </c>
    </row>
    <row r="616" spans="1:11" ht="14.4" customHeight="1" x14ac:dyDescent="0.3">
      <c r="A616" s="505" t="s">
        <v>518</v>
      </c>
      <c r="B616" s="506" t="s">
        <v>519</v>
      </c>
      <c r="C616" s="507" t="s">
        <v>529</v>
      </c>
      <c r="D616" s="508" t="s">
        <v>836</v>
      </c>
      <c r="E616" s="507" t="s">
        <v>2633</v>
      </c>
      <c r="F616" s="508" t="s">
        <v>2634</v>
      </c>
      <c r="G616" s="507" t="s">
        <v>2315</v>
      </c>
      <c r="H616" s="507" t="s">
        <v>2316</v>
      </c>
      <c r="I616" s="509">
        <v>13665.83</v>
      </c>
      <c r="J616" s="509">
        <v>4</v>
      </c>
      <c r="K616" s="510">
        <v>54663.32</v>
      </c>
    </row>
    <row r="617" spans="1:11" ht="14.4" customHeight="1" x14ac:dyDescent="0.3">
      <c r="A617" s="505" t="s">
        <v>518</v>
      </c>
      <c r="B617" s="506" t="s">
        <v>519</v>
      </c>
      <c r="C617" s="507" t="s">
        <v>529</v>
      </c>
      <c r="D617" s="508" t="s">
        <v>836</v>
      </c>
      <c r="E617" s="507" t="s">
        <v>2633</v>
      </c>
      <c r="F617" s="508" t="s">
        <v>2634</v>
      </c>
      <c r="G617" s="507" t="s">
        <v>2317</v>
      </c>
      <c r="H617" s="507" t="s">
        <v>2318</v>
      </c>
      <c r="I617" s="509">
        <v>3443.68</v>
      </c>
      <c r="J617" s="509">
        <v>14</v>
      </c>
      <c r="K617" s="510">
        <v>48211.47</v>
      </c>
    </row>
    <row r="618" spans="1:11" ht="14.4" customHeight="1" x14ac:dyDescent="0.3">
      <c r="A618" s="505" t="s">
        <v>518</v>
      </c>
      <c r="B618" s="506" t="s">
        <v>519</v>
      </c>
      <c r="C618" s="507" t="s">
        <v>529</v>
      </c>
      <c r="D618" s="508" t="s">
        <v>836</v>
      </c>
      <c r="E618" s="507" t="s">
        <v>2633</v>
      </c>
      <c r="F618" s="508" t="s">
        <v>2634</v>
      </c>
      <c r="G618" s="507" t="s">
        <v>2317</v>
      </c>
      <c r="H618" s="507" t="s">
        <v>2319</v>
      </c>
      <c r="I618" s="509">
        <v>3443.68</v>
      </c>
      <c r="J618" s="509">
        <v>3</v>
      </c>
      <c r="K618" s="510">
        <v>10331.030000000001</v>
      </c>
    </row>
    <row r="619" spans="1:11" ht="14.4" customHeight="1" x14ac:dyDescent="0.3">
      <c r="A619" s="505" t="s">
        <v>518</v>
      </c>
      <c r="B619" s="506" t="s">
        <v>519</v>
      </c>
      <c r="C619" s="507" t="s">
        <v>529</v>
      </c>
      <c r="D619" s="508" t="s">
        <v>836</v>
      </c>
      <c r="E619" s="507" t="s">
        <v>2633</v>
      </c>
      <c r="F619" s="508" t="s">
        <v>2634</v>
      </c>
      <c r="G619" s="507" t="s">
        <v>2320</v>
      </c>
      <c r="H619" s="507" t="s">
        <v>2321</v>
      </c>
      <c r="I619" s="509">
        <v>3495.5600000000004</v>
      </c>
      <c r="J619" s="509">
        <v>11</v>
      </c>
      <c r="K619" s="510">
        <v>38451.159999999996</v>
      </c>
    </row>
    <row r="620" spans="1:11" ht="14.4" customHeight="1" x14ac:dyDescent="0.3">
      <c r="A620" s="505" t="s">
        <v>518</v>
      </c>
      <c r="B620" s="506" t="s">
        <v>519</v>
      </c>
      <c r="C620" s="507" t="s">
        <v>529</v>
      </c>
      <c r="D620" s="508" t="s">
        <v>836</v>
      </c>
      <c r="E620" s="507" t="s">
        <v>2633</v>
      </c>
      <c r="F620" s="508" t="s">
        <v>2634</v>
      </c>
      <c r="G620" s="507" t="s">
        <v>2320</v>
      </c>
      <c r="H620" s="507" t="s">
        <v>2322</v>
      </c>
      <c r="I620" s="509">
        <v>3495.56</v>
      </c>
      <c r="J620" s="509">
        <v>6</v>
      </c>
      <c r="K620" s="510">
        <v>20973.360000000001</v>
      </c>
    </row>
    <row r="621" spans="1:11" ht="14.4" customHeight="1" x14ac:dyDescent="0.3">
      <c r="A621" s="505" t="s">
        <v>518</v>
      </c>
      <c r="B621" s="506" t="s">
        <v>519</v>
      </c>
      <c r="C621" s="507" t="s">
        <v>529</v>
      </c>
      <c r="D621" s="508" t="s">
        <v>836</v>
      </c>
      <c r="E621" s="507" t="s">
        <v>2633</v>
      </c>
      <c r="F621" s="508" t="s">
        <v>2634</v>
      </c>
      <c r="G621" s="507" t="s">
        <v>2323</v>
      </c>
      <c r="H621" s="507" t="s">
        <v>2324</v>
      </c>
      <c r="I621" s="509">
        <v>18955.599999999999</v>
      </c>
      <c r="J621" s="509">
        <v>2</v>
      </c>
      <c r="K621" s="510">
        <v>37911.199999999997</v>
      </c>
    </row>
    <row r="622" spans="1:11" ht="14.4" customHeight="1" x14ac:dyDescent="0.3">
      <c r="A622" s="505" t="s">
        <v>518</v>
      </c>
      <c r="B622" s="506" t="s">
        <v>519</v>
      </c>
      <c r="C622" s="507" t="s">
        <v>529</v>
      </c>
      <c r="D622" s="508" t="s">
        <v>836</v>
      </c>
      <c r="E622" s="507" t="s">
        <v>2633</v>
      </c>
      <c r="F622" s="508" t="s">
        <v>2634</v>
      </c>
      <c r="G622" s="507" t="s">
        <v>2325</v>
      </c>
      <c r="H622" s="507" t="s">
        <v>2326</v>
      </c>
      <c r="I622" s="509">
        <v>3443.68</v>
      </c>
      <c r="J622" s="509">
        <v>6</v>
      </c>
      <c r="K622" s="510">
        <v>20662.050000000003</v>
      </c>
    </row>
    <row r="623" spans="1:11" ht="14.4" customHeight="1" x14ac:dyDescent="0.3">
      <c r="A623" s="505" t="s">
        <v>518</v>
      </c>
      <c r="B623" s="506" t="s">
        <v>519</v>
      </c>
      <c r="C623" s="507" t="s">
        <v>529</v>
      </c>
      <c r="D623" s="508" t="s">
        <v>836</v>
      </c>
      <c r="E623" s="507" t="s">
        <v>2633</v>
      </c>
      <c r="F623" s="508" t="s">
        <v>2634</v>
      </c>
      <c r="G623" s="507" t="s">
        <v>2327</v>
      </c>
      <c r="H623" s="507" t="s">
        <v>2328</v>
      </c>
      <c r="I623" s="509">
        <v>18571.009999999998</v>
      </c>
      <c r="J623" s="509">
        <v>5</v>
      </c>
      <c r="K623" s="510">
        <v>92855.049999999988</v>
      </c>
    </row>
    <row r="624" spans="1:11" ht="14.4" customHeight="1" x14ac:dyDescent="0.3">
      <c r="A624" s="505" t="s">
        <v>518</v>
      </c>
      <c r="B624" s="506" t="s">
        <v>519</v>
      </c>
      <c r="C624" s="507" t="s">
        <v>529</v>
      </c>
      <c r="D624" s="508" t="s">
        <v>836</v>
      </c>
      <c r="E624" s="507" t="s">
        <v>2633</v>
      </c>
      <c r="F624" s="508" t="s">
        <v>2634</v>
      </c>
      <c r="G624" s="507" t="s">
        <v>2329</v>
      </c>
      <c r="H624" s="507" t="s">
        <v>2330</v>
      </c>
      <c r="I624" s="509">
        <v>746.81</v>
      </c>
      <c r="J624" s="509">
        <v>10</v>
      </c>
      <c r="K624" s="510">
        <v>7468.12</v>
      </c>
    </row>
    <row r="625" spans="1:11" ht="14.4" customHeight="1" x14ac:dyDescent="0.3">
      <c r="A625" s="505" t="s">
        <v>518</v>
      </c>
      <c r="B625" s="506" t="s">
        <v>519</v>
      </c>
      <c r="C625" s="507" t="s">
        <v>529</v>
      </c>
      <c r="D625" s="508" t="s">
        <v>836</v>
      </c>
      <c r="E625" s="507" t="s">
        <v>2633</v>
      </c>
      <c r="F625" s="508" t="s">
        <v>2634</v>
      </c>
      <c r="G625" s="507" t="s">
        <v>2331</v>
      </c>
      <c r="H625" s="507" t="s">
        <v>2332</v>
      </c>
      <c r="I625" s="509">
        <v>12535</v>
      </c>
      <c r="J625" s="509">
        <v>6</v>
      </c>
      <c r="K625" s="510">
        <v>75210</v>
      </c>
    </row>
    <row r="626" spans="1:11" ht="14.4" customHeight="1" x14ac:dyDescent="0.3">
      <c r="A626" s="505" t="s">
        <v>518</v>
      </c>
      <c r="B626" s="506" t="s">
        <v>519</v>
      </c>
      <c r="C626" s="507" t="s">
        <v>529</v>
      </c>
      <c r="D626" s="508" t="s">
        <v>836</v>
      </c>
      <c r="E626" s="507" t="s">
        <v>2633</v>
      </c>
      <c r="F626" s="508" t="s">
        <v>2634</v>
      </c>
      <c r="G626" s="507" t="s">
        <v>2333</v>
      </c>
      <c r="H626" s="507" t="s">
        <v>2334</v>
      </c>
      <c r="I626" s="509">
        <v>18910</v>
      </c>
      <c r="J626" s="509">
        <v>1</v>
      </c>
      <c r="K626" s="510">
        <v>18910</v>
      </c>
    </row>
    <row r="627" spans="1:11" ht="14.4" customHeight="1" x14ac:dyDescent="0.3">
      <c r="A627" s="505" t="s">
        <v>518</v>
      </c>
      <c r="B627" s="506" t="s">
        <v>519</v>
      </c>
      <c r="C627" s="507" t="s">
        <v>529</v>
      </c>
      <c r="D627" s="508" t="s">
        <v>836</v>
      </c>
      <c r="E627" s="507" t="s">
        <v>2633</v>
      </c>
      <c r="F627" s="508" t="s">
        <v>2634</v>
      </c>
      <c r="G627" s="507" t="s">
        <v>2335</v>
      </c>
      <c r="H627" s="507" t="s">
        <v>2336</v>
      </c>
      <c r="I627" s="509">
        <v>746.81</v>
      </c>
      <c r="J627" s="509">
        <v>5</v>
      </c>
      <c r="K627" s="510">
        <v>3734.06</v>
      </c>
    </row>
    <row r="628" spans="1:11" ht="14.4" customHeight="1" x14ac:dyDescent="0.3">
      <c r="A628" s="505" t="s">
        <v>518</v>
      </c>
      <c r="B628" s="506" t="s">
        <v>519</v>
      </c>
      <c r="C628" s="507" t="s">
        <v>529</v>
      </c>
      <c r="D628" s="508" t="s">
        <v>836</v>
      </c>
      <c r="E628" s="507" t="s">
        <v>2633</v>
      </c>
      <c r="F628" s="508" t="s">
        <v>2634</v>
      </c>
      <c r="G628" s="507" t="s">
        <v>2337</v>
      </c>
      <c r="H628" s="507" t="s">
        <v>2338</v>
      </c>
      <c r="I628" s="509">
        <v>3784.65</v>
      </c>
      <c r="J628" s="509">
        <v>3</v>
      </c>
      <c r="K628" s="510">
        <v>11353.95</v>
      </c>
    </row>
    <row r="629" spans="1:11" ht="14.4" customHeight="1" x14ac:dyDescent="0.3">
      <c r="A629" s="505" t="s">
        <v>518</v>
      </c>
      <c r="B629" s="506" t="s">
        <v>519</v>
      </c>
      <c r="C629" s="507" t="s">
        <v>529</v>
      </c>
      <c r="D629" s="508" t="s">
        <v>836</v>
      </c>
      <c r="E629" s="507" t="s">
        <v>2633</v>
      </c>
      <c r="F629" s="508" t="s">
        <v>2634</v>
      </c>
      <c r="G629" s="507" t="s">
        <v>2339</v>
      </c>
      <c r="H629" s="507" t="s">
        <v>2340</v>
      </c>
      <c r="I629" s="509">
        <v>4436.67</v>
      </c>
      <c r="J629" s="509">
        <v>3</v>
      </c>
      <c r="K629" s="510">
        <v>13310.01</v>
      </c>
    </row>
    <row r="630" spans="1:11" ht="14.4" customHeight="1" x14ac:dyDescent="0.3">
      <c r="A630" s="505" t="s">
        <v>518</v>
      </c>
      <c r="B630" s="506" t="s">
        <v>519</v>
      </c>
      <c r="C630" s="507" t="s">
        <v>529</v>
      </c>
      <c r="D630" s="508" t="s">
        <v>836</v>
      </c>
      <c r="E630" s="507" t="s">
        <v>2633</v>
      </c>
      <c r="F630" s="508" t="s">
        <v>2634</v>
      </c>
      <c r="G630" s="507" t="s">
        <v>2339</v>
      </c>
      <c r="H630" s="507" t="s">
        <v>2341</v>
      </c>
      <c r="I630" s="509">
        <v>4436.67</v>
      </c>
      <c r="J630" s="509">
        <v>4</v>
      </c>
      <c r="K630" s="510">
        <v>17746.68</v>
      </c>
    </row>
    <row r="631" spans="1:11" ht="14.4" customHeight="1" x14ac:dyDescent="0.3">
      <c r="A631" s="505" t="s">
        <v>518</v>
      </c>
      <c r="B631" s="506" t="s">
        <v>519</v>
      </c>
      <c r="C631" s="507" t="s">
        <v>529</v>
      </c>
      <c r="D631" s="508" t="s">
        <v>836</v>
      </c>
      <c r="E631" s="507" t="s">
        <v>2633</v>
      </c>
      <c r="F631" s="508" t="s">
        <v>2634</v>
      </c>
      <c r="G631" s="507" t="s">
        <v>2342</v>
      </c>
      <c r="H631" s="507" t="s">
        <v>2343</v>
      </c>
      <c r="I631" s="509">
        <v>12999.6</v>
      </c>
      <c r="J631" s="509">
        <v>1</v>
      </c>
      <c r="K631" s="510">
        <v>12999.6</v>
      </c>
    </row>
    <row r="632" spans="1:11" ht="14.4" customHeight="1" x14ac:dyDescent="0.3">
      <c r="A632" s="505" t="s">
        <v>518</v>
      </c>
      <c r="B632" s="506" t="s">
        <v>519</v>
      </c>
      <c r="C632" s="507" t="s">
        <v>529</v>
      </c>
      <c r="D632" s="508" t="s">
        <v>836</v>
      </c>
      <c r="E632" s="507" t="s">
        <v>2633</v>
      </c>
      <c r="F632" s="508" t="s">
        <v>2634</v>
      </c>
      <c r="G632" s="507" t="s">
        <v>2344</v>
      </c>
      <c r="H632" s="507" t="s">
        <v>2345</v>
      </c>
      <c r="I632" s="509">
        <v>12999.6</v>
      </c>
      <c r="J632" s="509">
        <v>1</v>
      </c>
      <c r="K632" s="510">
        <v>12999.6</v>
      </c>
    </row>
    <row r="633" spans="1:11" ht="14.4" customHeight="1" x14ac:dyDescent="0.3">
      <c r="A633" s="505" t="s">
        <v>518</v>
      </c>
      <c r="B633" s="506" t="s">
        <v>519</v>
      </c>
      <c r="C633" s="507" t="s">
        <v>529</v>
      </c>
      <c r="D633" s="508" t="s">
        <v>836</v>
      </c>
      <c r="E633" s="507" t="s">
        <v>2633</v>
      </c>
      <c r="F633" s="508" t="s">
        <v>2634</v>
      </c>
      <c r="G633" s="507" t="s">
        <v>2346</v>
      </c>
      <c r="H633" s="507" t="s">
        <v>2347</v>
      </c>
      <c r="I633" s="509">
        <v>5499.93</v>
      </c>
      <c r="J633" s="509">
        <v>4</v>
      </c>
      <c r="K633" s="510">
        <v>21999.72</v>
      </c>
    </row>
    <row r="634" spans="1:11" ht="14.4" customHeight="1" x14ac:dyDescent="0.3">
      <c r="A634" s="505" t="s">
        <v>518</v>
      </c>
      <c r="B634" s="506" t="s">
        <v>519</v>
      </c>
      <c r="C634" s="507" t="s">
        <v>529</v>
      </c>
      <c r="D634" s="508" t="s">
        <v>836</v>
      </c>
      <c r="E634" s="507" t="s">
        <v>2633</v>
      </c>
      <c r="F634" s="508" t="s">
        <v>2634</v>
      </c>
      <c r="G634" s="507" t="s">
        <v>2348</v>
      </c>
      <c r="H634" s="507" t="s">
        <v>2349</v>
      </c>
      <c r="I634" s="509">
        <v>13665.83</v>
      </c>
      <c r="J634" s="509">
        <v>1</v>
      </c>
      <c r="K634" s="510">
        <v>13665.83</v>
      </c>
    </row>
    <row r="635" spans="1:11" ht="14.4" customHeight="1" x14ac:dyDescent="0.3">
      <c r="A635" s="505" t="s">
        <v>518</v>
      </c>
      <c r="B635" s="506" t="s">
        <v>519</v>
      </c>
      <c r="C635" s="507" t="s">
        <v>529</v>
      </c>
      <c r="D635" s="508" t="s">
        <v>836</v>
      </c>
      <c r="E635" s="507" t="s">
        <v>2633</v>
      </c>
      <c r="F635" s="508" t="s">
        <v>2634</v>
      </c>
      <c r="G635" s="507" t="s">
        <v>2350</v>
      </c>
      <c r="H635" s="507" t="s">
        <v>2351</v>
      </c>
      <c r="I635" s="509">
        <v>3443.68</v>
      </c>
      <c r="J635" s="509">
        <v>4</v>
      </c>
      <c r="K635" s="510">
        <v>13774.710000000001</v>
      </c>
    </row>
    <row r="636" spans="1:11" ht="14.4" customHeight="1" x14ac:dyDescent="0.3">
      <c r="A636" s="505" t="s">
        <v>518</v>
      </c>
      <c r="B636" s="506" t="s">
        <v>519</v>
      </c>
      <c r="C636" s="507" t="s">
        <v>529</v>
      </c>
      <c r="D636" s="508" t="s">
        <v>836</v>
      </c>
      <c r="E636" s="507" t="s">
        <v>2633</v>
      </c>
      <c r="F636" s="508" t="s">
        <v>2634</v>
      </c>
      <c r="G636" s="507" t="s">
        <v>2350</v>
      </c>
      <c r="H636" s="507" t="s">
        <v>2352</v>
      </c>
      <c r="I636" s="509">
        <v>3443.68</v>
      </c>
      <c r="J636" s="509">
        <v>1</v>
      </c>
      <c r="K636" s="510">
        <v>3443.68</v>
      </c>
    </row>
    <row r="637" spans="1:11" ht="14.4" customHeight="1" x14ac:dyDescent="0.3">
      <c r="A637" s="505" t="s">
        <v>518</v>
      </c>
      <c r="B637" s="506" t="s">
        <v>519</v>
      </c>
      <c r="C637" s="507" t="s">
        <v>529</v>
      </c>
      <c r="D637" s="508" t="s">
        <v>836</v>
      </c>
      <c r="E637" s="507" t="s">
        <v>2633</v>
      </c>
      <c r="F637" s="508" t="s">
        <v>2634</v>
      </c>
      <c r="G637" s="507" t="s">
        <v>2353</v>
      </c>
      <c r="H637" s="507" t="s">
        <v>2354</v>
      </c>
      <c r="I637" s="509">
        <v>222.52</v>
      </c>
      <c r="J637" s="509">
        <v>5</v>
      </c>
      <c r="K637" s="510">
        <v>1112.5999999999999</v>
      </c>
    </row>
    <row r="638" spans="1:11" ht="14.4" customHeight="1" x14ac:dyDescent="0.3">
      <c r="A638" s="505" t="s">
        <v>518</v>
      </c>
      <c r="B638" s="506" t="s">
        <v>519</v>
      </c>
      <c r="C638" s="507" t="s">
        <v>529</v>
      </c>
      <c r="D638" s="508" t="s">
        <v>836</v>
      </c>
      <c r="E638" s="507" t="s">
        <v>2633</v>
      </c>
      <c r="F638" s="508" t="s">
        <v>2634</v>
      </c>
      <c r="G638" s="507" t="s">
        <v>2355</v>
      </c>
      <c r="H638" s="507" t="s">
        <v>2356</v>
      </c>
      <c r="I638" s="509">
        <v>16100</v>
      </c>
      <c r="J638" s="509">
        <v>7</v>
      </c>
      <c r="K638" s="510">
        <v>112700</v>
      </c>
    </row>
    <row r="639" spans="1:11" ht="14.4" customHeight="1" x14ac:dyDescent="0.3">
      <c r="A639" s="505" t="s">
        <v>518</v>
      </c>
      <c r="B639" s="506" t="s">
        <v>519</v>
      </c>
      <c r="C639" s="507" t="s">
        <v>529</v>
      </c>
      <c r="D639" s="508" t="s">
        <v>836</v>
      </c>
      <c r="E639" s="507" t="s">
        <v>2633</v>
      </c>
      <c r="F639" s="508" t="s">
        <v>2634</v>
      </c>
      <c r="G639" s="507" t="s">
        <v>2357</v>
      </c>
      <c r="H639" s="507" t="s">
        <v>2358</v>
      </c>
      <c r="I639" s="509">
        <v>434.39000000000004</v>
      </c>
      <c r="J639" s="509">
        <v>15</v>
      </c>
      <c r="K639" s="510">
        <v>6515.8499999999995</v>
      </c>
    </row>
    <row r="640" spans="1:11" ht="14.4" customHeight="1" x14ac:dyDescent="0.3">
      <c r="A640" s="505" t="s">
        <v>518</v>
      </c>
      <c r="B640" s="506" t="s">
        <v>519</v>
      </c>
      <c r="C640" s="507" t="s">
        <v>529</v>
      </c>
      <c r="D640" s="508" t="s">
        <v>836</v>
      </c>
      <c r="E640" s="507" t="s">
        <v>2633</v>
      </c>
      <c r="F640" s="508" t="s">
        <v>2634</v>
      </c>
      <c r="G640" s="507" t="s">
        <v>1786</v>
      </c>
      <c r="H640" s="507" t="s">
        <v>1787</v>
      </c>
      <c r="I640" s="509">
        <v>1396.1899999999998</v>
      </c>
      <c r="J640" s="509">
        <v>15</v>
      </c>
      <c r="K640" s="510">
        <v>20942.91</v>
      </c>
    </row>
    <row r="641" spans="1:11" ht="14.4" customHeight="1" x14ac:dyDescent="0.3">
      <c r="A641" s="505" t="s">
        <v>518</v>
      </c>
      <c r="B641" s="506" t="s">
        <v>519</v>
      </c>
      <c r="C641" s="507" t="s">
        <v>529</v>
      </c>
      <c r="D641" s="508" t="s">
        <v>836</v>
      </c>
      <c r="E641" s="507" t="s">
        <v>2633</v>
      </c>
      <c r="F641" s="508" t="s">
        <v>2634</v>
      </c>
      <c r="G641" s="507" t="s">
        <v>2359</v>
      </c>
      <c r="H641" s="507" t="s">
        <v>2360</v>
      </c>
      <c r="I641" s="509">
        <v>11200.97</v>
      </c>
      <c r="J641" s="509">
        <v>1</v>
      </c>
      <c r="K641" s="510">
        <v>11200.97</v>
      </c>
    </row>
    <row r="642" spans="1:11" ht="14.4" customHeight="1" x14ac:dyDescent="0.3">
      <c r="A642" s="505" t="s">
        <v>518</v>
      </c>
      <c r="B642" s="506" t="s">
        <v>519</v>
      </c>
      <c r="C642" s="507" t="s">
        <v>529</v>
      </c>
      <c r="D642" s="508" t="s">
        <v>836</v>
      </c>
      <c r="E642" s="507" t="s">
        <v>2633</v>
      </c>
      <c r="F642" s="508" t="s">
        <v>2634</v>
      </c>
      <c r="G642" s="507" t="s">
        <v>1788</v>
      </c>
      <c r="H642" s="507" t="s">
        <v>2361</v>
      </c>
      <c r="I642" s="509">
        <v>3461.5</v>
      </c>
      <c r="J642" s="509">
        <v>71</v>
      </c>
      <c r="K642" s="510">
        <v>245766.5</v>
      </c>
    </row>
    <row r="643" spans="1:11" ht="14.4" customHeight="1" x14ac:dyDescent="0.3">
      <c r="A643" s="505" t="s">
        <v>518</v>
      </c>
      <c r="B643" s="506" t="s">
        <v>519</v>
      </c>
      <c r="C643" s="507" t="s">
        <v>529</v>
      </c>
      <c r="D643" s="508" t="s">
        <v>836</v>
      </c>
      <c r="E643" s="507" t="s">
        <v>2633</v>
      </c>
      <c r="F643" s="508" t="s">
        <v>2634</v>
      </c>
      <c r="G643" s="507" t="s">
        <v>2362</v>
      </c>
      <c r="H643" s="507" t="s">
        <v>2363</v>
      </c>
      <c r="I643" s="509">
        <v>11474.7</v>
      </c>
      <c r="J643" s="509">
        <v>1</v>
      </c>
      <c r="K643" s="510">
        <v>11474.7</v>
      </c>
    </row>
    <row r="644" spans="1:11" ht="14.4" customHeight="1" x14ac:dyDescent="0.3">
      <c r="A644" s="505" t="s">
        <v>518</v>
      </c>
      <c r="B644" s="506" t="s">
        <v>519</v>
      </c>
      <c r="C644" s="507" t="s">
        <v>529</v>
      </c>
      <c r="D644" s="508" t="s">
        <v>836</v>
      </c>
      <c r="E644" s="507" t="s">
        <v>2633</v>
      </c>
      <c r="F644" s="508" t="s">
        <v>2634</v>
      </c>
      <c r="G644" s="507" t="s">
        <v>2364</v>
      </c>
      <c r="H644" s="507" t="s">
        <v>2365</v>
      </c>
      <c r="I644" s="509">
        <v>24529.5</v>
      </c>
      <c r="J644" s="509">
        <v>3</v>
      </c>
      <c r="K644" s="510">
        <v>73588.5</v>
      </c>
    </row>
    <row r="645" spans="1:11" ht="14.4" customHeight="1" x14ac:dyDescent="0.3">
      <c r="A645" s="505" t="s">
        <v>518</v>
      </c>
      <c r="B645" s="506" t="s">
        <v>519</v>
      </c>
      <c r="C645" s="507" t="s">
        <v>529</v>
      </c>
      <c r="D645" s="508" t="s">
        <v>836</v>
      </c>
      <c r="E645" s="507" t="s">
        <v>2633</v>
      </c>
      <c r="F645" s="508" t="s">
        <v>2634</v>
      </c>
      <c r="G645" s="507" t="s">
        <v>2366</v>
      </c>
      <c r="H645" s="507" t="s">
        <v>2367</v>
      </c>
      <c r="I645" s="509">
        <v>18910</v>
      </c>
      <c r="J645" s="509">
        <v>1</v>
      </c>
      <c r="K645" s="510">
        <v>18910</v>
      </c>
    </row>
    <row r="646" spans="1:11" ht="14.4" customHeight="1" x14ac:dyDescent="0.3">
      <c r="A646" s="505" t="s">
        <v>518</v>
      </c>
      <c r="B646" s="506" t="s">
        <v>519</v>
      </c>
      <c r="C646" s="507" t="s">
        <v>529</v>
      </c>
      <c r="D646" s="508" t="s">
        <v>836</v>
      </c>
      <c r="E646" s="507" t="s">
        <v>2633</v>
      </c>
      <c r="F646" s="508" t="s">
        <v>2634</v>
      </c>
      <c r="G646" s="507" t="s">
        <v>2368</v>
      </c>
      <c r="H646" s="507" t="s">
        <v>2369</v>
      </c>
      <c r="I646" s="509">
        <v>11421.45</v>
      </c>
      <c r="J646" s="509">
        <v>1</v>
      </c>
      <c r="K646" s="510">
        <v>11421.45</v>
      </c>
    </row>
    <row r="647" spans="1:11" ht="14.4" customHeight="1" x14ac:dyDescent="0.3">
      <c r="A647" s="505" t="s">
        <v>518</v>
      </c>
      <c r="B647" s="506" t="s">
        <v>519</v>
      </c>
      <c r="C647" s="507" t="s">
        <v>529</v>
      </c>
      <c r="D647" s="508" t="s">
        <v>836</v>
      </c>
      <c r="E647" s="507" t="s">
        <v>2633</v>
      </c>
      <c r="F647" s="508" t="s">
        <v>2634</v>
      </c>
      <c r="G647" s="507" t="s">
        <v>2370</v>
      </c>
      <c r="H647" s="507" t="s">
        <v>2371</v>
      </c>
      <c r="I647" s="509">
        <v>3495.56</v>
      </c>
      <c r="J647" s="509">
        <v>2</v>
      </c>
      <c r="K647" s="510">
        <v>6991.12</v>
      </c>
    </row>
    <row r="648" spans="1:11" ht="14.4" customHeight="1" x14ac:dyDescent="0.3">
      <c r="A648" s="505" t="s">
        <v>518</v>
      </c>
      <c r="B648" s="506" t="s">
        <v>519</v>
      </c>
      <c r="C648" s="507" t="s">
        <v>529</v>
      </c>
      <c r="D648" s="508" t="s">
        <v>836</v>
      </c>
      <c r="E648" s="507" t="s">
        <v>2633</v>
      </c>
      <c r="F648" s="508" t="s">
        <v>2634</v>
      </c>
      <c r="G648" s="507" t="s">
        <v>1790</v>
      </c>
      <c r="H648" s="507" t="s">
        <v>1791</v>
      </c>
      <c r="I648" s="509">
        <v>10355</v>
      </c>
      <c r="J648" s="509">
        <v>5</v>
      </c>
      <c r="K648" s="510">
        <v>51775</v>
      </c>
    </row>
    <row r="649" spans="1:11" ht="14.4" customHeight="1" x14ac:dyDescent="0.3">
      <c r="A649" s="505" t="s">
        <v>518</v>
      </c>
      <c r="B649" s="506" t="s">
        <v>519</v>
      </c>
      <c r="C649" s="507" t="s">
        <v>529</v>
      </c>
      <c r="D649" s="508" t="s">
        <v>836</v>
      </c>
      <c r="E649" s="507" t="s">
        <v>2633</v>
      </c>
      <c r="F649" s="508" t="s">
        <v>2634</v>
      </c>
      <c r="G649" s="507" t="s">
        <v>2372</v>
      </c>
      <c r="H649" s="507" t="s">
        <v>2373</v>
      </c>
      <c r="I649" s="509">
        <v>4705.5600000000004</v>
      </c>
      <c r="J649" s="509">
        <v>2</v>
      </c>
      <c r="K649" s="510">
        <v>9411.1200000000008</v>
      </c>
    </row>
    <row r="650" spans="1:11" ht="14.4" customHeight="1" x14ac:dyDescent="0.3">
      <c r="A650" s="505" t="s">
        <v>518</v>
      </c>
      <c r="B650" s="506" t="s">
        <v>519</v>
      </c>
      <c r="C650" s="507" t="s">
        <v>529</v>
      </c>
      <c r="D650" s="508" t="s">
        <v>836</v>
      </c>
      <c r="E650" s="507" t="s">
        <v>2633</v>
      </c>
      <c r="F650" s="508" t="s">
        <v>2634</v>
      </c>
      <c r="G650" s="507" t="s">
        <v>2372</v>
      </c>
      <c r="H650" s="507" t="s">
        <v>2374</v>
      </c>
      <c r="I650" s="509">
        <v>4705.5600000000004</v>
      </c>
      <c r="J650" s="509">
        <v>1</v>
      </c>
      <c r="K650" s="510">
        <v>4705.5600000000004</v>
      </c>
    </row>
    <row r="651" spans="1:11" ht="14.4" customHeight="1" x14ac:dyDescent="0.3">
      <c r="A651" s="505" t="s">
        <v>518</v>
      </c>
      <c r="B651" s="506" t="s">
        <v>519</v>
      </c>
      <c r="C651" s="507" t="s">
        <v>529</v>
      </c>
      <c r="D651" s="508" t="s">
        <v>836</v>
      </c>
      <c r="E651" s="507" t="s">
        <v>2633</v>
      </c>
      <c r="F651" s="508" t="s">
        <v>2634</v>
      </c>
      <c r="G651" s="507" t="s">
        <v>2375</v>
      </c>
      <c r="H651" s="507" t="s">
        <v>2376</v>
      </c>
      <c r="I651" s="509">
        <v>16100</v>
      </c>
      <c r="J651" s="509">
        <v>2</v>
      </c>
      <c r="K651" s="510">
        <v>32200</v>
      </c>
    </row>
    <row r="652" spans="1:11" ht="14.4" customHeight="1" x14ac:dyDescent="0.3">
      <c r="A652" s="505" t="s">
        <v>518</v>
      </c>
      <c r="B652" s="506" t="s">
        <v>519</v>
      </c>
      <c r="C652" s="507" t="s">
        <v>529</v>
      </c>
      <c r="D652" s="508" t="s">
        <v>836</v>
      </c>
      <c r="E652" s="507" t="s">
        <v>2633</v>
      </c>
      <c r="F652" s="508" t="s">
        <v>2634</v>
      </c>
      <c r="G652" s="507" t="s">
        <v>2377</v>
      </c>
      <c r="H652" s="507" t="s">
        <v>2378</v>
      </c>
      <c r="I652" s="509">
        <v>29900</v>
      </c>
      <c r="J652" s="509">
        <v>5</v>
      </c>
      <c r="K652" s="510">
        <v>149500</v>
      </c>
    </row>
    <row r="653" spans="1:11" ht="14.4" customHeight="1" x14ac:dyDescent="0.3">
      <c r="A653" s="505" t="s">
        <v>518</v>
      </c>
      <c r="B653" s="506" t="s">
        <v>519</v>
      </c>
      <c r="C653" s="507" t="s">
        <v>529</v>
      </c>
      <c r="D653" s="508" t="s">
        <v>836</v>
      </c>
      <c r="E653" s="507" t="s">
        <v>2633</v>
      </c>
      <c r="F653" s="508" t="s">
        <v>2634</v>
      </c>
      <c r="G653" s="507" t="s">
        <v>2379</v>
      </c>
      <c r="H653" s="507" t="s">
        <v>2380</v>
      </c>
      <c r="I653" s="509">
        <v>4436.67</v>
      </c>
      <c r="J653" s="509">
        <v>2</v>
      </c>
      <c r="K653" s="510">
        <v>8873.34</v>
      </c>
    </row>
    <row r="654" spans="1:11" ht="14.4" customHeight="1" x14ac:dyDescent="0.3">
      <c r="A654" s="505" t="s">
        <v>518</v>
      </c>
      <c r="B654" s="506" t="s">
        <v>519</v>
      </c>
      <c r="C654" s="507" t="s">
        <v>529</v>
      </c>
      <c r="D654" s="508" t="s">
        <v>836</v>
      </c>
      <c r="E654" s="507" t="s">
        <v>2633</v>
      </c>
      <c r="F654" s="508" t="s">
        <v>2634</v>
      </c>
      <c r="G654" s="507" t="s">
        <v>2379</v>
      </c>
      <c r="H654" s="507" t="s">
        <v>2381</v>
      </c>
      <c r="I654" s="509">
        <v>4436.6750000000002</v>
      </c>
      <c r="J654" s="509">
        <v>2</v>
      </c>
      <c r="K654" s="510">
        <v>8873.35</v>
      </c>
    </row>
    <row r="655" spans="1:11" ht="14.4" customHeight="1" x14ac:dyDescent="0.3">
      <c r="A655" s="505" t="s">
        <v>518</v>
      </c>
      <c r="B655" s="506" t="s">
        <v>519</v>
      </c>
      <c r="C655" s="507" t="s">
        <v>529</v>
      </c>
      <c r="D655" s="508" t="s">
        <v>836</v>
      </c>
      <c r="E655" s="507" t="s">
        <v>2633</v>
      </c>
      <c r="F655" s="508" t="s">
        <v>2634</v>
      </c>
      <c r="G655" s="507" t="s">
        <v>2382</v>
      </c>
      <c r="H655" s="507" t="s">
        <v>2383</v>
      </c>
      <c r="I655" s="509">
        <v>3424.2999999999997</v>
      </c>
      <c r="J655" s="509">
        <v>7</v>
      </c>
      <c r="K655" s="510">
        <v>23970.100000000002</v>
      </c>
    </row>
    <row r="656" spans="1:11" ht="14.4" customHeight="1" x14ac:dyDescent="0.3">
      <c r="A656" s="505" t="s">
        <v>518</v>
      </c>
      <c r="B656" s="506" t="s">
        <v>519</v>
      </c>
      <c r="C656" s="507" t="s">
        <v>529</v>
      </c>
      <c r="D656" s="508" t="s">
        <v>836</v>
      </c>
      <c r="E656" s="507" t="s">
        <v>2633</v>
      </c>
      <c r="F656" s="508" t="s">
        <v>2634</v>
      </c>
      <c r="G656" s="507" t="s">
        <v>2382</v>
      </c>
      <c r="H656" s="507" t="s">
        <v>2384</v>
      </c>
      <c r="I656" s="509">
        <v>3424.3</v>
      </c>
      <c r="J656" s="509">
        <v>2</v>
      </c>
      <c r="K656" s="510">
        <v>6848.6</v>
      </c>
    </row>
    <row r="657" spans="1:11" ht="14.4" customHeight="1" x14ac:dyDescent="0.3">
      <c r="A657" s="505" t="s">
        <v>518</v>
      </c>
      <c r="B657" s="506" t="s">
        <v>519</v>
      </c>
      <c r="C657" s="507" t="s">
        <v>529</v>
      </c>
      <c r="D657" s="508" t="s">
        <v>836</v>
      </c>
      <c r="E657" s="507" t="s">
        <v>2633</v>
      </c>
      <c r="F657" s="508" t="s">
        <v>2634</v>
      </c>
      <c r="G657" s="507" t="s">
        <v>2385</v>
      </c>
      <c r="H657" s="507" t="s">
        <v>2386</v>
      </c>
      <c r="I657" s="509">
        <v>139434.33333333334</v>
      </c>
      <c r="J657" s="509">
        <v>3</v>
      </c>
      <c r="K657" s="510">
        <v>418303</v>
      </c>
    </row>
    <row r="658" spans="1:11" ht="14.4" customHeight="1" x14ac:dyDescent="0.3">
      <c r="A658" s="505" t="s">
        <v>518</v>
      </c>
      <c r="B658" s="506" t="s">
        <v>519</v>
      </c>
      <c r="C658" s="507" t="s">
        <v>529</v>
      </c>
      <c r="D658" s="508" t="s">
        <v>836</v>
      </c>
      <c r="E658" s="507" t="s">
        <v>2633</v>
      </c>
      <c r="F658" s="508" t="s">
        <v>2634</v>
      </c>
      <c r="G658" s="507" t="s">
        <v>2387</v>
      </c>
      <c r="H658" s="507" t="s">
        <v>2388</v>
      </c>
      <c r="I658" s="509">
        <v>18955.599999999999</v>
      </c>
      <c r="J658" s="509">
        <v>2</v>
      </c>
      <c r="K658" s="510">
        <v>37911.199999999997</v>
      </c>
    </row>
    <row r="659" spans="1:11" ht="14.4" customHeight="1" x14ac:dyDescent="0.3">
      <c r="A659" s="505" t="s">
        <v>518</v>
      </c>
      <c r="B659" s="506" t="s">
        <v>519</v>
      </c>
      <c r="C659" s="507" t="s">
        <v>529</v>
      </c>
      <c r="D659" s="508" t="s">
        <v>836</v>
      </c>
      <c r="E659" s="507" t="s">
        <v>2633</v>
      </c>
      <c r="F659" s="508" t="s">
        <v>2634</v>
      </c>
      <c r="G659" s="507" t="s">
        <v>2387</v>
      </c>
      <c r="H659" s="507" t="s">
        <v>2389</v>
      </c>
      <c r="I659" s="509">
        <v>18955.599999999999</v>
      </c>
      <c r="J659" s="509">
        <v>1</v>
      </c>
      <c r="K659" s="510">
        <v>18955.599999999999</v>
      </c>
    </row>
    <row r="660" spans="1:11" ht="14.4" customHeight="1" x14ac:dyDescent="0.3">
      <c r="A660" s="505" t="s">
        <v>518</v>
      </c>
      <c r="B660" s="506" t="s">
        <v>519</v>
      </c>
      <c r="C660" s="507" t="s">
        <v>529</v>
      </c>
      <c r="D660" s="508" t="s">
        <v>836</v>
      </c>
      <c r="E660" s="507" t="s">
        <v>2633</v>
      </c>
      <c r="F660" s="508" t="s">
        <v>2634</v>
      </c>
      <c r="G660" s="507" t="s">
        <v>1792</v>
      </c>
      <c r="H660" s="507" t="s">
        <v>2390</v>
      </c>
      <c r="I660" s="509">
        <v>158.87</v>
      </c>
      <c r="J660" s="509">
        <v>5</v>
      </c>
      <c r="K660" s="510">
        <v>794.37</v>
      </c>
    </row>
    <row r="661" spans="1:11" ht="14.4" customHeight="1" x14ac:dyDescent="0.3">
      <c r="A661" s="505" t="s">
        <v>518</v>
      </c>
      <c r="B661" s="506" t="s">
        <v>519</v>
      </c>
      <c r="C661" s="507" t="s">
        <v>529</v>
      </c>
      <c r="D661" s="508" t="s">
        <v>836</v>
      </c>
      <c r="E661" s="507" t="s">
        <v>2633</v>
      </c>
      <c r="F661" s="508" t="s">
        <v>2634</v>
      </c>
      <c r="G661" s="507" t="s">
        <v>2391</v>
      </c>
      <c r="H661" s="507" t="s">
        <v>2392</v>
      </c>
      <c r="I661" s="509">
        <v>13665.83</v>
      </c>
      <c r="J661" s="509">
        <v>2</v>
      </c>
      <c r="K661" s="510">
        <v>27331.66</v>
      </c>
    </row>
    <row r="662" spans="1:11" ht="14.4" customHeight="1" x14ac:dyDescent="0.3">
      <c r="A662" s="505" t="s">
        <v>518</v>
      </c>
      <c r="B662" s="506" t="s">
        <v>519</v>
      </c>
      <c r="C662" s="507" t="s">
        <v>529</v>
      </c>
      <c r="D662" s="508" t="s">
        <v>836</v>
      </c>
      <c r="E662" s="507" t="s">
        <v>2633</v>
      </c>
      <c r="F662" s="508" t="s">
        <v>2634</v>
      </c>
      <c r="G662" s="507" t="s">
        <v>2393</v>
      </c>
      <c r="H662" s="507" t="s">
        <v>2394</v>
      </c>
      <c r="I662" s="509">
        <v>746.81</v>
      </c>
      <c r="J662" s="509">
        <v>5</v>
      </c>
      <c r="K662" s="510">
        <v>3734.06</v>
      </c>
    </row>
    <row r="663" spans="1:11" ht="14.4" customHeight="1" x14ac:dyDescent="0.3">
      <c r="A663" s="505" t="s">
        <v>518</v>
      </c>
      <c r="B663" s="506" t="s">
        <v>519</v>
      </c>
      <c r="C663" s="507" t="s">
        <v>529</v>
      </c>
      <c r="D663" s="508" t="s">
        <v>836</v>
      </c>
      <c r="E663" s="507" t="s">
        <v>2633</v>
      </c>
      <c r="F663" s="508" t="s">
        <v>2634</v>
      </c>
      <c r="G663" s="507" t="s">
        <v>2393</v>
      </c>
      <c r="H663" s="507" t="s">
        <v>2395</v>
      </c>
      <c r="I663" s="509">
        <v>746.81</v>
      </c>
      <c r="J663" s="509">
        <v>10</v>
      </c>
      <c r="K663" s="510">
        <v>7468.12</v>
      </c>
    </row>
    <row r="664" spans="1:11" ht="14.4" customHeight="1" x14ac:dyDescent="0.3">
      <c r="A664" s="505" t="s">
        <v>518</v>
      </c>
      <c r="B664" s="506" t="s">
        <v>519</v>
      </c>
      <c r="C664" s="507" t="s">
        <v>529</v>
      </c>
      <c r="D664" s="508" t="s">
        <v>836</v>
      </c>
      <c r="E664" s="507" t="s">
        <v>2633</v>
      </c>
      <c r="F664" s="508" t="s">
        <v>2634</v>
      </c>
      <c r="G664" s="507" t="s">
        <v>2396</v>
      </c>
      <c r="H664" s="507" t="s">
        <v>2397</v>
      </c>
      <c r="I664" s="509">
        <v>75270.95</v>
      </c>
      <c r="J664" s="509">
        <v>2</v>
      </c>
      <c r="K664" s="510">
        <v>150541.9</v>
      </c>
    </row>
    <row r="665" spans="1:11" ht="14.4" customHeight="1" x14ac:dyDescent="0.3">
      <c r="A665" s="505" t="s">
        <v>518</v>
      </c>
      <c r="B665" s="506" t="s">
        <v>519</v>
      </c>
      <c r="C665" s="507" t="s">
        <v>529</v>
      </c>
      <c r="D665" s="508" t="s">
        <v>836</v>
      </c>
      <c r="E665" s="507" t="s">
        <v>2633</v>
      </c>
      <c r="F665" s="508" t="s">
        <v>2634</v>
      </c>
      <c r="G665" s="507" t="s">
        <v>2398</v>
      </c>
      <c r="H665" s="507" t="s">
        <v>2399</v>
      </c>
      <c r="I665" s="509">
        <v>746.81</v>
      </c>
      <c r="J665" s="509">
        <v>5</v>
      </c>
      <c r="K665" s="510">
        <v>3734.06</v>
      </c>
    </row>
    <row r="666" spans="1:11" ht="14.4" customHeight="1" x14ac:dyDescent="0.3">
      <c r="A666" s="505" t="s">
        <v>518</v>
      </c>
      <c r="B666" s="506" t="s">
        <v>519</v>
      </c>
      <c r="C666" s="507" t="s">
        <v>529</v>
      </c>
      <c r="D666" s="508" t="s">
        <v>836</v>
      </c>
      <c r="E666" s="507" t="s">
        <v>2633</v>
      </c>
      <c r="F666" s="508" t="s">
        <v>2634</v>
      </c>
      <c r="G666" s="507" t="s">
        <v>2398</v>
      </c>
      <c r="H666" s="507" t="s">
        <v>2400</v>
      </c>
      <c r="I666" s="509">
        <v>746.81</v>
      </c>
      <c r="J666" s="509">
        <v>5</v>
      </c>
      <c r="K666" s="510">
        <v>3734.06</v>
      </c>
    </row>
    <row r="667" spans="1:11" ht="14.4" customHeight="1" x14ac:dyDescent="0.3">
      <c r="A667" s="505" t="s">
        <v>518</v>
      </c>
      <c r="B667" s="506" t="s">
        <v>519</v>
      </c>
      <c r="C667" s="507" t="s">
        <v>529</v>
      </c>
      <c r="D667" s="508" t="s">
        <v>836</v>
      </c>
      <c r="E667" s="507" t="s">
        <v>2633</v>
      </c>
      <c r="F667" s="508" t="s">
        <v>2634</v>
      </c>
      <c r="G667" s="507" t="s">
        <v>2401</v>
      </c>
      <c r="H667" s="507" t="s">
        <v>2402</v>
      </c>
      <c r="I667" s="509">
        <v>13665.83</v>
      </c>
      <c r="J667" s="509">
        <v>1</v>
      </c>
      <c r="K667" s="510">
        <v>13665.83</v>
      </c>
    </row>
    <row r="668" spans="1:11" ht="14.4" customHeight="1" x14ac:dyDescent="0.3">
      <c r="A668" s="505" t="s">
        <v>518</v>
      </c>
      <c r="B668" s="506" t="s">
        <v>519</v>
      </c>
      <c r="C668" s="507" t="s">
        <v>529</v>
      </c>
      <c r="D668" s="508" t="s">
        <v>836</v>
      </c>
      <c r="E668" s="507" t="s">
        <v>2633</v>
      </c>
      <c r="F668" s="508" t="s">
        <v>2634</v>
      </c>
      <c r="G668" s="507" t="s">
        <v>2403</v>
      </c>
      <c r="H668" s="507" t="s">
        <v>2404</v>
      </c>
      <c r="I668" s="509">
        <v>658.24</v>
      </c>
      <c r="J668" s="509">
        <v>5</v>
      </c>
      <c r="K668" s="510">
        <v>3291.2</v>
      </c>
    </row>
    <row r="669" spans="1:11" ht="14.4" customHeight="1" x14ac:dyDescent="0.3">
      <c r="A669" s="505" t="s">
        <v>518</v>
      </c>
      <c r="B669" s="506" t="s">
        <v>519</v>
      </c>
      <c r="C669" s="507" t="s">
        <v>529</v>
      </c>
      <c r="D669" s="508" t="s">
        <v>836</v>
      </c>
      <c r="E669" s="507" t="s">
        <v>2633</v>
      </c>
      <c r="F669" s="508" t="s">
        <v>2634</v>
      </c>
      <c r="G669" s="507" t="s">
        <v>2405</v>
      </c>
      <c r="H669" s="507" t="s">
        <v>2406</v>
      </c>
      <c r="I669" s="509">
        <v>895.4</v>
      </c>
      <c r="J669" s="509">
        <v>5</v>
      </c>
      <c r="K669" s="510">
        <v>4477</v>
      </c>
    </row>
    <row r="670" spans="1:11" ht="14.4" customHeight="1" x14ac:dyDescent="0.3">
      <c r="A670" s="505" t="s">
        <v>518</v>
      </c>
      <c r="B670" s="506" t="s">
        <v>519</v>
      </c>
      <c r="C670" s="507" t="s">
        <v>529</v>
      </c>
      <c r="D670" s="508" t="s">
        <v>836</v>
      </c>
      <c r="E670" s="507" t="s">
        <v>2633</v>
      </c>
      <c r="F670" s="508" t="s">
        <v>2634</v>
      </c>
      <c r="G670" s="507" t="s">
        <v>2405</v>
      </c>
      <c r="H670" s="507" t="s">
        <v>2407</v>
      </c>
      <c r="I670" s="509">
        <v>895.4</v>
      </c>
      <c r="J670" s="509">
        <v>5</v>
      </c>
      <c r="K670" s="510">
        <v>4477</v>
      </c>
    </row>
    <row r="671" spans="1:11" ht="14.4" customHeight="1" x14ac:dyDescent="0.3">
      <c r="A671" s="505" t="s">
        <v>518</v>
      </c>
      <c r="B671" s="506" t="s">
        <v>519</v>
      </c>
      <c r="C671" s="507" t="s">
        <v>529</v>
      </c>
      <c r="D671" s="508" t="s">
        <v>836</v>
      </c>
      <c r="E671" s="507" t="s">
        <v>2633</v>
      </c>
      <c r="F671" s="508" t="s">
        <v>2634</v>
      </c>
      <c r="G671" s="507" t="s">
        <v>2408</v>
      </c>
      <c r="H671" s="507" t="s">
        <v>2409</v>
      </c>
      <c r="I671" s="509">
        <v>796.18</v>
      </c>
      <c r="J671" s="509">
        <v>5</v>
      </c>
      <c r="K671" s="510">
        <v>3980.9</v>
      </c>
    </row>
    <row r="672" spans="1:11" ht="14.4" customHeight="1" x14ac:dyDescent="0.3">
      <c r="A672" s="505" t="s">
        <v>518</v>
      </c>
      <c r="B672" s="506" t="s">
        <v>519</v>
      </c>
      <c r="C672" s="507" t="s">
        <v>529</v>
      </c>
      <c r="D672" s="508" t="s">
        <v>836</v>
      </c>
      <c r="E672" s="507" t="s">
        <v>2633</v>
      </c>
      <c r="F672" s="508" t="s">
        <v>2634</v>
      </c>
      <c r="G672" s="507" t="s">
        <v>2410</v>
      </c>
      <c r="H672" s="507" t="s">
        <v>2411</v>
      </c>
      <c r="I672" s="509">
        <v>75270.95</v>
      </c>
      <c r="J672" s="509">
        <v>3</v>
      </c>
      <c r="K672" s="510">
        <v>225812.84999999998</v>
      </c>
    </row>
    <row r="673" spans="1:11" ht="14.4" customHeight="1" x14ac:dyDescent="0.3">
      <c r="A673" s="505" t="s">
        <v>518</v>
      </c>
      <c r="B673" s="506" t="s">
        <v>519</v>
      </c>
      <c r="C673" s="507" t="s">
        <v>529</v>
      </c>
      <c r="D673" s="508" t="s">
        <v>836</v>
      </c>
      <c r="E673" s="507" t="s">
        <v>2633</v>
      </c>
      <c r="F673" s="508" t="s">
        <v>2634</v>
      </c>
      <c r="G673" s="507" t="s">
        <v>2412</v>
      </c>
      <c r="H673" s="507" t="s">
        <v>2413</v>
      </c>
      <c r="I673" s="509">
        <v>895.4</v>
      </c>
      <c r="J673" s="509">
        <v>10</v>
      </c>
      <c r="K673" s="510">
        <v>8954</v>
      </c>
    </row>
    <row r="674" spans="1:11" ht="14.4" customHeight="1" x14ac:dyDescent="0.3">
      <c r="A674" s="505" t="s">
        <v>518</v>
      </c>
      <c r="B674" s="506" t="s">
        <v>519</v>
      </c>
      <c r="C674" s="507" t="s">
        <v>529</v>
      </c>
      <c r="D674" s="508" t="s">
        <v>836</v>
      </c>
      <c r="E674" s="507" t="s">
        <v>2633</v>
      </c>
      <c r="F674" s="508" t="s">
        <v>2634</v>
      </c>
      <c r="G674" s="507" t="s">
        <v>2412</v>
      </c>
      <c r="H674" s="507" t="s">
        <v>2414</v>
      </c>
      <c r="I674" s="509">
        <v>895.4</v>
      </c>
      <c r="J674" s="509">
        <v>5</v>
      </c>
      <c r="K674" s="510">
        <v>4477</v>
      </c>
    </row>
    <row r="675" spans="1:11" ht="14.4" customHeight="1" x14ac:dyDescent="0.3">
      <c r="A675" s="505" t="s">
        <v>518</v>
      </c>
      <c r="B675" s="506" t="s">
        <v>519</v>
      </c>
      <c r="C675" s="507" t="s">
        <v>529</v>
      </c>
      <c r="D675" s="508" t="s">
        <v>836</v>
      </c>
      <c r="E675" s="507" t="s">
        <v>2633</v>
      </c>
      <c r="F675" s="508" t="s">
        <v>2634</v>
      </c>
      <c r="G675" s="507" t="s">
        <v>2415</v>
      </c>
      <c r="H675" s="507" t="s">
        <v>2416</v>
      </c>
      <c r="I675" s="509">
        <v>1634.56</v>
      </c>
      <c r="J675" s="509">
        <v>3</v>
      </c>
      <c r="K675" s="510">
        <v>4903.6899999999996</v>
      </c>
    </row>
    <row r="676" spans="1:11" ht="14.4" customHeight="1" x14ac:dyDescent="0.3">
      <c r="A676" s="505" t="s">
        <v>518</v>
      </c>
      <c r="B676" s="506" t="s">
        <v>519</v>
      </c>
      <c r="C676" s="507" t="s">
        <v>529</v>
      </c>
      <c r="D676" s="508" t="s">
        <v>836</v>
      </c>
      <c r="E676" s="507" t="s">
        <v>2633</v>
      </c>
      <c r="F676" s="508" t="s">
        <v>2634</v>
      </c>
      <c r="G676" s="507" t="s">
        <v>2417</v>
      </c>
      <c r="H676" s="507" t="s">
        <v>2418</v>
      </c>
      <c r="I676" s="509">
        <v>13999.99</v>
      </c>
      <c r="J676" s="509">
        <v>2</v>
      </c>
      <c r="K676" s="510">
        <v>27999.98</v>
      </c>
    </row>
    <row r="677" spans="1:11" ht="14.4" customHeight="1" x14ac:dyDescent="0.3">
      <c r="A677" s="505" t="s">
        <v>518</v>
      </c>
      <c r="B677" s="506" t="s">
        <v>519</v>
      </c>
      <c r="C677" s="507" t="s">
        <v>529</v>
      </c>
      <c r="D677" s="508" t="s">
        <v>836</v>
      </c>
      <c r="E677" s="507" t="s">
        <v>2633</v>
      </c>
      <c r="F677" s="508" t="s">
        <v>2634</v>
      </c>
      <c r="G677" s="507" t="s">
        <v>2419</v>
      </c>
      <c r="H677" s="507" t="s">
        <v>2420</v>
      </c>
      <c r="I677" s="509">
        <v>746.81</v>
      </c>
      <c r="J677" s="509">
        <v>5</v>
      </c>
      <c r="K677" s="510">
        <v>3734.06</v>
      </c>
    </row>
    <row r="678" spans="1:11" ht="14.4" customHeight="1" x14ac:dyDescent="0.3">
      <c r="A678" s="505" t="s">
        <v>518</v>
      </c>
      <c r="B678" s="506" t="s">
        <v>519</v>
      </c>
      <c r="C678" s="507" t="s">
        <v>529</v>
      </c>
      <c r="D678" s="508" t="s">
        <v>836</v>
      </c>
      <c r="E678" s="507" t="s">
        <v>2633</v>
      </c>
      <c r="F678" s="508" t="s">
        <v>2634</v>
      </c>
      <c r="G678" s="507" t="s">
        <v>2421</v>
      </c>
      <c r="H678" s="507" t="s">
        <v>2422</v>
      </c>
      <c r="I678" s="509">
        <v>309.76</v>
      </c>
      <c r="J678" s="509">
        <v>30</v>
      </c>
      <c r="K678" s="510">
        <v>9292.7999999999993</v>
      </c>
    </row>
    <row r="679" spans="1:11" ht="14.4" customHeight="1" x14ac:dyDescent="0.3">
      <c r="A679" s="505" t="s">
        <v>518</v>
      </c>
      <c r="B679" s="506" t="s">
        <v>519</v>
      </c>
      <c r="C679" s="507" t="s">
        <v>529</v>
      </c>
      <c r="D679" s="508" t="s">
        <v>836</v>
      </c>
      <c r="E679" s="507" t="s">
        <v>2633</v>
      </c>
      <c r="F679" s="508" t="s">
        <v>2634</v>
      </c>
      <c r="G679" s="507" t="s">
        <v>2423</v>
      </c>
      <c r="H679" s="507" t="s">
        <v>2424</v>
      </c>
      <c r="I679" s="509">
        <v>434.39</v>
      </c>
      <c r="J679" s="509">
        <v>5</v>
      </c>
      <c r="K679" s="510">
        <v>2171.9499999999998</v>
      </c>
    </row>
    <row r="680" spans="1:11" ht="14.4" customHeight="1" x14ac:dyDescent="0.3">
      <c r="A680" s="505" t="s">
        <v>518</v>
      </c>
      <c r="B680" s="506" t="s">
        <v>519</v>
      </c>
      <c r="C680" s="507" t="s">
        <v>529</v>
      </c>
      <c r="D680" s="508" t="s">
        <v>836</v>
      </c>
      <c r="E680" s="507" t="s">
        <v>2633</v>
      </c>
      <c r="F680" s="508" t="s">
        <v>2634</v>
      </c>
      <c r="G680" s="507" t="s">
        <v>1794</v>
      </c>
      <c r="H680" s="507" t="s">
        <v>1795</v>
      </c>
      <c r="I680" s="509">
        <v>1634.56</v>
      </c>
      <c r="J680" s="509">
        <v>6</v>
      </c>
      <c r="K680" s="510">
        <v>9807.3799999999992</v>
      </c>
    </row>
    <row r="681" spans="1:11" ht="14.4" customHeight="1" x14ac:dyDescent="0.3">
      <c r="A681" s="505" t="s">
        <v>518</v>
      </c>
      <c r="B681" s="506" t="s">
        <v>519</v>
      </c>
      <c r="C681" s="507" t="s">
        <v>529</v>
      </c>
      <c r="D681" s="508" t="s">
        <v>836</v>
      </c>
      <c r="E681" s="507" t="s">
        <v>2633</v>
      </c>
      <c r="F681" s="508" t="s">
        <v>2634</v>
      </c>
      <c r="G681" s="507" t="s">
        <v>2425</v>
      </c>
      <c r="H681" s="507" t="s">
        <v>2426</v>
      </c>
      <c r="I681" s="509">
        <v>1006.6</v>
      </c>
      <c r="J681" s="509">
        <v>5</v>
      </c>
      <c r="K681" s="510">
        <v>5033</v>
      </c>
    </row>
    <row r="682" spans="1:11" ht="14.4" customHeight="1" x14ac:dyDescent="0.3">
      <c r="A682" s="505" t="s">
        <v>518</v>
      </c>
      <c r="B682" s="506" t="s">
        <v>519</v>
      </c>
      <c r="C682" s="507" t="s">
        <v>529</v>
      </c>
      <c r="D682" s="508" t="s">
        <v>836</v>
      </c>
      <c r="E682" s="507" t="s">
        <v>2633</v>
      </c>
      <c r="F682" s="508" t="s">
        <v>2634</v>
      </c>
      <c r="G682" s="507" t="s">
        <v>2427</v>
      </c>
      <c r="H682" s="507" t="s">
        <v>2428</v>
      </c>
      <c r="I682" s="509">
        <v>222.52</v>
      </c>
      <c r="J682" s="509">
        <v>5</v>
      </c>
      <c r="K682" s="510">
        <v>1112.5999999999999</v>
      </c>
    </row>
    <row r="683" spans="1:11" ht="14.4" customHeight="1" x14ac:dyDescent="0.3">
      <c r="A683" s="505" t="s">
        <v>518</v>
      </c>
      <c r="B683" s="506" t="s">
        <v>519</v>
      </c>
      <c r="C683" s="507" t="s">
        <v>529</v>
      </c>
      <c r="D683" s="508" t="s">
        <v>836</v>
      </c>
      <c r="E683" s="507" t="s">
        <v>2633</v>
      </c>
      <c r="F683" s="508" t="s">
        <v>2634</v>
      </c>
      <c r="G683" s="507" t="s">
        <v>2429</v>
      </c>
      <c r="H683" s="507" t="s">
        <v>2430</v>
      </c>
      <c r="I683" s="509">
        <v>3495.56</v>
      </c>
      <c r="J683" s="509">
        <v>4</v>
      </c>
      <c r="K683" s="510">
        <v>13982.24</v>
      </c>
    </row>
    <row r="684" spans="1:11" ht="14.4" customHeight="1" x14ac:dyDescent="0.3">
      <c r="A684" s="505" t="s">
        <v>518</v>
      </c>
      <c r="B684" s="506" t="s">
        <v>519</v>
      </c>
      <c r="C684" s="507" t="s">
        <v>529</v>
      </c>
      <c r="D684" s="508" t="s">
        <v>836</v>
      </c>
      <c r="E684" s="507" t="s">
        <v>2633</v>
      </c>
      <c r="F684" s="508" t="s">
        <v>2634</v>
      </c>
      <c r="G684" s="507" t="s">
        <v>2429</v>
      </c>
      <c r="H684" s="507" t="s">
        <v>2431</v>
      </c>
      <c r="I684" s="509">
        <v>3495.56</v>
      </c>
      <c r="J684" s="509">
        <v>1</v>
      </c>
      <c r="K684" s="510">
        <v>3495.56</v>
      </c>
    </row>
    <row r="685" spans="1:11" ht="14.4" customHeight="1" x14ac:dyDescent="0.3">
      <c r="A685" s="505" t="s">
        <v>518</v>
      </c>
      <c r="B685" s="506" t="s">
        <v>519</v>
      </c>
      <c r="C685" s="507" t="s">
        <v>529</v>
      </c>
      <c r="D685" s="508" t="s">
        <v>836</v>
      </c>
      <c r="E685" s="507" t="s">
        <v>2633</v>
      </c>
      <c r="F685" s="508" t="s">
        <v>2634</v>
      </c>
      <c r="G685" s="507" t="s">
        <v>2432</v>
      </c>
      <c r="H685" s="507" t="s">
        <v>2433</v>
      </c>
      <c r="I685" s="509">
        <v>3495.56</v>
      </c>
      <c r="J685" s="509">
        <v>2</v>
      </c>
      <c r="K685" s="510">
        <v>6991.12</v>
      </c>
    </row>
    <row r="686" spans="1:11" ht="14.4" customHeight="1" x14ac:dyDescent="0.3">
      <c r="A686" s="505" t="s">
        <v>518</v>
      </c>
      <c r="B686" s="506" t="s">
        <v>519</v>
      </c>
      <c r="C686" s="507" t="s">
        <v>529</v>
      </c>
      <c r="D686" s="508" t="s">
        <v>836</v>
      </c>
      <c r="E686" s="507" t="s">
        <v>2633</v>
      </c>
      <c r="F686" s="508" t="s">
        <v>2634</v>
      </c>
      <c r="G686" s="507" t="s">
        <v>2432</v>
      </c>
      <c r="H686" s="507" t="s">
        <v>2434</v>
      </c>
      <c r="I686" s="509">
        <v>3495.56</v>
      </c>
      <c r="J686" s="509">
        <v>1</v>
      </c>
      <c r="K686" s="510">
        <v>3495.56</v>
      </c>
    </row>
    <row r="687" spans="1:11" ht="14.4" customHeight="1" x14ac:dyDescent="0.3">
      <c r="A687" s="505" t="s">
        <v>518</v>
      </c>
      <c r="B687" s="506" t="s">
        <v>519</v>
      </c>
      <c r="C687" s="507" t="s">
        <v>529</v>
      </c>
      <c r="D687" s="508" t="s">
        <v>836</v>
      </c>
      <c r="E687" s="507" t="s">
        <v>2633</v>
      </c>
      <c r="F687" s="508" t="s">
        <v>2634</v>
      </c>
      <c r="G687" s="507" t="s">
        <v>2435</v>
      </c>
      <c r="H687" s="507" t="s">
        <v>2436</v>
      </c>
      <c r="I687" s="509">
        <v>3567.58</v>
      </c>
      <c r="J687" s="509">
        <v>5</v>
      </c>
      <c r="K687" s="510">
        <v>17837.88</v>
      </c>
    </row>
    <row r="688" spans="1:11" ht="14.4" customHeight="1" x14ac:dyDescent="0.3">
      <c r="A688" s="505" t="s">
        <v>518</v>
      </c>
      <c r="B688" s="506" t="s">
        <v>519</v>
      </c>
      <c r="C688" s="507" t="s">
        <v>529</v>
      </c>
      <c r="D688" s="508" t="s">
        <v>836</v>
      </c>
      <c r="E688" s="507" t="s">
        <v>2633</v>
      </c>
      <c r="F688" s="508" t="s">
        <v>2634</v>
      </c>
      <c r="G688" s="507" t="s">
        <v>1796</v>
      </c>
      <c r="H688" s="507" t="s">
        <v>1797</v>
      </c>
      <c r="I688" s="509">
        <v>1282.1199999999999</v>
      </c>
      <c r="J688" s="509">
        <v>2</v>
      </c>
      <c r="K688" s="510">
        <v>2564.2399999999998</v>
      </c>
    </row>
    <row r="689" spans="1:11" ht="14.4" customHeight="1" x14ac:dyDescent="0.3">
      <c r="A689" s="505" t="s">
        <v>518</v>
      </c>
      <c r="B689" s="506" t="s">
        <v>519</v>
      </c>
      <c r="C689" s="507" t="s">
        <v>529</v>
      </c>
      <c r="D689" s="508" t="s">
        <v>836</v>
      </c>
      <c r="E689" s="507" t="s">
        <v>2633</v>
      </c>
      <c r="F689" s="508" t="s">
        <v>2634</v>
      </c>
      <c r="G689" s="507" t="s">
        <v>2437</v>
      </c>
      <c r="H689" s="507" t="s">
        <v>2438</v>
      </c>
      <c r="I689" s="509">
        <v>29670</v>
      </c>
      <c r="J689" s="509">
        <v>1</v>
      </c>
      <c r="K689" s="510">
        <v>29670</v>
      </c>
    </row>
    <row r="690" spans="1:11" ht="14.4" customHeight="1" x14ac:dyDescent="0.3">
      <c r="A690" s="505" t="s">
        <v>518</v>
      </c>
      <c r="B690" s="506" t="s">
        <v>519</v>
      </c>
      <c r="C690" s="507" t="s">
        <v>529</v>
      </c>
      <c r="D690" s="508" t="s">
        <v>836</v>
      </c>
      <c r="E690" s="507" t="s">
        <v>2633</v>
      </c>
      <c r="F690" s="508" t="s">
        <v>2634</v>
      </c>
      <c r="G690" s="507" t="s">
        <v>1798</v>
      </c>
      <c r="H690" s="507" t="s">
        <v>2439</v>
      </c>
      <c r="I690" s="509">
        <v>4749.7299999999996</v>
      </c>
      <c r="J690" s="509">
        <v>6</v>
      </c>
      <c r="K690" s="510">
        <v>28498.39</v>
      </c>
    </row>
    <row r="691" spans="1:11" ht="14.4" customHeight="1" x14ac:dyDescent="0.3">
      <c r="A691" s="505" t="s">
        <v>518</v>
      </c>
      <c r="B691" s="506" t="s">
        <v>519</v>
      </c>
      <c r="C691" s="507" t="s">
        <v>529</v>
      </c>
      <c r="D691" s="508" t="s">
        <v>836</v>
      </c>
      <c r="E691" s="507" t="s">
        <v>2633</v>
      </c>
      <c r="F691" s="508" t="s">
        <v>2634</v>
      </c>
      <c r="G691" s="507" t="s">
        <v>1800</v>
      </c>
      <c r="H691" s="507" t="s">
        <v>1801</v>
      </c>
      <c r="I691" s="509">
        <v>974.9</v>
      </c>
      <c r="J691" s="509">
        <v>7</v>
      </c>
      <c r="K691" s="510">
        <v>6824.29</v>
      </c>
    </row>
    <row r="692" spans="1:11" ht="14.4" customHeight="1" x14ac:dyDescent="0.3">
      <c r="A692" s="505" t="s">
        <v>518</v>
      </c>
      <c r="B692" s="506" t="s">
        <v>519</v>
      </c>
      <c r="C692" s="507" t="s">
        <v>529</v>
      </c>
      <c r="D692" s="508" t="s">
        <v>836</v>
      </c>
      <c r="E692" s="507" t="s">
        <v>2633</v>
      </c>
      <c r="F692" s="508" t="s">
        <v>2634</v>
      </c>
      <c r="G692" s="507" t="s">
        <v>2440</v>
      </c>
      <c r="H692" s="507" t="s">
        <v>2441</v>
      </c>
      <c r="I692" s="509">
        <v>27799.22</v>
      </c>
      <c r="J692" s="509">
        <v>4</v>
      </c>
      <c r="K692" s="510">
        <v>111196.88</v>
      </c>
    </row>
    <row r="693" spans="1:11" ht="14.4" customHeight="1" x14ac:dyDescent="0.3">
      <c r="A693" s="505" t="s">
        <v>518</v>
      </c>
      <c r="B693" s="506" t="s">
        <v>519</v>
      </c>
      <c r="C693" s="507" t="s">
        <v>529</v>
      </c>
      <c r="D693" s="508" t="s">
        <v>836</v>
      </c>
      <c r="E693" s="507" t="s">
        <v>2633</v>
      </c>
      <c r="F693" s="508" t="s">
        <v>2634</v>
      </c>
      <c r="G693" s="507" t="s">
        <v>2442</v>
      </c>
      <c r="H693" s="507" t="s">
        <v>2443</v>
      </c>
      <c r="I693" s="509">
        <v>1050.79</v>
      </c>
      <c r="J693" s="509">
        <v>5</v>
      </c>
      <c r="K693" s="510">
        <v>5253.94</v>
      </c>
    </row>
    <row r="694" spans="1:11" ht="14.4" customHeight="1" x14ac:dyDescent="0.3">
      <c r="A694" s="505" t="s">
        <v>518</v>
      </c>
      <c r="B694" s="506" t="s">
        <v>519</v>
      </c>
      <c r="C694" s="507" t="s">
        <v>529</v>
      </c>
      <c r="D694" s="508" t="s">
        <v>836</v>
      </c>
      <c r="E694" s="507" t="s">
        <v>2633</v>
      </c>
      <c r="F694" s="508" t="s">
        <v>2634</v>
      </c>
      <c r="G694" s="507" t="s">
        <v>2444</v>
      </c>
      <c r="H694" s="507" t="s">
        <v>2445</v>
      </c>
      <c r="I694" s="509">
        <v>796.18</v>
      </c>
      <c r="J694" s="509">
        <v>5</v>
      </c>
      <c r="K694" s="510">
        <v>3980.9</v>
      </c>
    </row>
    <row r="695" spans="1:11" ht="14.4" customHeight="1" x14ac:dyDescent="0.3">
      <c r="A695" s="505" t="s">
        <v>518</v>
      </c>
      <c r="B695" s="506" t="s">
        <v>519</v>
      </c>
      <c r="C695" s="507" t="s">
        <v>529</v>
      </c>
      <c r="D695" s="508" t="s">
        <v>836</v>
      </c>
      <c r="E695" s="507" t="s">
        <v>2633</v>
      </c>
      <c r="F695" s="508" t="s">
        <v>2634</v>
      </c>
      <c r="G695" s="507" t="s">
        <v>2446</v>
      </c>
      <c r="H695" s="507" t="s">
        <v>2447</v>
      </c>
      <c r="I695" s="509">
        <v>15011.26</v>
      </c>
      <c r="J695" s="509">
        <v>2</v>
      </c>
      <c r="K695" s="510">
        <v>30022.52</v>
      </c>
    </row>
    <row r="696" spans="1:11" ht="14.4" customHeight="1" x14ac:dyDescent="0.3">
      <c r="A696" s="505" t="s">
        <v>518</v>
      </c>
      <c r="B696" s="506" t="s">
        <v>519</v>
      </c>
      <c r="C696" s="507" t="s">
        <v>529</v>
      </c>
      <c r="D696" s="508" t="s">
        <v>836</v>
      </c>
      <c r="E696" s="507" t="s">
        <v>2633</v>
      </c>
      <c r="F696" s="508" t="s">
        <v>2634</v>
      </c>
      <c r="G696" s="507" t="s">
        <v>2446</v>
      </c>
      <c r="H696" s="507" t="s">
        <v>2448</v>
      </c>
      <c r="I696" s="509">
        <v>15011.26</v>
      </c>
      <c r="J696" s="509">
        <v>2</v>
      </c>
      <c r="K696" s="510">
        <v>30022.52</v>
      </c>
    </row>
    <row r="697" spans="1:11" ht="14.4" customHeight="1" x14ac:dyDescent="0.3">
      <c r="A697" s="505" t="s">
        <v>518</v>
      </c>
      <c r="B697" s="506" t="s">
        <v>519</v>
      </c>
      <c r="C697" s="507" t="s">
        <v>529</v>
      </c>
      <c r="D697" s="508" t="s">
        <v>836</v>
      </c>
      <c r="E697" s="507" t="s">
        <v>2633</v>
      </c>
      <c r="F697" s="508" t="s">
        <v>2634</v>
      </c>
      <c r="G697" s="507" t="s">
        <v>2449</v>
      </c>
      <c r="H697" s="507" t="s">
        <v>2450</v>
      </c>
      <c r="I697" s="509">
        <v>13881.12</v>
      </c>
      <c r="J697" s="509">
        <v>2</v>
      </c>
      <c r="K697" s="510">
        <v>27762.240000000002</v>
      </c>
    </row>
    <row r="698" spans="1:11" ht="14.4" customHeight="1" x14ac:dyDescent="0.3">
      <c r="A698" s="505" t="s">
        <v>518</v>
      </c>
      <c r="B698" s="506" t="s">
        <v>519</v>
      </c>
      <c r="C698" s="507" t="s">
        <v>529</v>
      </c>
      <c r="D698" s="508" t="s">
        <v>836</v>
      </c>
      <c r="E698" s="507" t="s">
        <v>2633</v>
      </c>
      <c r="F698" s="508" t="s">
        <v>2634</v>
      </c>
      <c r="G698" s="507" t="s">
        <v>2451</v>
      </c>
      <c r="H698" s="507" t="s">
        <v>2452</v>
      </c>
      <c r="I698" s="509">
        <v>746.81</v>
      </c>
      <c r="J698" s="509">
        <v>5</v>
      </c>
      <c r="K698" s="510">
        <v>3734.06</v>
      </c>
    </row>
    <row r="699" spans="1:11" ht="14.4" customHeight="1" x14ac:dyDescent="0.3">
      <c r="A699" s="505" t="s">
        <v>518</v>
      </c>
      <c r="B699" s="506" t="s">
        <v>519</v>
      </c>
      <c r="C699" s="507" t="s">
        <v>529</v>
      </c>
      <c r="D699" s="508" t="s">
        <v>836</v>
      </c>
      <c r="E699" s="507" t="s">
        <v>2633</v>
      </c>
      <c r="F699" s="508" t="s">
        <v>2634</v>
      </c>
      <c r="G699" s="507" t="s">
        <v>2453</v>
      </c>
      <c r="H699" s="507" t="s">
        <v>2454</v>
      </c>
      <c r="I699" s="509">
        <v>180084.53000000003</v>
      </c>
      <c r="J699" s="509">
        <v>8</v>
      </c>
      <c r="K699" s="510">
        <v>1440676.2300000002</v>
      </c>
    </row>
    <row r="700" spans="1:11" ht="14.4" customHeight="1" x14ac:dyDescent="0.3">
      <c r="A700" s="505" t="s">
        <v>518</v>
      </c>
      <c r="B700" s="506" t="s">
        <v>519</v>
      </c>
      <c r="C700" s="507" t="s">
        <v>529</v>
      </c>
      <c r="D700" s="508" t="s">
        <v>836</v>
      </c>
      <c r="E700" s="507" t="s">
        <v>2633</v>
      </c>
      <c r="F700" s="508" t="s">
        <v>2634</v>
      </c>
      <c r="G700" s="507" t="s">
        <v>1802</v>
      </c>
      <c r="H700" s="507" t="s">
        <v>2455</v>
      </c>
      <c r="I700" s="509">
        <v>7223.579999999999</v>
      </c>
      <c r="J700" s="509">
        <v>3</v>
      </c>
      <c r="K700" s="510">
        <v>21670.739999999998</v>
      </c>
    </row>
    <row r="701" spans="1:11" ht="14.4" customHeight="1" x14ac:dyDescent="0.3">
      <c r="A701" s="505" t="s">
        <v>518</v>
      </c>
      <c r="B701" s="506" t="s">
        <v>519</v>
      </c>
      <c r="C701" s="507" t="s">
        <v>529</v>
      </c>
      <c r="D701" s="508" t="s">
        <v>836</v>
      </c>
      <c r="E701" s="507" t="s">
        <v>2633</v>
      </c>
      <c r="F701" s="508" t="s">
        <v>2634</v>
      </c>
      <c r="G701" s="507" t="s">
        <v>2456</v>
      </c>
      <c r="H701" s="507" t="s">
        <v>2457</v>
      </c>
      <c r="I701" s="509">
        <v>746.81</v>
      </c>
      <c r="J701" s="509">
        <v>5</v>
      </c>
      <c r="K701" s="510">
        <v>3734.06</v>
      </c>
    </row>
    <row r="702" spans="1:11" ht="14.4" customHeight="1" x14ac:dyDescent="0.3">
      <c r="A702" s="505" t="s">
        <v>518</v>
      </c>
      <c r="B702" s="506" t="s">
        <v>519</v>
      </c>
      <c r="C702" s="507" t="s">
        <v>529</v>
      </c>
      <c r="D702" s="508" t="s">
        <v>836</v>
      </c>
      <c r="E702" s="507" t="s">
        <v>2633</v>
      </c>
      <c r="F702" s="508" t="s">
        <v>2634</v>
      </c>
      <c r="G702" s="507" t="s">
        <v>2458</v>
      </c>
      <c r="H702" s="507" t="s">
        <v>2459</v>
      </c>
      <c r="I702" s="509">
        <v>4946.4799999999996</v>
      </c>
      <c r="J702" s="509">
        <v>5</v>
      </c>
      <c r="K702" s="510">
        <v>24732.400000000001</v>
      </c>
    </row>
    <row r="703" spans="1:11" ht="14.4" customHeight="1" x14ac:dyDescent="0.3">
      <c r="A703" s="505" t="s">
        <v>518</v>
      </c>
      <c r="B703" s="506" t="s">
        <v>519</v>
      </c>
      <c r="C703" s="507" t="s">
        <v>529</v>
      </c>
      <c r="D703" s="508" t="s">
        <v>836</v>
      </c>
      <c r="E703" s="507" t="s">
        <v>2633</v>
      </c>
      <c r="F703" s="508" t="s">
        <v>2634</v>
      </c>
      <c r="G703" s="507" t="s">
        <v>2458</v>
      </c>
      <c r="H703" s="507" t="s">
        <v>2460</v>
      </c>
      <c r="I703" s="509">
        <v>4946.4799999999996</v>
      </c>
      <c r="J703" s="509">
        <v>1</v>
      </c>
      <c r="K703" s="510">
        <v>4946.4799999999996</v>
      </c>
    </row>
    <row r="704" spans="1:11" ht="14.4" customHeight="1" x14ac:dyDescent="0.3">
      <c r="A704" s="505" t="s">
        <v>518</v>
      </c>
      <c r="B704" s="506" t="s">
        <v>519</v>
      </c>
      <c r="C704" s="507" t="s">
        <v>529</v>
      </c>
      <c r="D704" s="508" t="s">
        <v>836</v>
      </c>
      <c r="E704" s="507" t="s">
        <v>2633</v>
      </c>
      <c r="F704" s="508" t="s">
        <v>2634</v>
      </c>
      <c r="G704" s="507" t="s">
        <v>2461</v>
      </c>
      <c r="H704" s="507" t="s">
        <v>2462</v>
      </c>
      <c r="I704" s="509">
        <v>16100</v>
      </c>
      <c r="J704" s="509">
        <v>4</v>
      </c>
      <c r="K704" s="510">
        <v>64400</v>
      </c>
    </row>
    <row r="705" spans="1:11" ht="14.4" customHeight="1" x14ac:dyDescent="0.3">
      <c r="A705" s="505" t="s">
        <v>518</v>
      </c>
      <c r="B705" s="506" t="s">
        <v>519</v>
      </c>
      <c r="C705" s="507" t="s">
        <v>529</v>
      </c>
      <c r="D705" s="508" t="s">
        <v>836</v>
      </c>
      <c r="E705" s="507" t="s">
        <v>2633</v>
      </c>
      <c r="F705" s="508" t="s">
        <v>2634</v>
      </c>
      <c r="G705" s="507" t="s">
        <v>2463</v>
      </c>
      <c r="H705" s="507" t="s">
        <v>2464</v>
      </c>
      <c r="I705" s="509">
        <v>16100</v>
      </c>
      <c r="J705" s="509">
        <v>1</v>
      </c>
      <c r="K705" s="510">
        <v>16100</v>
      </c>
    </row>
    <row r="706" spans="1:11" ht="14.4" customHeight="1" x14ac:dyDescent="0.3">
      <c r="A706" s="505" t="s">
        <v>518</v>
      </c>
      <c r="B706" s="506" t="s">
        <v>519</v>
      </c>
      <c r="C706" s="507" t="s">
        <v>529</v>
      </c>
      <c r="D706" s="508" t="s">
        <v>836</v>
      </c>
      <c r="E706" s="507" t="s">
        <v>2633</v>
      </c>
      <c r="F706" s="508" t="s">
        <v>2634</v>
      </c>
      <c r="G706" s="507" t="s">
        <v>2465</v>
      </c>
      <c r="H706" s="507" t="s">
        <v>2466</v>
      </c>
      <c r="I706" s="509">
        <v>29900</v>
      </c>
      <c r="J706" s="509">
        <v>3</v>
      </c>
      <c r="K706" s="510">
        <v>89700</v>
      </c>
    </row>
    <row r="707" spans="1:11" ht="14.4" customHeight="1" x14ac:dyDescent="0.3">
      <c r="A707" s="505" t="s">
        <v>518</v>
      </c>
      <c r="B707" s="506" t="s">
        <v>519</v>
      </c>
      <c r="C707" s="507" t="s">
        <v>529</v>
      </c>
      <c r="D707" s="508" t="s">
        <v>836</v>
      </c>
      <c r="E707" s="507" t="s">
        <v>2633</v>
      </c>
      <c r="F707" s="508" t="s">
        <v>2634</v>
      </c>
      <c r="G707" s="507" t="s">
        <v>2467</v>
      </c>
      <c r="H707" s="507" t="s">
        <v>2468</v>
      </c>
      <c r="I707" s="509">
        <v>29900</v>
      </c>
      <c r="J707" s="509">
        <v>1</v>
      </c>
      <c r="K707" s="510">
        <v>29900</v>
      </c>
    </row>
    <row r="708" spans="1:11" ht="14.4" customHeight="1" x14ac:dyDescent="0.3">
      <c r="A708" s="505" t="s">
        <v>518</v>
      </c>
      <c r="B708" s="506" t="s">
        <v>519</v>
      </c>
      <c r="C708" s="507" t="s">
        <v>529</v>
      </c>
      <c r="D708" s="508" t="s">
        <v>836</v>
      </c>
      <c r="E708" s="507" t="s">
        <v>2633</v>
      </c>
      <c r="F708" s="508" t="s">
        <v>2634</v>
      </c>
      <c r="G708" s="507" t="s">
        <v>2469</v>
      </c>
      <c r="H708" s="507" t="s">
        <v>2470</v>
      </c>
      <c r="I708" s="509">
        <v>21191.38</v>
      </c>
      <c r="J708" s="509">
        <v>2</v>
      </c>
      <c r="K708" s="510">
        <v>42382.76</v>
      </c>
    </row>
    <row r="709" spans="1:11" ht="14.4" customHeight="1" x14ac:dyDescent="0.3">
      <c r="A709" s="505" t="s">
        <v>518</v>
      </c>
      <c r="B709" s="506" t="s">
        <v>519</v>
      </c>
      <c r="C709" s="507" t="s">
        <v>529</v>
      </c>
      <c r="D709" s="508" t="s">
        <v>836</v>
      </c>
      <c r="E709" s="507" t="s">
        <v>2633</v>
      </c>
      <c r="F709" s="508" t="s">
        <v>2634</v>
      </c>
      <c r="G709" s="507" t="s">
        <v>2471</v>
      </c>
      <c r="H709" s="507" t="s">
        <v>2472</v>
      </c>
      <c r="I709" s="509">
        <v>12535</v>
      </c>
      <c r="J709" s="509">
        <v>1</v>
      </c>
      <c r="K709" s="510">
        <v>12535</v>
      </c>
    </row>
    <row r="710" spans="1:11" ht="14.4" customHeight="1" x14ac:dyDescent="0.3">
      <c r="A710" s="505" t="s">
        <v>518</v>
      </c>
      <c r="B710" s="506" t="s">
        <v>519</v>
      </c>
      <c r="C710" s="507" t="s">
        <v>529</v>
      </c>
      <c r="D710" s="508" t="s">
        <v>836</v>
      </c>
      <c r="E710" s="507" t="s">
        <v>2633</v>
      </c>
      <c r="F710" s="508" t="s">
        <v>2634</v>
      </c>
      <c r="G710" s="507" t="s">
        <v>2473</v>
      </c>
      <c r="H710" s="507" t="s">
        <v>2474</v>
      </c>
      <c r="I710" s="509">
        <v>5165.25</v>
      </c>
      <c r="J710" s="509">
        <v>1</v>
      </c>
      <c r="K710" s="510">
        <v>5165.25</v>
      </c>
    </row>
    <row r="711" spans="1:11" ht="14.4" customHeight="1" x14ac:dyDescent="0.3">
      <c r="A711" s="505" t="s">
        <v>518</v>
      </c>
      <c r="B711" s="506" t="s">
        <v>519</v>
      </c>
      <c r="C711" s="507" t="s">
        <v>529</v>
      </c>
      <c r="D711" s="508" t="s">
        <v>836</v>
      </c>
      <c r="E711" s="507" t="s">
        <v>2633</v>
      </c>
      <c r="F711" s="508" t="s">
        <v>2634</v>
      </c>
      <c r="G711" s="507" t="s">
        <v>2475</v>
      </c>
      <c r="H711" s="507" t="s">
        <v>2476</v>
      </c>
      <c r="I711" s="509">
        <v>29900</v>
      </c>
      <c r="J711" s="509">
        <v>2</v>
      </c>
      <c r="K711" s="510">
        <v>59800</v>
      </c>
    </row>
    <row r="712" spans="1:11" ht="14.4" customHeight="1" x14ac:dyDescent="0.3">
      <c r="A712" s="505" t="s">
        <v>518</v>
      </c>
      <c r="B712" s="506" t="s">
        <v>519</v>
      </c>
      <c r="C712" s="507" t="s">
        <v>529</v>
      </c>
      <c r="D712" s="508" t="s">
        <v>836</v>
      </c>
      <c r="E712" s="507" t="s">
        <v>2633</v>
      </c>
      <c r="F712" s="508" t="s">
        <v>2634</v>
      </c>
      <c r="G712" s="507" t="s">
        <v>2477</v>
      </c>
      <c r="H712" s="507" t="s">
        <v>2478</v>
      </c>
      <c r="I712" s="509">
        <v>746.81</v>
      </c>
      <c r="J712" s="509">
        <v>5</v>
      </c>
      <c r="K712" s="510">
        <v>3734.06</v>
      </c>
    </row>
    <row r="713" spans="1:11" ht="14.4" customHeight="1" x14ac:dyDescent="0.3">
      <c r="A713" s="505" t="s">
        <v>518</v>
      </c>
      <c r="B713" s="506" t="s">
        <v>519</v>
      </c>
      <c r="C713" s="507" t="s">
        <v>529</v>
      </c>
      <c r="D713" s="508" t="s">
        <v>836</v>
      </c>
      <c r="E713" s="507" t="s">
        <v>2633</v>
      </c>
      <c r="F713" s="508" t="s">
        <v>2634</v>
      </c>
      <c r="G713" s="507" t="s">
        <v>1810</v>
      </c>
      <c r="H713" s="507" t="s">
        <v>1811</v>
      </c>
      <c r="I713" s="509">
        <v>11888.49</v>
      </c>
      <c r="J713" s="509">
        <v>1</v>
      </c>
      <c r="K713" s="510">
        <v>11888.49</v>
      </c>
    </row>
    <row r="714" spans="1:11" ht="14.4" customHeight="1" x14ac:dyDescent="0.3">
      <c r="A714" s="505" t="s">
        <v>518</v>
      </c>
      <c r="B714" s="506" t="s">
        <v>519</v>
      </c>
      <c r="C714" s="507" t="s">
        <v>529</v>
      </c>
      <c r="D714" s="508" t="s">
        <v>836</v>
      </c>
      <c r="E714" s="507" t="s">
        <v>2633</v>
      </c>
      <c r="F714" s="508" t="s">
        <v>2634</v>
      </c>
      <c r="G714" s="507" t="s">
        <v>2479</v>
      </c>
      <c r="H714" s="507" t="s">
        <v>2480</v>
      </c>
      <c r="I714" s="509">
        <v>731.08</v>
      </c>
      <c r="J714" s="509">
        <v>5</v>
      </c>
      <c r="K714" s="510">
        <v>3655.41</v>
      </c>
    </row>
    <row r="715" spans="1:11" ht="14.4" customHeight="1" x14ac:dyDescent="0.3">
      <c r="A715" s="505" t="s">
        <v>518</v>
      </c>
      <c r="B715" s="506" t="s">
        <v>519</v>
      </c>
      <c r="C715" s="507" t="s">
        <v>529</v>
      </c>
      <c r="D715" s="508" t="s">
        <v>836</v>
      </c>
      <c r="E715" s="507" t="s">
        <v>2633</v>
      </c>
      <c r="F715" s="508" t="s">
        <v>2634</v>
      </c>
      <c r="G715" s="507" t="s">
        <v>2481</v>
      </c>
      <c r="H715" s="507" t="s">
        <v>2482</v>
      </c>
      <c r="I715" s="509">
        <v>4360.0050000000001</v>
      </c>
      <c r="J715" s="509">
        <v>4</v>
      </c>
      <c r="K715" s="510">
        <v>17440.02</v>
      </c>
    </row>
    <row r="716" spans="1:11" ht="14.4" customHeight="1" x14ac:dyDescent="0.3">
      <c r="A716" s="505" t="s">
        <v>518</v>
      </c>
      <c r="B716" s="506" t="s">
        <v>519</v>
      </c>
      <c r="C716" s="507" t="s">
        <v>529</v>
      </c>
      <c r="D716" s="508" t="s">
        <v>836</v>
      </c>
      <c r="E716" s="507" t="s">
        <v>2633</v>
      </c>
      <c r="F716" s="508" t="s">
        <v>2634</v>
      </c>
      <c r="G716" s="507" t="s">
        <v>2483</v>
      </c>
      <c r="H716" s="507" t="s">
        <v>2484</v>
      </c>
      <c r="I716" s="509">
        <v>594.39</v>
      </c>
      <c r="J716" s="509">
        <v>5</v>
      </c>
      <c r="K716" s="510">
        <v>2971.95</v>
      </c>
    </row>
    <row r="717" spans="1:11" ht="14.4" customHeight="1" x14ac:dyDescent="0.3">
      <c r="A717" s="505" t="s">
        <v>518</v>
      </c>
      <c r="B717" s="506" t="s">
        <v>519</v>
      </c>
      <c r="C717" s="507" t="s">
        <v>529</v>
      </c>
      <c r="D717" s="508" t="s">
        <v>836</v>
      </c>
      <c r="E717" s="507" t="s">
        <v>2633</v>
      </c>
      <c r="F717" s="508" t="s">
        <v>2634</v>
      </c>
      <c r="G717" s="507" t="s">
        <v>2485</v>
      </c>
      <c r="H717" s="507" t="s">
        <v>2486</v>
      </c>
      <c r="I717" s="509">
        <v>7223.58</v>
      </c>
      <c r="J717" s="509">
        <v>1</v>
      </c>
      <c r="K717" s="510">
        <v>7223.58</v>
      </c>
    </row>
    <row r="718" spans="1:11" ht="14.4" customHeight="1" x14ac:dyDescent="0.3">
      <c r="A718" s="505" t="s">
        <v>518</v>
      </c>
      <c r="B718" s="506" t="s">
        <v>519</v>
      </c>
      <c r="C718" s="507" t="s">
        <v>529</v>
      </c>
      <c r="D718" s="508" t="s">
        <v>836</v>
      </c>
      <c r="E718" s="507" t="s">
        <v>2633</v>
      </c>
      <c r="F718" s="508" t="s">
        <v>2634</v>
      </c>
      <c r="G718" s="507" t="s">
        <v>2487</v>
      </c>
      <c r="H718" s="507" t="s">
        <v>2488</v>
      </c>
      <c r="I718" s="509">
        <v>29670</v>
      </c>
      <c r="J718" s="509">
        <v>1</v>
      </c>
      <c r="K718" s="510">
        <v>29670</v>
      </c>
    </row>
    <row r="719" spans="1:11" ht="14.4" customHeight="1" x14ac:dyDescent="0.3">
      <c r="A719" s="505" t="s">
        <v>518</v>
      </c>
      <c r="B719" s="506" t="s">
        <v>519</v>
      </c>
      <c r="C719" s="507" t="s">
        <v>529</v>
      </c>
      <c r="D719" s="508" t="s">
        <v>836</v>
      </c>
      <c r="E719" s="507" t="s">
        <v>2633</v>
      </c>
      <c r="F719" s="508" t="s">
        <v>2634</v>
      </c>
      <c r="G719" s="507" t="s">
        <v>2489</v>
      </c>
      <c r="H719" s="507" t="s">
        <v>2490</v>
      </c>
      <c r="I719" s="509">
        <v>21191.38</v>
      </c>
      <c r="J719" s="509">
        <v>1</v>
      </c>
      <c r="K719" s="510">
        <v>21191.38</v>
      </c>
    </row>
    <row r="720" spans="1:11" ht="14.4" customHeight="1" x14ac:dyDescent="0.3">
      <c r="A720" s="505" t="s">
        <v>518</v>
      </c>
      <c r="B720" s="506" t="s">
        <v>519</v>
      </c>
      <c r="C720" s="507" t="s">
        <v>529</v>
      </c>
      <c r="D720" s="508" t="s">
        <v>836</v>
      </c>
      <c r="E720" s="507" t="s">
        <v>2633</v>
      </c>
      <c r="F720" s="508" t="s">
        <v>2634</v>
      </c>
      <c r="G720" s="507" t="s">
        <v>2491</v>
      </c>
      <c r="H720" s="507" t="s">
        <v>2492</v>
      </c>
      <c r="I720" s="509">
        <v>16100</v>
      </c>
      <c r="J720" s="509">
        <v>1</v>
      </c>
      <c r="K720" s="510">
        <v>16100</v>
      </c>
    </row>
    <row r="721" spans="1:11" ht="14.4" customHeight="1" x14ac:dyDescent="0.3">
      <c r="A721" s="505" t="s">
        <v>518</v>
      </c>
      <c r="B721" s="506" t="s">
        <v>519</v>
      </c>
      <c r="C721" s="507" t="s">
        <v>529</v>
      </c>
      <c r="D721" s="508" t="s">
        <v>836</v>
      </c>
      <c r="E721" s="507" t="s">
        <v>2633</v>
      </c>
      <c r="F721" s="508" t="s">
        <v>2634</v>
      </c>
      <c r="G721" s="507" t="s">
        <v>2493</v>
      </c>
      <c r="H721" s="507" t="s">
        <v>2494</v>
      </c>
      <c r="I721" s="509">
        <v>9477.81</v>
      </c>
      <c r="J721" s="509">
        <v>1</v>
      </c>
      <c r="K721" s="510">
        <v>9477.81</v>
      </c>
    </row>
    <row r="722" spans="1:11" ht="14.4" customHeight="1" x14ac:dyDescent="0.3">
      <c r="A722" s="505" t="s">
        <v>518</v>
      </c>
      <c r="B722" s="506" t="s">
        <v>519</v>
      </c>
      <c r="C722" s="507" t="s">
        <v>529</v>
      </c>
      <c r="D722" s="508" t="s">
        <v>836</v>
      </c>
      <c r="E722" s="507" t="s">
        <v>2633</v>
      </c>
      <c r="F722" s="508" t="s">
        <v>2634</v>
      </c>
      <c r="G722" s="507" t="s">
        <v>2495</v>
      </c>
      <c r="H722" s="507" t="s">
        <v>2496</v>
      </c>
      <c r="I722" s="509">
        <v>1006.6</v>
      </c>
      <c r="J722" s="509">
        <v>5</v>
      </c>
      <c r="K722" s="510">
        <v>5033</v>
      </c>
    </row>
    <row r="723" spans="1:11" ht="14.4" customHeight="1" x14ac:dyDescent="0.3">
      <c r="A723" s="505" t="s">
        <v>518</v>
      </c>
      <c r="B723" s="506" t="s">
        <v>519</v>
      </c>
      <c r="C723" s="507" t="s">
        <v>529</v>
      </c>
      <c r="D723" s="508" t="s">
        <v>836</v>
      </c>
      <c r="E723" s="507" t="s">
        <v>2633</v>
      </c>
      <c r="F723" s="508" t="s">
        <v>2634</v>
      </c>
      <c r="G723" s="507" t="s">
        <v>2497</v>
      </c>
      <c r="H723" s="507" t="s">
        <v>2498</v>
      </c>
      <c r="I723" s="509">
        <v>3424.3</v>
      </c>
      <c r="J723" s="509">
        <v>1</v>
      </c>
      <c r="K723" s="510">
        <v>3424.3</v>
      </c>
    </row>
    <row r="724" spans="1:11" ht="14.4" customHeight="1" x14ac:dyDescent="0.3">
      <c r="A724" s="505" t="s">
        <v>518</v>
      </c>
      <c r="B724" s="506" t="s">
        <v>519</v>
      </c>
      <c r="C724" s="507" t="s">
        <v>529</v>
      </c>
      <c r="D724" s="508" t="s">
        <v>836</v>
      </c>
      <c r="E724" s="507" t="s">
        <v>2633</v>
      </c>
      <c r="F724" s="508" t="s">
        <v>2634</v>
      </c>
      <c r="G724" s="507" t="s">
        <v>2499</v>
      </c>
      <c r="H724" s="507" t="s">
        <v>2500</v>
      </c>
      <c r="I724" s="509">
        <v>746.81</v>
      </c>
      <c r="J724" s="509">
        <v>5</v>
      </c>
      <c r="K724" s="510">
        <v>3734.06</v>
      </c>
    </row>
    <row r="725" spans="1:11" ht="14.4" customHeight="1" x14ac:dyDescent="0.3">
      <c r="A725" s="505" t="s">
        <v>518</v>
      </c>
      <c r="B725" s="506" t="s">
        <v>519</v>
      </c>
      <c r="C725" s="507" t="s">
        <v>529</v>
      </c>
      <c r="D725" s="508" t="s">
        <v>836</v>
      </c>
      <c r="E725" s="507" t="s">
        <v>2633</v>
      </c>
      <c r="F725" s="508" t="s">
        <v>2634</v>
      </c>
      <c r="G725" s="507" t="s">
        <v>2501</v>
      </c>
      <c r="H725" s="507" t="s">
        <v>2502</v>
      </c>
      <c r="I725" s="509">
        <v>796.18</v>
      </c>
      <c r="J725" s="509">
        <v>5</v>
      </c>
      <c r="K725" s="510">
        <v>3980.9</v>
      </c>
    </row>
    <row r="726" spans="1:11" ht="14.4" customHeight="1" x14ac:dyDescent="0.3">
      <c r="A726" s="505" t="s">
        <v>518</v>
      </c>
      <c r="B726" s="506" t="s">
        <v>519</v>
      </c>
      <c r="C726" s="507" t="s">
        <v>529</v>
      </c>
      <c r="D726" s="508" t="s">
        <v>836</v>
      </c>
      <c r="E726" s="507" t="s">
        <v>2633</v>
      </c>
      <c r="F726" s="508" t="s">
        <v>2634</v>
      </c>
      <c r="G726" s="507" t="s">
        <v>2503</v>
      </c>
      <c r="H726" s="507" t="s">
        <v>2504</v>
      </c>
      <c r="I726" s="509">
        <v>4360</v>
      </c>
      <c r="J726" s="509">
        <v>3</v>
      </c>
      <c r="K726" s="510">
        <v>13080</v>
      </c>
    </row>
    <row r="727" spans="1:11" ht="14.4" customHeight="1" x14ac:dyDescent="0.3">
      <c r="A727" s="505" t="s">
        <v>518</v>
      </c>
      <c r="B727" s="506" t="s">
        <v>519</v>
      </c>
      <c r="C727" s="507" t="s">
        <v>529</v>
      </c>
      <c r="D727" s="508" t="s">
        <v>836</v>
      </c>
      <c r="E727" s="507" t="s">
        <v>2633</v>
      </c>
      <c r="F727" s="508" t="s">
        <v>2634</v>
      </c>
      <c r="G727" s="507" t="s">
        <v>2505</v>
      </c>
      <c r="H727" s="507" t="s">
        <v>2506</v>
      </c>
      <c r="I727" s="509">
        <v>1054.78</v>
      </c>
      <c r="J727" s="509">
        <v>3</v>
      </c>
      <c r="K727" s="510">
        <v>3164.34</v>
      </c>
    </row>
    <row r="728" spans="1:11" ht="14.4" customHeight="1" x14ac:dyDescent="0.3">
      <c r="A728" s="505" t="s">
        <v>518</v>
      </c>
      <c r="B728" s="506" t="s">
        <v>519</v>
      </c>
      <c r="C728" s="507" t="s">
        <v>529</v>
      </c>
      <c r="D728" s="508" t="s">
        <v>836</v>
      </c>
      <c r="E728" s="507" t="s">
        <v>2633</v>
      </c>
      <c r="F728" s="508" t="s">
        <v>2634</v>
      </c>
      <c r="G728" s="507" t="s">
        <v>2507</v>
      </c>
      <c r="H728" s="507" t="s">
        <v>2508</v>
      </c>
      <c r="I728" s="509">
        <v>3424.3</v>
      </c>
      <c r="J728" s="509">
        <v>2</v>
      </c>
      <c r="K728" s="510">
        <v>6848.6</v>
      </c>
    </row>
    <row r="729" spans="1:11" ht="14.4" customHeight="1" x14ac:dyDescent="0.3">
      <c r="A729" s="505" t="s">
        <v>518</v>
      </c>
      <c r="B729" s="506" t="s">
        <v>519</v>
      </c>
      <c r="C729" s="507" t="s">
        <v>529</v>
      </c>
      <c r="D729" s="508" t="s">
        <v>836</v>
      </c>
      <c r="E729" s="507" t="s">
        <v>2633</v>
      </c>
      <c r="F729" s="508" t="s">
        <v>2634</v>
      </c>
      <c r="G729" s="507" t="s">
        <v>2509</v>
      </c>
      <c r="H729" s="507" t="s">
        <v>2510</v>
      </c>
      <c r="I729" s="509">
        <v>3443.68</v>
      </c>
      <c r="J729" s="509">
        <v>2</v>
      </c>
      <c r="K729" s="510">
        <v>6887.35</v>
      </c>
    </row>
    <row r="730" spans="1:11" ht="14.4" customHeight="1" x14ac:dyDescent="0.3">
      <c r="A730" s="505" t="s">
        <v>518</v>
      </c>
      <c r="B730" s="506" t="s">
        <v>519</v>
      </c>
      <c r="C730" s="507" t="s">
        <v>529</v>
      </c>
      <c r="D730" s="508" t="s">
        <v>836</v>
      </c>
      <c r="E730" s="507" t="s">
        <v>2633</v>
      </c>
      <c r="F730" s="508" t="s">
        <v>2634</v>
      </c>
      <c r="G730" s="507" t="s">
        <v>2511</v>
      </c>
      <c r="H730" s="507" t="s">
        <v>2512</v>
      </c>
      <c r="I730" s="509">
        <v>746.81</v>
      </c>
      <c r="J730" s="509">
        <v>5</v>
      </c>
      <c r="K730" s="510">
        <v>3734.06</v>
      </c>
    </row>
    <row r="731" spans="1:11" ht="14.4" customHeight="1" x14ac:dyDescent="0.3">
      <c r="A731" s="505" t="s">
        <v>518</v>
      </c>
      <c r="B731" s="506" t="s">
        <v>519</v>
      </c>
      <c r="C731" s="507" t="s">
        <v>529</v>
      </c>
      <c r="D731" s="508" t="s">
        <v>836</v>
      </c>
      <c r="E731" s="507" t="s">
        <v>2633</v>
      </c>
      <c r="F731" s="508" t="s">
        <v>2634</v>
      </c>
      <c r="G731" s="507" t="s">
        <v>2513</v>
      </c>
      <c r="H731" s="507" t="s">
        <v>2514</v>
      </c>
      <c r="I731" s="509">
        <v>3424.3</v>
      </c>
      <c r="J731" s="509">
        <v>2</v>
      </c>
      <c r="K731" s="510">
        <v>6848.6</v>
      </c>
    </row>
    <row r="732" spans="1:11" ht="14.4" customHeight="1" x14ac:dyDescent="0.3">
      <c r="A732" s="505" t="s">
        <v>518</v>
      </c>
      <c r="B732" s="506" t="s">
        <v>519</v>
      </c>
      <c r="C732" s="507" t="s">
        <v>529</v>
      </c>
      <c r="D732" s="508" t="s">
        <v>836</v>
      </c>
      <c r="E732" s="507" t="s">
        <v>2633</v>
      </c>
      <c r="F732" s="508" t="s">
        <v>2634</v>
      </c>
      <c r="G732" s="507" t="s">
        <v>2515</v>
      </c>
      <c r="H732" s="507" t="s">
        <v>2516</v>
      </c>
      <c r="I732" s="509">
        <v>3443.68</v>
      </c>
      <c r="J732" s="509">
        <v>1</v>
      </c>
      <c r="K732" s="510">
        <v>3443.68</v>
      </c>
    </row>
    <row r="733" spans="1:11" ht="14.4" customHeight="1" x14ac:dyDescent="0.3">
      <c r="A733" s="505" t="s">
        <v>518</v>
      </c>
      <c r="B733" s="506" t="s">
        <v>519</v>
      </c>
      <c r="C733" s="507" t="s">
        <v>529</v>
      </c>
      <c r="D733" s="508" t="s">
        <v>836</v>
      </c>
      <c r="E733" s="507" t="s">
        <v>2633</v>
      </c>
      <c r="F733" s="508" t="s">
        <v>2634</v>
      </c>
      <c r="G733" s="507" t="s">
        <v>2517</v>
      </c>
      <c r="H733" s="507" t="s">
        <v>2518</v>
      </c>
      <c r="I733" s="509">
        <v>796.18</v>
      </c>
      <c r="J733" s="509">
        <v>5</v>
      </c>
      <c r="K733" s="510">
        <v>3980.9</v>
      </c>
    </row>
    <row r="734" spans="1:11" ht="14.4" customHeight="1" x14ac:dyDescent="0.3">
      <c r="A734" s="505" t="s">
        <v>518</v>
      </c>
      <c r="B734" s="506" t="s">
        <v>519</v>
      </c>
      <c r="C734" s="507" t="s">
        <v>529</v>
      </c>
      <c r="D734" s="508" t="s">
        <v>836</v>
      </c>
      <c r="E734" s="507" t="s">
        <v>2633</v>
      </c>
      <c r="F734" s="508" t="s">
        <v>2634</v>
      </c>
      <c r="G734" s="507" t="s">
        <v>2519</v>
      </c>
      <c r="H734" s="507" t="s">
        <v>2520</v>
      </c>
      <c r="I734" s="509">
        <v>28021.05</v>
      </c>
      <c r="J734" s="509">
        <v>1</v>
      </c>
      <c r="K734" s="510">
        <v>28021.05</v>
      </c>
    </row>
    <row r="735" spans="1:11" ht="14.4" customHeight="1" x14ac:dyDescent="0.3">
      <c r="A735" s="505" t="s">
        <v>518</v>
      </c>
      <c r="B735" s="506" t="s">
        <v>519</v>
      </c>
      <c r="C735" s="507" t="s">
        <v>529</v>
      </c>
      <c r="D735" s="508" t="s">
        <v>836</v>
      </c>
      <c r="E735" s="507" t="s">
        <v>2633</v>
      </c>
      <c r="F735" s="508" t="s">
        <v>2634</v>
      </c>
      <c r="G735" s="507" t="s">
        <v>2521</v>
      </c>
      <c r="H735" s="507" t="s">
        <v>2522</v>
      </c>
      <c r="I735" s="509">
        <v>18955.599999999999</v>
      </c>
      <c r="J735" s="509">
        <v>1</v>
      </c>
      <c r="K735" s="510">
        <v>18955.599999999999</v>
      </c>
    </row>
    <row r="736" spans="1:11" ht="14.4" customHeight="1" x14ac:dyDescent="0.3">
      <c r="A736" s="505" t="s">
        <v>518</v>
      </c>
      <c r="B736" s="506" t="s">
        <v>519</v>
      </c>
      <c r="C736" s="507" t="s">
        <v>529</v>
      </c>
      <c r="D736" s="508" t="s">
        <v>836</v>
      </c>
      <c r="E736" s="507" t="s">
        <v>2644</v>
      </c>
      <c r="F736" s="508" t="s">
        <v>2645</v>
      </c>
      <c r="G736" s="507" t="s">
        <v>2523</v>
      </c>
      <c r="H736" s="507" t="s">
        <v>2524</v>
      </c>
      <c r="I736" s="509">
        <v>9075</v>
      </c>
      <c r="J736" s="509">
        <v>2</v>
      </c>
      <c r="K736" s="510">
        <v>18150</v>
      </c>
    </row>
    <row r="737" spans="1:11" ht="14.4" customHeight="1" x14ac:dyDescent="0.3">
      <c r="A737" s="505" t="s">
        <v>518</v>
      </c>
      <c r="B737" s="506" t="s">
        <v>519</v>
      </c>
      <c r="C737" s="507" t="s">
        <v>529</v>
      </c>
      <c r="D737" s="508" t="s">
        <v>836</v>
      </c>
      <c r="E737" s="507" t="s">
        <v>2635</v>
      </c>
      <c r="F737" s="508" t="s">
        <v>2636</v>
      </c>
      <c r="G737" s="507" t="s">
        <v>1528</v>
      </c>
      <c r="H737" s="507" t="s">
        <v>1529</v>
      </c>
      <c r="I737" s="509">
        <v>8.1649999999999991</v>
      </c>
      <c r="J737" s="509">
        <v>80</v>
      </c>
      <c r="K737" s="510">
        <v>653.20000000000005</v>
      </c>
    </row>
    <row r="738" spans="1:11" ht="14.4" customHeight="1" x14ac:dyDescent="0.3">
      <c r="A738" s="505" t="s">
        <v>518</v>
      </c>
      <c r="B738" s="506" t="s">
        <v>519</v>
      </c>
      <c r="C738" s="507" t="s">
        <v>529</v>
      </c>
      <c r="D738" s="508" t="s">
        <v>836</v>
      </c>
      <c r="E738" s="507" t="s">
        <v>2635</v>
      </c>
      <c r="F738" s="508" t="s">
        <v>2636</v>
      </c>
      <c r="G738" s="507" t="s">
        <v>1528</v>
      </c>
      <c r="H738" s="507" t="s">
        <v>1530</v>
      </c>
      <c r="I738" s="509">
        <v>8.1655555555555548</v>
      </c>
      <c r="J738" s="509">
        <v>410</v>
      </c>
      <c r="K738" s="510">
        <v>3347.9</v>
      </c>
    </row>
    <row r="739" spans="1:11" ht="14.4" customHeight="1" x14ac:dyDescent="0.3">
      <c r="A739" s="505" t="s">
        <v>518</v>
      </c>
      <c r="B739" s="506" t="s">
        <v>519</v>
      </c>
      <c r="C739" s="507" t="s">
        <v>529</v>
      </c>
      <c r="D739" s="508" t="s">
        <v>836</v>
      </c>
      <c r="E739" s="507" t="s">
        <v>2646</v>
      </c>
      <c r="F739" s="508" t="s">
        <v>2647</v>
      </c>
      <c r="G739" s="507" t="s">
        <v>2525</v>
      </c>
      <c r="H739" s="507" t="s">
        <v>2526</v>
      </c>
      <c r="I739" s="509">
        <v>50.12</v>
      </c>
      <c r="J739" s="509">
        <v>180</v>
      </c>
      <c r="K739" s="510">
        <v>9021.0499999999993</v>
      </c>
    </row>
    <row r="740" spans="1:11" ht="14.4" customHeight="1" x14ac:dyDescent="0.3">
      <c r="A740" s="505" t="s">
        <v>518</v>
      </c>
      <c r="B740" s="506" t="s">
        <v>519</v>
      </c>
      <c r="C740" s="507" t="s">
        <v>529</v>
      </c>
      <c r="D740" s="508" t="s">
        <v>836</v>
      </c>
      <c r="E740" s="507" t="s">
        <v>2646</v>
      </c>
      <c r="F740" s="508" t="s">
        <v>2647</v>
      </c>
      <c r="G740" s="507" t="s">
        <v>2527</v>
      </c>
      <c r="H740" s="507" t="s">
        <v>2528</v>
      </c>
      <c r="I740" s="509">
        <v>87.840000000000018</v>
      </c>
      <c r="J740" s="509">
        <v>240</v>
      </c>
      <c r="K740" s="510">
        <v>21080.6</v>
      </c>
    </row>
    <row r="741" spans="1:11" ht="14.4" customHeight="1" x14ac:dyDescent="0.3">
      <c r="A741" s="505" t="s">
        <v>518</v>
      </c>
      <c r="B741" s="506" t="s">
        <v>519</v>
      </c>
      <c r="C741" s="507" t="s">
        <v>529</v>
      </c>
      <c r="D741" s="508" t="s">
        <v>836</v>
      </c>
      <c r="E741" s="507" t="s">
        <v>2646</v>
      </c>
      <c r="F741" s="508" t="s">
        <v>2647</v>
      </c>
      <c r="G741" s="507" t="s">
        <v>2529</v>
      </c>
      <c r="H741" s="507" t="s">
        <v>2530</v>
      </c>
      <c r="I741" s="509">
        <v>54.11</v>
      </c>
      <c r="J741" s="509">
        <v>72</v>
      </c>
      <c r="K741" s="510">
        <v>3895.74</v>
      </c>
    </row>
    <row r="742" spans="1:11" ht="14.4" customHeight="1" x14ac:dyDescent="0.3">
      <c r="A742" s="505" t="s">
        <v>518</v>
      </c>
      <c r="B742" s="506" t="s">
        <v>519</v>
      </c>
      <c r="C742" s="507" t="s">
        <v>529</v>
      </c>
      <c r="D742" s="508" t="s">
        <v>836</v>
      </c>
      <c r="E742" s="507" t="s">
        <v>2646</v>
      </c>
      <c r="F742" s="508" t="s">
        <v>2647</v>
      </c>
      <c r="G742" s="507" t="s">
        <v>2531</v>
      </c>
      <c r="H742" s="507" t="s">
        <v>2532</v>
      </c>
      <c r="I742" s="509">
        <v>30.42</v>
      </c>
      <c r="J742" s="509">
        <v>108</v>
      </c>
      <c r="K742" s="510">
        <v>3285.66</v>
      </c>
    </row>
    <row r="743" spans="1:11" ht="14.4" customHeight="1" x14ac:dyDescent="0.3">
      <c r="A743" s="505" t="s">
        <v>518</v>
      </c>
      <c r="B743" s="506" t="s">
        <v>519</v>
      </c>
      <c r="C743" s="507" t="s">
        <v>529</v>
      </c>
      <c r="D743" s="508" t="s">
        <v>836</v>
      </c>
      <c r="E743" s="507" t="s">
        <v>2646</v>
      </c>
      <c r="F743" s="508" t="s">
        <v>2647</v>
      </c>
      <c r="G743" s="507" t="s">
        <v>2531</v>
      </c>
      <c r="H743" s="507" t="s">
        <v>2533</v>
      </c>
      <c r="I743" s="509">
        <v>30.42</v>
      </c>
      <c r="J743" s="509">
        <v>36</v>
      </c>
      <c r="K743" s="510">
        <v>1095.21</v>
      </c>
    </row>
    <row r="744" spans="1:11" ht="14.4" customHeight="1" x14ac:dyDescent="0.3">
      <c r="A744" s="505" t="s">
        <v>518</v>
      </c>
      <c r="B744" s="506" t="s">
        <v>519</v>
      </c>
      <c r="C744" s="507" t="s">
        <v>529</v>
      </c>
      <c r="D744" s="508" t="s">
        <v>836</v>
      </c>
      <c r="E744" s="507" t="s">
        <v>2637</v>
      </c>
      <c r="F744" s="508" t="s">
        <v>2638</v>
      </c>
      <c r="G744" s="507" t="s">
        <v>1531</v>
      </c>
      <c r="H744" s="507" t="s">
        <v>1593</v>
      </c>
      <c r="I744" s="509">
        <v>0.30199999999999999</v>
      </c>
      <c r="J744" s="509">
        <v>600</v>
      </c>
      <c r="K744" s="510">
        <v>181</v>
      </c>
    </row>
    <row r="745" spans="1:11" ht="14.4" customHeight="1" x14ac:dyDescent="0.3">
      <c r="A745" s="505" t="s">
        <v>518</v>
      </c>
      <c r="B745" s="506" t="s">
        <v>519</v>
      </c>
      <c r="C745" s="507" t="s">
        <v>529</v>
      </c>
      <c r="D745" s="508" t="s">
        <v>836</v>
      </c>
      <c r="E745" s="507" t="s">
        <v>2637</v>
      </c>
      <c r="F745" s="508" t="s">
        <v>2638</v>
      </c>
      <c r="G745" s="507" t="s">
        <v>1531</v>
      </c>
      <c r="H745" s="507" t="s">
        <v>1532</v>
      </c>
      <c r="I745" s="509">
        <v>0.30599999999999999</v>
      </c>
      <c r="J745" s="509">
        <v>600</v>
      </c>
      <c r="K745" s="510">
        <v>184</v>
      </c>
    </row>
    <row r="746" spans="1:11" ht="14.4" customHeight="1" x14ac:dyDescent="0.3">
      <c r="A746" s="505" t="s">
        <v>518</v>
      </c>
      <c r="B746" s="506" t="s">
        <v>519</v>
      </c>
      <c r="C746" s="507" t="s">
        <v>529</v>
      </c>
      <c r="D746" s="508" t="s">
        <v>836</v>
      </c>
      <c r="E746" s="507" t="s">
        <v>2637</v>
      </c>
      <c r="F746" s="508" t="s">
        <v>2638</v>
      </c>
      <c r="G746" s="507" t="s">
        <v>1536</v>
      </c>
      <c r="H746" s="507" t="s">
        <v>1537</v>
      </c>
      <c r="I746" s="509">
        <v>0.31</v>
      </c>
      <c r="J746" s="509">
        <v>100</v>
      </c>
      <c r="K746" s="510">
        <v>31</v>
      </c>
    </row>
    <row r="747" spans="1:11" ht="14.4" customHeight="1" x14ac:dyDescent="0.3">
      <c r="A747" s="505" t="s">
        <v>518</v>
      </c>
      <c r="B747" s="506" t="s">
        <v>519</v>
      </c>
      <c r="C747" s="507" t="s">
        <v>529</v>
      </c>
      <c r="D747" s="508" t="s">
        <v>836</v>
      </c>
      <c r="E747" s="507" t="s">
        <v>2637</v>
      </c>
      <c r="F747" s="508" t="s">
        <v>2638</v>
      </c>
      <c r="G747" s="507" t="s">
        <v>2534</v>
      </c>
      <c r="H747" s="507" t="s">
        <v>2535</v>
      </c>
      <c r="I747" s="509">
        <v>10.451666666666668</v>
      </c>
      <c r="J747" s="509">
        <v>180</v>
      </c>
      <c r="K747" s="510">
        <v>1881.75</v>
      </c>
    </row>
    <row r="748" spans="1:11" ht="14.4" customHeight="1" x14ac:dyDescent="0.3">
      <c r="A748" s="505" t="s">
        <v>518</v>
      </c>
      <c r="B748" s="506" t="s">
        <v>519</v>
      </c>
      <c r="C748" s="507" t="s">
        <v>529</v>
      </c>
      <c r="D748" s="508" t="s">
        <v>836</v>
      </c>
      <c r="E748" s="507" t="s">
        <v>2637</v>
      </c>
      <c r="F748" s="508" t="s">
        <v>2638</v>
      </c>
      <c r="G748" s="507" t="s">
        <v>1542</v>
      </c>
      <c r="H748" s="507" t="s">
        <v>1543</v>
      </c>
      <c r="I748" s="509">
        <v>0.39500000000000002</v>
      </c>
      <c r="J748" s="509">
        <v>400</v>
      </c>
      <c r="K748" s="510">
        <v>158</v>
      </c>
    </row>
    <row r="749" spans="1:11" ht="14.4" customHeight="1" x14ac:dyDescent="0.3">
      <c r="A749" s="505" t="s">
        <v>518</v>
      </c>
      <c r="B749" s="506" t="s">
        <v>519</v>
      </c>
      <c r="C749" s="507" t="s">
        <v>529</v>
      </c>
      <c r="D749" s="508" t="s">
        <v>836</v>
      </c>
      <c r="E749" s="507" t="s">
        <v>2637</v>
      </c>
      <c r="F749" s="508" t="s">
        <v>2638</v>
      </c>
      <c r="G749" s="507" t="s">
        <v>2536</v>
      </c>
      <c r="H749" s="507" t="s">
        <v>2537</v>
      </c>
      <c r="I749" s="509">
        <v>31.46</v>
      </c>
      <c r="J749" s="509">
        <v>50</v>
      </c>
      <c r="K749" s="510">
        <v>1573</v>
      </c>
    </row>
    <row r="750" spans="1:11" ht="14.4" customHeight="1" x14ac:dyDescent="0.3">
      <c r="A750" s="505" t="s">
        <v>518</v>
      </c>
      <c r="B750" s="506" t="s">
        <v>519</v>
      </c>
      <c r="C750" s="507" t="s">
        <v>529</v>
      </c>
      <c r="D750" s="508" t="s">
        <v>836</v>
      </c>
      <c r="E750" s="507" t="s">
        <v>2639</v>
      </c>
      <c r="F750" s="508" t="s">
        <v>2640</v>
      </c>
      <c r="G750" s="507" t="s">
        <v>2538</v>
      </c>
      <c r="H750" s="507" t="s">
        <v>2539</v>
      </c>
      <c r="I750" s="509">
        <v>16.211428571428574</v>
      </c>
      <c r="J750" s="509">
        <v>300</v>
      </c>
      <c r="K750" s="510">
        <v>4864.3</v>
      </c>
    </row>
    <row r="751" spans="1:11" ht="14.4" customHeight="1" x14ac:dyDescent="0.3">
      <c r="A751" s="505" t="s">
        <v>518</v>
      </c>
      <c r="B751" s="506" t="s">
        <v>519</v>
      </c>
      <c r="C751" s="507" t="s">
        <v>529</v>
      </c>
      <c r="D751" s="508" t="s">
        <v>836</v>
      </c>
      <c r="E751" s="507" t="s">
        <v>2639</v>
      </c>
      <c r="F751" s="508" t="s">
        <v>2640</v>
      </c>
      <c r="G751" s="507" t="s">
        <v>2540</v>
      </c>
      <c r="H751" s="507" t="s">
        <v>2541</v>
      </c>
      <c r="I751" s="509">
        <v>7.51</v>
      </c>
      <c r="J751" s="509">
        <v>50</v>
      </c>
      <c r="K751" s="510">
        <v>375.5</v>
      </c>
    </row>
    <row r="752" spans="1:11" ht="14.4" customHeight="1" x14ac:dyDescent="0.3">
      <c r="A752" s="505" t="s">
        <v>518</v>
      </c>
      <c r="B752" s="506" t="s">
        <v>519</v>
      </c>
      <c r="C752" s="507" t="s">
        <v>529</v>
      </c>
      <c r="D752" s="508" t="s">
        <v>836</v>
      </c>
      <c r="E752" s="507" t="s">
        <v>2639</v>
      </c>
      <c r="F752" s="508" t="s">
        <v>2640</v>
      </c>
      <c r="G752" s="507" t="s">
        <v>2540</v>
      </c>
      <c r="H752" s="507" t="s">
        <v>2542</v>
      </c>
      <c r="I752" s="509">
        <v>7.5</v>
      </c>
      <c r="J752" s="509">
        <v>200</v>
      </c>
      <c r="K752" s="510">
        <v>1500</v>
      </c>
    </row>
    <row r="753" spans="1:11" ht="14.4" customHeight="1" x14ac:dyDescent="0.3">
      <c r="A753" s="505" t="s">
        <v>518</v>
      </c>
      <c r="B753" s="506" t="s">
        <v>519</v>
      </c>
      <c r="C753" s="507" t="s">
        <v>529</v>
      </c>
      <c r="D753" s="508" t="s">
        <v>836</v>
      </c>
      <c r="E753" s="507" t="s">
        <v>2639</v>
      </c>
      <c r="F753" s="508" t="s">
        <v>2640</v>
      </c>
      <c r="G753" s="507" t="s">
        <v>2540</v>
      </c>
      <c r="H753" s="507" t="s">
        <v>2543</v>
      </c>
      <c r="I753" s="509">
        <v>7.5</v>
      </c>
      <c r="J753" s="509">
        <v>50</v>
      </c>
      <c r="K753" s="510">
        <v>375</v>
      </c>
    </row>
    <row r="754" spans="1:11" ht="14.4" customHeight="1" x14ac:dyDescent="0.3">
      <c r="A754" s="505" t="s">
        <v>518</v>
      </c>
      <c r="B754" s="506" t="s">
        <v>519</v>
      </c>
      <c r="C754" s="507" t="s">
        <v>529</v>
      </c>
      <c r="D754" s="508" t="s">
        <v>836</v>
      </c>
      <c r="E754" s="507" t="s">
        <v>2639</v>
      </c>
      <c r="F754" s="508" t="s">
        <v>2640</v>
      </c>
      <c r="G754" s="507" t="s">
        <v>2544</v>
      </c>
      <c r="H754" s="507" t="s">
        <v>2545</v>
      </c>
      <c r="I754" s="509">
        <v>11.02</v>
      </c>
      <c r="J754" s="509">
        <v>160</v>
      </c>
      <c r="K754" s="510">
        <v>1763.2</v>
      </c>
    </row>
    <row r="755" spans="1:11" ht="14.4" customHeight="1" x14ac:dyDescent="0.3">
      <c r="A755" s="505" t="s">
        <v>518</v>
      </c>
      <c r="B755" s="506" t="s">
        <v>519</v>
      </c>
      <c r="C755" s="507" t="s">
        <v>529</v>
      </c>
      <c r="D755" s="508" t="s">
        <v>836</v>
      </c>
      <c r="E755" s="507" t="s">
        <v>2639</v>
      </c>
      <c r="F755" s="508" t="s">
        <v>2640</v>
      </c>
      <c r="G755" s="507" t="s">
        <v>2546</v>
      </c>
      <c r="H755" s="507" t="s">
        <v>2547</v>
      </c>
      <c r="I755" s="509">
        <v>11.010000000000002</v>
      </c>
      <c r="J755" s="509">
        <v>1680</v>
      </c>
      <c r="K755" s="510">
        <v>18496.8</v>
      </c>
    </row>
    <row r="756" spans="1:11" ht="14.4" customHeight="1" x14ac:dyDescent="0.3">
      <c r="A756" s="505" t="s">
        <v>518</v>
      </c>
      <c r="B756" s="506" t="s">
        <v>519</v>
      </c>
      <c r="C756" s="507" t="s">
        <v>529</v>
      </c>
      <c r="D756" s="508" t="s">
        <v>836</v>
      </c>
      <c r="E756" s="507" t="s">
        <v>2639</v>
      </c>
      <c r="F756" s="508" t="s">
        <v>2640</v>
      </c>
      <c r="G756" s="507" t="s">
        <v>2548</v>
      </c>
      <c r="H756" s="507" t="s">
        <v>2549</v>
      </c>
      <c r="I756" s="509">
        <v>11.013000000000002</v>
      </c>
      <c r="J756" s="509">
        <v>1160</v>
      </c>
      <c r="K756" s="510">
        <v>12776.000000000002</v>
      </c>
    </row>
    <row r="757" spans="1:11" ht="14.4" customHeight="1" x14ac:dyDescent="0.3">
      <c r="A757" s="505" t="s">
        <v>518</v>
      </c>
      <c r="B757" s="506" t="s">
        <v>519</v>
      </c>
      <c r="C757" s="507" t="s">
        <v>529</v>
      </c>
      <c r="D757" s="508" t="s">
        <v>836</v>
      </c>
      <c r="E757" s="507" t="s">
        <v>2639</v>
      </c>
      <c r="F757" s="508" t="s">
        <v>2640</v>
      </c>
      <c r="G757" s="507" t="s">
        <v>2550</v>
      </c>
      <c r="H757" s="507" t="s">
        <v>2551</v>
      </c>
      <c r="I757" s="509">
        <v>10.55</v>
      </c>
      <c r="J757" s="509">
        <v>40</v>
      </c>
      <c r="K757" s="510">
        <v>422.05</v>
      </c>
    </row>
    <row r="758" spans="1:11" ht="14.4" customHeight="1" x14ac:dyDescent="0.3">
      <c r="A758" s="505" t="s">
        <v>518</v>
      </c>
      <c r="B758" s="506" t="s">
        <v>519</v>
      </c>
      <c r="C758" s="507" t="s">
        <v>529</v>
      </c>
      <c r="D758" s="508" t="s">
        <v>836</v>
      </c>
      <c r="E758" s="507" t="s">
        <v>2639</v>
      </c>
      <c r="F758" s="508" t="s">
        <v>2640</v>
      </c>
      <c r="G758" s="507" t="s">
        <v>2552</v>
      </c>
      <c r="H758" s="507" t="s">
        <v>2553</v>
      </c>
      <c r="I758" s="509">
        <v>20.16</v>
      </c>
      <c r="J758" s="509">
        <v>40</v>
      </c>
      <c r="K758" s="510">
        <v>806.34</v>
      </c>
    </row>
    <row r="759" spans="1:11" ht="14.4" customHeight="1" x14ac:dyDescent="0.3">
      <c r="A759" s="505" t="s">
        <v>518</v>
      </c>
      <c r="B759" s="506" t="s">
        <v>519</v>
      </c>
      <c r="C759" s="507" t="s">
        <v>529</v>
      </c>
      <c r="D759" s="508" t="s">
        <v>836</v>
      </c>
      <c r="E759" s="507" t="s">
        <v>2639</v>
      </c>
      <c r="F759" s="508" t="s">
        <v>2640</v>
      </c>
      <c r="G759" s="507" t="s">
        <v>1550</v>
      </c>
      <c r="H759" s="507" t="s">
        <v>1551</v>
      </c>
      <c r="I759" s="509">
        <v>0.77</v>
      </c>
      <c r="J759" s="509">
        <v>1600</v>
      </c>
      <c r="K759" s="510">
        <v>1232</v>
      </c>
    </row>
    <row r="760" spans="1:11" ht="14.4" customHeight="1" x14ac:dyDescent="0.3">
      <c r="A760" s="505" t="s">
        <v>518</v>
      </c>
      <c r="B760" s="506" t="s">
        <v>519</v>
      </c>
      <c r="C760" s="507" t="s">
        <v>529</v>
      </c>
      <c r="D760" s="508" t="s">
        <v>836</v>
      </c>
      <c r="E760" s="507" t="s">
        <v>2639</v>
      </c>
      <c r="F760" s="508" t="s">
        <v>2640</v>
      </c>
      <c r="G760" s="507" t="s">
        <v>1552</v>
      </c>
      <c r="H760" s="507" t="s">
        <v>1553</v>
      </c>
      <c r="I760" s="509">
        <v>0.77500000000000013</v>
      </c>
      <c r="J760" s="509">
        <v>1600</v>
      </c>
      <c r="K760" s="510">
        <v>1241</v>
      </c>
    </row>
    <row r="761" spans="1:11" ht="14.4" customHeight="1" x14ac:dyDescent="0.3">
      <c r="A761" s="505" t="s">
        <v>518</v>
      </c>
      <c r="B761" s="506" t="s">
        <v>519</v>
      </c>
      <c r="C761" s="507" t="s">
        <v>529</v>
      </c>
      <c r="D761" s="508" t="s">
        <v>836</v>
      </c>
      <c r="E761" s="507" t="s">
        <v>2639</v>
      </c>
      <c r="F761" s="508" t="s">
        <v>2640</v>
      </c>
      <c r="G761" s="507" t="s">
        <v>1603</v>
      </c>
      <c r="H761" s="507" t="s">
        <v>1604</v>
      </c>
      <c r="I761" s="509">
        <v>0.77</v>
      </c>
      <c r="J761" s="509">
        <v>200</v>
      </c>
      <c r="K761" s="510">
        <v>154</v>
      </c>
    </row>
    <row r="762" spans="1:11" ht="14.4" customHeight="1" x14ac:dyDescent="0.3">
      <c r="A762" s="505" t="s">
        <v>518</v>
      </c>
      <c r="B762" s="506" t="s">
        <v>519</v>
      </c>
      <c r="C762" s="507" t="s">
        <v>529</v>
      </c>
      <c r="D762" s="508" t="s">
        <v>836</v>
      </c>
      <c r="E762" s="507" t="s">
        <v>2639</v>
      </c>
      <c r="F762" s="508" t="s">
        <v>2640</v>
      </c>
      <c r="G762" s="507" t="s">
        <v>1554</v>
      </c>
      <c r="H762" s="507" t="s">
        <v>1555</v>
      </c>
      <c r="I762" s="509">
        <v>0.71</v>
      </c>
      <c r="J762" s="509">
        <v>2000</v>
      </c>
      <c r="K762" s="510">
        <v>1420</v>
      </c>
    </row>
    <row r="763" spans="1:11" ht="14.4" customHeight="1" x14ac:dyDescent="0.3">
      <c r="A763" s="505" t="s">
        <v>518</v>
      </c>
      <c r="B763" s="506" t="s">
        <v>519</v>
      </c>
      <c r="C763" s="507" t="s">
        <v>529</v>
      </c>
      <c r="D763" s="508" t="s">
        <v>836</v>
      </c>
      <c r="E763" s="507" t="s">
        <v>2639</v>
      </c>
      <c r="F763" s="508" t="s">
        <v>2640</v>
      </c>
      <c r="G763" s="507" t="s">
        <v>1554</v>
      </c>
      <c r="H763" s="507" t="s">
        <v>1556</v>
      </c>
      <c r="I763" s="509">
        <v>0.71</v>
      </c>
      <c r="J763" s="509">
        <v>3600</v>
      </c>
      <c r="K763" s="510">
        <v>2556</v>
      </c>
    </row>
    <row r="764" spans="1:11" ht="14.4" customHeight="1" x14ac:dyDescent="0.3">
      <c r="A764" s="505" t="s">
        <v>518</v>
      </c>
      <c r="B764" s="506" t="s">
        <v>519</v>
      </c>
      <c r="C764" s="507" t="s">
        <v>529</v>
      </c>
      <c r="D764" s="508" t="s">
        <v>836</v>
      </c>
      <c r="E764" s="507" t="s">
        <v>2639</v>
      </c>
      <c r="F764" s="508" t="s">
        <v>2640</v>
      </c>
      <c r="G764" s="507" t="s">
        <v>1557</v>
      </c>
      <c r="H764" s="507" t="s">
        <v>1605</v>
      </c>
      <c r="I764" s="509">
        <v>0.71</v>
      </c>
      <c r="J764" s="509">
        <v>400</v>
      </c>
      <c r="K764" s="510">
        <v>284</v>
      </c>
    </row>
    <row r="765" spans="1:11" ht="14.4" customHeight="1" x14ac:dyDescent="0.3">
      <c r="A765" s="505" t="s">
        <v>518</v>
      </c>
      <c r="B765" s="506" t="s">
        <v>519</v>
      </c>
      <c r="C765" s="507" t="s">
        <v>529</v>
      </c>
      <c r="D765" s="508" t="s">
        <v>836</v>
      </c>
      <c r="E765" s="507" t="s">
        <v>2639</v>
      </c>
      <c r="F765" s="508" t="s">
        <v>2640</v>
      </c>
      <c r="G765" s="507" t="s">
        <v>1557</v>
      </c>
      <c r="H765" s="507" t="s">
        <v>1558</v>
      </c>
      <c r="I765" s="509">
        <v>0.71</v>
      </c>
      <c r="J765" s="509">
        <v>800</v>
      </c>
      <c r="K765" s="510">
        <v>568</v>
      </c>
    </row>
    <row r="766" spans="1:11" ht="14.4" customHeight="1" x14ac:dyDescent="0.3">
      <c r="A766" s="505" t="s">
        <v>518</v>
      </c>
      <c r="B766" s="506" t="s">
        <v>519</v>
      </c>
      <c r="C766" s="507" t="s">
        <v>529</v>
      </c>
      <c r="D766" s="508" t="s">
        <v>836</v>
      </c>
      <c r="E766" s="507" t="s">
        <v>2639</v>
      </c>
      <c r="F766" s="508" t="s">
        <v>2640</v>
      </c>
      <c r="G766" s="507" t="s">
        <v>1559</v>
      </c>
      <c r="H766" s="507" t="s">
        <v>1560</v>
      </c>
      <c r="I766" s="509">
        <v>0.71</v>
      </c>
      <c r="J766" s="509">
        <v>1000</v>
      </c>
      <c r="K766" s="510">
        <v>710</v>
      </c>
    </row>
    <row r="767" spans="1:11" ht="14.4" customHeight="1" x14ac:dyDescent="0.3">
      <c r="A767" s="505" t="s">
        <v>518</v>
      </c>
      <c r="B767" s="506" t="s">
        <v>519</v>
      </c>
      <c r="C767" s="507" t="s">
        <v>529</v>
      </c>
      <c r="D767" s="508" t="s">
        <v>836</v>
      </c>
      <c r="E767" s="507" t="s">
        <v>2639</v>
      </c>
      <c r="F767" s="508" t="s">
        <v>2640</v>
      </c>
      <c r="G767" s="507" t="s">
        <v>1559</v>
      </c>
      <c r="H767" s="507" t="s">
        <v>1561</v>
      </c>
      <c r="I767" s="509">
        <v>0.71</v>
      </c>
      <c r="J767" s="509">
        <v>2800</v>
      </c>
      <c r="K767" s="510">
        <v>1988</v>
      </c>
    </row>
    <row r="768" spans="1:11" ht="14.4" customHeight="1" x14ac:dyDescent="0.3">
      <c r="A768" s="505" t="s">
        <v>518</v>
      </c>
      <c r="B768" s="506" t="s">
        <v>519</v>
      </c>
      <c r="C768" s="507" t="s">
        <v>529</v>
      </c>
      <c r="D768" s="508" t="s">
        <v>836</v>
      </c>
      <c r="E768" s="507" t="s">
        <v>2648</v>
      </c>
      <c r="F768" s="508" t="s">
        <v>2649</v>
      </c>
      <c r="G768" s="507" t="s">
        <v>2038</v>
      </c>
      <c r="H768" s="507" t="s">
        <v>2039</v>
      </c>
      <c r="I768" s="509">
        <v>9326.99</v>
      </c>
      <c r="J768" s="509">
        <v>1</v>
      </c>
      <c r="K768" s="510">
        <v>9326.99</v>
      </c>
    </row>
    <row r="769" spans="1:11" ht="14.4" customHeight="1" x14ac:dyDescent="0.3">
      <c r="A769" s="505" t="s">
        <v>518</v>
      </c>
      <c r="B769" s="506" t="s">
        <v>519</v>
      </c>
      <c r="C769" s="507" t="s">
        <v>529</v>
      </c>
      <c r="D769" s="508" t="s">
        <v>836</v>
      </c>
      <c r="E769" s="507" t="s">
        <v>2650</v>
      </c>
      <c r="F769" s="508" t="s">
        <v>2651</v>
      </c>
      <c r="G769" s="507" t="s">
        <v>1881</v>
      </c>
      <c r="H769" s="507" t="s">
        <v>2554</v>
      </c>
      <c r="I769" s="509">
        <v>46098.67</v>
      </c>
      <c r="J769" s="509">
        <v>1</v>
      </c>
      <c r="K769" s="510">
        <v>46098.67</v>
      </c>
    </row>
    <row r="770" spans="1:11" ht="14.4" customHeight="1" x14ac:dyDescent="0.3">
      <c r="A770" s="505" t="s">
        <v>518</v>
      </c>
      <c r="B770" s="506" t="s">
        <v>519</v>
      </c>
      <c r="C770" s="507" t="s">
        <v>529</v>
      </c>
      <c r="D770" s="508" t="s">
        <v>836</v>
      </c>
      <c r="E770" s="507" t="s">
        <v>2650</v>
      </c>
      <c r="F770" s="508" t="s">
        <v>2651</v>
      </c>
      <c r="G770" s="507" t="s">
        <v>1925</v>
      </c>
      <c r="H770" s="507" t="s">
        <v>2555</v>
      </c>
      <c r="I770" s="509">
        <v>75270.95</v>
      </c>
      <c r="J770" s="509">
        <v>10</v>
      </c>
      <c r="K770" s="510">
        <v>752709.49999999988</v>
      </c>
    </row>
    <row r="771" spans="1:11" ht="14.4" customHeight="1" x14ac:dyDescent="0.3">
      <c r="A771" s="505" t="s">
        <v>518</v>
      </c>
      <c r="B771" s="506" t="s">
        <v>519</v>
      </c>
      <c r="C771" s="507" t="s">
        <v>529</v>
      </c>
      <c r="D771" s="508" t="s">
        <v>836</v>
      </c>
      <c r="E771" s="507" t="s">
        <v>2650</v>
      </c>
      <c r="F771" s="508" t="s">
        <v>2651</v>
      </c>
      <c r="G771" s="507" t="s">
        <v>1941</v>
      </c>
      <c r="H771" s="507" t="s">
        <v>2556</v>
      </c>
      <c r="I771" s="509">
        <v>40764.72111111111</v>
      </c>
      <c r="J771" s="509">
        <v>13</v>
      </c>
      <c r="K771" s="510">
        <v>530784.42999999993</v>
      </c>
    </row>
    <row r="772" spans="1:11" ht="14.4" customHeight="1" x14ac:dyDescent="0.3">
      <c r="A772" s="505" t="s">
        <v>518</v>
      </c>
      <c r="B772" s="506" t="s">
        <v>519</v>
      </c>
      <c r="C772" s="507" t="s">
        <v>529</v>
      </c>
      <c r="D772" s="508" t="s">
        <v>836</v>
      </c>
      <c r="E772" s="507" t="s">
        <v>2650</v>
      </c>
      <c r="F772" s="508" t="s">
        <v>2651</v>
      </c>
      <c r="G772" s="507" t="s">
        <v>1943</v>
      </c>
      <c r="H772" s="507" t="s">
        <v>1944</v>
      </c>
      <c r="I772" s="509">
        <v>12993</v>
      </c>
      <c r="J772" s="509">
        <v>3</v>
      </c>
      <c r="K772" s="510">
        <v>38979</v>
      </c>
    </row>
    <row r="773" spans="1:11" ht="14.4" customHeight="1" x14ac:dyDescent="0.3">
      <c r="A773" s="505" t="s">
        <v>518</v>
      </c>
      <c r="B773" s="506" t="s">
        <v>519</v>
      </c>
      <c r="C773" s="507" t="s">
        <v>529</v>
      </c>
      <c r="D773" s="508" t="s">
        <v>836</v>
      </c>
      <c r="E773" s="507" t="s">
        <v>2650</v>
      </c>
      <c r="F773" s="508" t="s">
        <v>2651</v>
      </c>
      <c r="G773" s="507" t="s">
        <v>1947</v>
      </c>
      <c r="H773" s="507" t="s">
        <v>2557</v>
      </c>
      <c r="I773" s="509">
        <v>46098.67</v>
      </c>
      <c r="J773" s="509">
        <v>4</v>
      </c>
      <c r="K773" s="510">
        <v>184394.68</v>
      </c>
    </row>
    <row r="774" spans="1:11" ht="14.4" customHeight="1" x14ac:dyDescent="0.3">
      <c r="A774" s="505" t="s">
        <v>518</v>
      </c>
      <c r="B774" s="506" t="s">
        <v>519</v>
      </c>
      <c r="C774" s="507" t="s">
        <v>529</v>
      </c>
      <c r="D774" s="508" t="s">
        <v>836</v>
      </c>
      <c r="E774" s="507" t="s">
        <v>2650</v>
      </c>
      <c r="F774" s="508" t="s">
        <v>2651</v>
      </c>
      <c r="G774" s="507" t="s">
        <v>1968</v>
      </c>
      <c r="H774" s="507" t="s">
        <v>2558</v>
      </c>
      <c r="I774" s="509">
        <v>81089.96666666666</v>
      </c>
      <c r="J774" s="509">
        <v>3</v>
      </c>
      <c r="K774" s="510">
        <v>243269.9</v>
      </c>
    </row>
    <row r="775" spans="1:11" ht="14.4" customHeight="1" x14ac:dyDescent="0.3">
      <c r="A775" s="505" t="s">
        <v>518</v>
      </c>
      <c r="B775" s="506" t="s">
        <v>519</v>
      </c>
      <c r="C775" s="507" t="s">
        <v>529</v>
      </c>
      <c r="D775" s="508" t="s">
        <v>836</v>
      </c>
      <c r="E775" s="507" t="s">
        <v>2650</v>
      </c>
      <c r="F775" s="508" t="s">
        <v>2651</v>
      </c>
      <c r="G775" s="507" t="s">
        <v>2014</v>
      </c>
      <c r="H775" s="507" t="s">
        <v>2559</v>
      </c>
      <c r="I775" s="509">
        <v>75270.95</v>
      </c>
      <c r="J775" s="509">
        <v>2</v>
      </c>
      <c r="K775" s="510">
        <v>150541.9</v>
      </c>
    </row>
    <row r="776" spans="1:11" ht="14.4" customHeight="1" x14ac:dyDescent="0.3">
      <c r="A776" s="505" t="s">
        <v>518</v>
      </c>
      <c r="B776" s="506" t="s">
        <v>519</v>
      </c>
      <c r="C776" s="507" t="s">
        <v>529</v>
      </c>
      <c r="D776" s="508" t="s">
        <v>836</v>
      </c>
      <c r="E776" s="507" t="s">
        <v>2650</v>
      </c>
      <c r="F776" s="508" t="s">
        <v>2651</v>
      </c>
      <c r="G776" s="507" t="s">
        <v>2020</v>
      </c>
      <c r="H776" s="507" t="s">
        <v>2560</v>
      </c>
      <c r="I776" s="509">
        <v>16100</v>
      </c>
      <c r="J776" s="509">
        <v>2</v>
      </c>
      <c r="K776" s="510">
        <v>32200</v>
      </c>
    </row>
    <row r="777" spans="1:11" ht="14.4" customHeight="1" x14ac:dyDescent="0.3">
      <c r="A777" s="505" t="s">
        <v>518</v>
      </c>
      <c r="B777" s="506" t="s">
        <v>519</v>
      </c>
      <c r="C777" s="507" t="s">
        <v>529</v>
      </c>
      <c r="D777" s="508" t="s">
        <v>836</v>
      </c>
      <c r="E777" s="507" t="s">
        <v>2650</v>
      </c>
      <c r="F777" s="508" t="s">
        <v>2651</v>
      </c>
      <c r="G777" s="507" t="s">
        <v>2033</v>
      </c>
      <c r="H777" s="507" t="s">
        <v>2561</v>
      </c>
      <c r="I777" s="509">
        <v>12993</v>
      </c>
      <c r="J777" s="509">
        <v>1</v>
      </c>
      <c r="K777" s="510">
        <v>12993</v>
      </c>
    </row>
    <row r="778" spans="1:11" ht="14.4" customHeight="1" x14ac:dyDescent="0.3">
      <c r="A778" s="505" t="s">
        <v>518</v>
      </c>
      <c r="B778" s="506" t="s">
        <v>519</v>
      </c>
      <c r="C778" s="507" t="s">
        <v>529</v>
      </c>
      <c r="D778" s="508" t="s">
        <v>836</v>
      </c>
      <c r="E778" s="507" t="s">
        <v>2650</v>
      </c>
      <c r="F778" s="508" t="s">
        <v>2651</v>
      </c>
      <c r="G778" s="507" t="s">
        <v>2046</v>
      </c>
      <c r="H778" s="507" t="s">
        <v>2562</v>
      </c>
      <c r="I778" s="509">
        <v>16100</v>
      </c>
      <c r="J778" s="509">
        <v>4</v>
      </c>
      <c r="K778" s="510">
        <v>64400</v>
      </c>
    </row>
    <row r="779" spans="1:11" ht="14.4" customHeight="1" x14ac:dyDescent="0.3">
      <c r="A779" s="505" t="s">
        <v>518</v>
      </c>
      <c r="B779" s="506" t="s">
        <v>519</v>
      </c>
      <c r="C779" s="507" t="s">
        <v>529</v>
      </c>
      <c r="D779" s="508" t="s">
        <v>836</v>
      </c>
      <c r="E779" s="507" t="s">
        <v>2650</v>
      </c>
      <c r="F779" s="508" t="s">
        <v>2651</v>
      </c>
      <c r="G779" s="507" t="s">
        <v>2051</v>
      </c>
      <c r="H779" s="507" t="s">
        <v>2563</v>
      </c>
      <c r="I779" s="509">
        <v>13665.83</v>
      </c>
      <c r="J779" s="509">
        <v>1</v>
      </c>
      <c r="K779" s="510">
        <v>13665.83</v>
      </c>
    </row>
    <row r="780" spans="1:11" ht="14.4" customHeight="1" x14ac:dyDescent="0.3">
      <c r="A780" s="505" t="s">
        <v>518</v>
      </c>
      <c r="B780" s="506" t="s">
        <v>519</v>
      </c>
      <c r="C780" s="507" t="s">
        <v>529</v>
      </c>
      <c r="D780" s="508" t="s">
        <v>836</v>
      </c>
      <c r="E780" s="507" t="s">
        <v>2650</v>
      </c>
      <c r="F780" s="508" t="s">
        <v>2651</v>
      </c>
      <c r="G780" s="507" t="s">
        <v>2053</v>
      </c>
      <c r="H780" s="507" t="s">
        <v>2564</v>
      </c>
      <c r="I780" s="509">
        <v>13665.83</v>
      </c>
      <c r="J780" s="509">
        <v>1</v>
      </c>
      <c r="K780" s="510">
        <v>13665.83</v>
      </c>
    </row>
    <row r="781" spans="1:11" ht="14.4" customHeight="1" x14ac:dyDescent="0.3">
      <c r="A781" s="505" t="s">
        <v>518</v>
      </c>
      <c r="B781" s="506" t="s">
        <v>519</v>
      </c>
      <c r="C781" s="507" t="s">
        <v>529</v>
      </c>
      <c r="D781" s="508" t="s">
        <v>836</v>
      </c>
      <c r="E781" s="507" t="s">
        <v>2650</v>
      </c>
      <c r="F781" s="508" t="s">
        <v>2651</v>
      </c>
      <c r="G781" s="507" t="s">
        <v>2083</v>
      </c>
      <c r="H781" s="507" t="s">
        <v>2565</v>
      </c>
      <c r="I781" s="509">
        <v>79999.75</v>
      </c>
      <c r="J781" s="509">
        <v>3</v>
      </c>
      <c r="K781" s="510">
        <v>239999.25</v>
      </c>
    </row>
    <row r="782" spans="1:11" ht="14.4" customHeight="1" x14ac:dyDescent="0.3">
      <c r="A782" s="505" t="s">
        <v>518</v>
      </c>
      <c r="B782" s="506" t="s">
        <v>519</v>
      </c>
      <c r="C782" s="507" t="s">
        <v>529</v>
      </c>
      <c r="D782" s="508" t="s">
        <v>836</v>
      </c>
      <c r="E782" s="507" t="s">
        <v>2650</v>
      </c>
      <c r="F782" s="508" t="s">
        <v>2651</v>
      </c>
      <c r="G782" s="507" t="s">
        <v>2089</v>
      </c>
      <c r="H782" s="507" t="s">
        <v>2566</v>
      </c>
      <c r="I782" s="509">
        <v>56789.42</v>
      </c>
      <c r="J782" s="509">
        <v>1</v>
      </c>
      <c r="K782" s="510">
        <v>56789.42</v>
      </c>
    </row>
    <row r="783" spans="1:11" ht="14.4" customHeight="1" x14ac:dyDescent="0.3">
      <c r="A783" s="505" t="s">
        <v>518</v>
      </c>
      <c r="B783" s="506" t="s">
        <v>519</v>
      </c>
      <c r="C783" s="507" t="s">
        <v>529</v>
      </c>
      <c r="D783" s="508" t="s">
        <v>836</v>
      </c>
      <c r="E783" s="507" t="s">
        <v>2650</v>
      </c>
      <c r="F783" s="508" t="s">
        <v>2651</v>
      </c>
      <c r="G783" s="507" t="s">
        <v>2097</v>
      </c>
      <c r="H783" s="507" t="s">
        <v>2567</v>
      </c>
      <c r="I783" s="509">
        <v>13665.83</v>
      </c>
      <c r="J783" s="509">
        <v>1</v>
      </c>
      <c r="K783" s="510">
        <v>13665.83</v>
      </c>
    </row>
    <row r="784" spans="1:11" ht="14.4" customHeight="1" x14ac:dyDescent="0.3">
      <c r="A784" s="505" t="s">
        <v>518</v>
      </c>
      <c r="B784" s="506" t="s">
        <v>519</v>
      </c>
      <c r="C784" s="507" t="s">
        <v>529</v>
      </c>
      <c r="D784" s="508" t="s">
        <v>836</v>
      </c>
      <c r="E784" s="507" t="s">
        <v>2650</v>
      </c>
      <c r="F784" s="508" t="s">
        <v>2651</v>
      </c>
      <c r="G784" s="507" t="s">
        <v>2099</v>
      </c>
      <c r="H784" s="507" t="s">
        <v>2568</v>
      </c>
      <c r="I784" s="509">
        <v>12535</v>
      </c>
      <c r="J784" s="509">
        <v>3</v>
      </c>
      <c r="K784" s="510">
        <v>37605</v>
      </c>
    </row>
    <row r="785" spans="1:11" ht="14.4" customHeight="1" x14ac:dyDescent="0.3">
      <c r="A785" s="505" t="s">
        <v>518</v>
      </c>
      <c r="B785" s="506" t="s">
        <v>519</v>
      </c>
      <c r="C785" s="507" t="s">
        <v>529</v>
      </c>
      <c r="D785" s="508" t="s">
        <v>836</v>
      </c>
      <c r="E785" s="507" t="s">
        <v>2650</v>
      </c>
      <c r="F785" s="508" t="s">
        <v>2651</v>
      </c>
      <c r="G785" s="507" t="s">
        <v>2112</v>
      </c>
      <c r="H785" s="507" t="s">
        <v>2569</v>
      </c>
      <c r="I785" s="509">
        <v>12535</v>
      </c>
      <c r="J785" s="509">
        <v>3</v>
      </c>
      <c r="K785" s="510">
        <v>37605</v>
      </c>
    </row>
    <row r="786" spans="1:11" ht="14.4" customHeight="1" x14ac:dyDescent="0.3">
      <c r="A786" s="505" t="s">
        <v>518</v>
      </c>
      <c r="B786" s="506" t="s">
        <v>519</v>
      </c>
      <c r="C786" s="507" t="s">
        <v>529</v>
      </c>
      <c r="D786" s="508" t="s">
        <v>836</v>
      </c>
      <c r="E786" s="507" t="s">
        <v>2650</v>
      </c>
      <c r="F786" s="508" t="s">
        <v>2651</v>
      </c>
      <c r="G786" s="507" t="s">
        <v>2121</v>
      </c>
      <c r="H786" s="507" t="s">
        <v>2570</v>
      </c>
      <c r="I786" s="509">
        <v>12535</v>
      </c>
      <c r="J786" s="509">
        <v>4</v>
      </c>
      <c r="K786" s="510">
        <v>50140</v>
      </c>
    </row>
    <row r="787" spans="1:11" ht="14.4" customHeight="1" x14ac:dyDescent="0.3">
      <c r="A787" s="505" t="s">
        <v>518</v>
      </c>
      <c r="B787" s="506" t="s">
        <v>519</v>
      </c>
      <c r="C787" s="507" t="s">
        <v>529</v>
      </c>
      <c r="D787" s="508" t="s">
        <v>836</v>
      </c>
      <c r="E787" s="507" t="s">
        <v>2650</v>
      </c>
      <c r="F787" s="508" t="s">
        <v>2651</v>
      </c>
      <c r="G787" s="507" t="s">
        <v>2123</v>
      </c>
      <c r="H787" s="507" t="s">
        <v>2571</v>
      </c>
      <c r="I787" s="509">
        <v>12535</v>
      </c>
      <c r="J787" s="509">
        <v>1</v>
      </c>
      <c r="K787" s="510">
        <v>12535</v>
      </c>
    </row>
    <row r="788" spans="1:11" ht="14.4" customHeight="1" x14ac:dyDescent="0.3">
      <c r="A788" s="505" t="s">
        <v>518</v>
      </c>
      <c r="B788" s="506" t="s">
        <v>519</v>
      </c>
      <c r="C788" s="507" t="s">
        <v>529</v>
      </c>
      <c r="D788" s="508" t="s">
        <v>836</v>
      </c>
      <c r="E788" s="507" t="s">
        <v>2650</v>
      </c>
      <c r="F788" s="508" t="s">
        <v>2651</v>
      </c>
      <c r="G788" s="507" t="s">
        <v>2138</v>
      </c>
      <c r="H788" s="507" t="s">
        <v>2572</v>
      </c>
      <c r="I788" s="509">
        <v>25570</v>
      </c>
      <c r="J788" s="509">
        <v>3</v>
      </c>
      <c r="K788" s="510">
        <v>76710</v>
      </c>
    </row>
    <row r="789" spans="1:11" ht="14.4" customHeight="1" x14ac:dyDescent="0.3">
      <c r="A789" s="505" t="s">
        <v>518</v>
      </c>
      <c r="B789" s="506" t="s">
        <v>519</v>
      </c>
      <c r="C789" s="507" t="s">
        <v>529</v>
      </c>
      <c r="D789" s="508" t="s">
        <v>836</v>
      </c>
      <c r="E789" s="507" t="s">
        <v>2650</v>
      </c>
      <c r="F789" s="508" t="s">
        <v>2651</v>
      </c>
      <c r="G789" s="507" t="s">
        <v>2152</v>
      </c>
      <c r="H789" s="507" t="s">
        <v>2573</v>
      </c>
      <c r="I789" s="509">
        <v>12535</v>
      </c>
      <c r="J789" s="509">
        <v>2</v>
      </c>
      <c r="K789" s="510">
        <v>25070</v>
      </c>
    </row>
    <row r="790" spans="1:11" ht="14.4" customHeight="1" x14ac:dyDescent="0.3">
      <c r="A790" s="505" t="s">
        <v>518</v>
      </c>
      <c r="B790" s="506" t="s">
        <v>519</v>
      </c>
      <c r="C790" s="507" t="s">
        <v>529</v>
      </c>
      <c r="D790" s="508" t="s">
        <v>836</v>
      </c>
      <c r="E790" s="507" t="s">
        <v>2650</v>
      </c>
      <c r="F790" s="508" t="s">
        <v>2651</v>
      </c>
      <c r="G790" s="507" t="s">
        <v>2276</v>
      </c>
      <c r="H790" s="507" t="s">
        <v>2574</v>
      </c>
      <c r="I790" s="509">
        <v>21083.33</v>
      </c>
      <c r="J790" s="509">
        <v>1</v>
      </c>
      <c r="K790" s="510">
        <v>21083.33</v>
      </c>
    </row>
    <row r="791" spans="1:11" ht="14.4" customHeight="1" x14ac:dyDescent="0.3">
      <c r="A791" s="505" t="s">
        <v>518</v>
      </c>
      <c r="B791" s="506" t="s">
        <v>519</v>
      </c>
      <c r="C791" s="507" t="s">
        <v>529</v>
      </c>
      <c r="D791" s="508" t="s">
        <v>836</v>
      </c>
      <c r="E791" s="507" t="s">
        <v>2650</v>
      </c>
      <c r="F791" s="508" t="s">
        <v>2651</v>
      </c>
      <c r="G791" s="507" t="s">
        <v>2287</v>
      </c>
      <c r="H791" s="507" t="s">
        <v>2575</v>
      </c>
      <c r="I791" s="509">
        <v>16100</v>
      </c>
      <c r="J791" s="509">
        <v>1</v>
      </c>
      <c r="K791" s="510">
        <v>16100</v>
      </c>
    </row>
    <row r="792" spans="1:11" ht="14.4" customHeight="1" x14ac:dyDescent="0.3">
      <c r="A792" s="505" t="s">
        <v>518</v>
      </c>
      <c r="B792" s="506" t="s">
        <v>519</v>
      </c>
      <c r="C792" s="507" t="s">
        <v>529</v>
      </c>
      <c r="D792" s="508" t="s">
        <v>836</v>
      </c>
      <c r="E792" s="507" t="s">
        <v>2650</v>
      </c>
      <c r="F792" s="508" t="s">
        <v>2651</v>
      </c>
      <c r="G792" s="507" t="s">
        <v>2311</v>
      </c>
      <c r="H792" s="507" t="s">
        <v>2576</v>
      </c>
      <c r="I792" s="509">
        <v>79999.75</v>
      </c>
      <c r="J792" s="509">
        <v>3</v>
      </c>
      <c r="K792" s="510">
        <v>239999.25</v>
      </c>
    </row>
    <row r="793" spans="1:11" ht="14.4" customHeight="1" x14ac:dyDescent="0.3">
      <c r="A793" s="505" t="s">
        <v>518</v>
      </c>
      <c r="B793" s="506" t="s">
        <v>519</v>
      </c>
      <c r="C793" s="507" t="s">
        <v>529</v>
      </c>
      <c r="D793" s="508" t="s">
        <v>836</v>
      </c>
      <c r="E793" s="507" t="s">
        <v>2650</v>
      </c>
      <c r="F793" s="508" t="s">
        <v>2651</v>
      </c>
      <c r="G793" s="507" t="s">
        <v>2327</v>
      </c>
      <c r="H793" s="507" t="s">
        <v>2577</v>
      </c>
      <c r="I793" s="509">
        <v>18796.013333333332</v>
      </c>
      <c r="J793" s="509">
        <v>3</v>
      </c>
      <c r="K793" s="510">
        <v>56388.039999999994</v>
      </c>
    </row>
    <row r="794" spans="1:11" ht="14.4" customHeight="1" x14ac:dyDescent="0.3">
      <c r="A794" s="505" t="s">
        <v>518</v>
      </c>
      <c r="B794" s="506" t="s">
        <v>519</v>
      </c>
      <c r="C794" s="507" t="s">
        <v>529</v>
      </c>
      <c r="D794" s="508" t="s">
        <v>836</v>
      </c>
      <c r="E794" s="507" t="s">
        <v>2650</v>
      </c>
      <c r="F794" s="508" t="s">
        <v>2651</v>
      </c>
      <c r="G794" s="507" t="s">
        <v>2331</v>
      </c>
      <c r="H794" s="507" t="s">
        <v>2578</v>
      </c>
      <c r="I794" s="509">
        <v>12535</v>
      </c>
      <c r="J794" s="509">
        <v>2</v>
      </c>
      <c r="K794" s="510">
        <v>25070</v>
      </c>
    </row>
    <row r="795" spans="1:11" ht="14.4" customHeight="1" x14ac:dyDescent="0.3">
      <c r="A795" s="505" t="s">
        <v>518</v>
      </c>
      <c r="B795" s="506" t="s">
        <v>519</v>
      </c>
      <c r="C795" s="507" t="s">
        <v>529</v>
      </c>
      <c r="D795" s="508" t="s">
        <v>836</v>
      </c>
      <c r="E795" s="507" t="s">
        <v>2650</v>
      </c>
      <c r="F795" s="508" t="s">
        <v>2651</v>
      </c>
      <c r="G795" s="507" t="s">
        <v>2348</v>
      </c>
      <c r="H795" s="507" t="s">
        <v>2579</v>
      </c>
      <c r="I795" s="509">
        <v>13665.83</v>
      </c>
      <c r="J795" s="509">
        <v>1</v>
      </c>
      <c r="K795" s="510">
        <v>13665.83</v>
      </c>
    </row>
    <row r="796" spans="1:11" ht="14.4" customHeight="1" x14ac:dyDescent="0.3">
      <c r="A796" s="505" t="s">
        <v>518</v>
      </c>
      <c r="B796" s="506" t="s">
        <v>519</v>
      </c>
      <c r="C796" s="507" t="s">
        <v>529</v>
      </c>
      <c r="D796" s="508" t="s">
        <v>836</v>
      </c>
      <c r="E796" s="507" t="s">
        <v>2650</v>
      </c>
      <c r="F796" s="508" t="s">
        <v>2651</v>
      </c>
      <c r="G796" s="507" t="s">
        <v>2355</v>
      </c>
      <c r="H796" s="507" t="s">
        <v>2580</v>
      </c>
      <c r="I796" s="509">
        <v>16100</v>
      </c>
      <c r="J796" s="509">
        <v>4</v>
      </c>
      <c r="K796" s="510">
        <v>64400</v>
      </c>
    </row>
    <row r="797" spans="1:11" ht="14.4" customHeight="1" x14ac:dyDescent="0.3">
      <c r="A797" s="505" t="s">
        <v>518</v>
      </c>
      <c r="B797" s="506" t="s">
        <v>519</v>
      </c>
      <c r="C797" s="507" t="s">
        <v>529</v>
      </c>
      <c r="D797" s="508" t="s">
        <v>836</v>
      </c>
      <c r="E797" s="507" t="s">
        <v>2650</v>
      </c>
      <c r="F797" s="508" t="s">
        <v>2651</v>
      </c>
      <c r="G797" s="507" t="s">
        <v>2364</v>
      </c>
      <c r="H797" s="507" t="s">
        <v>2581</v>
      </c>
      <c r="I797" s="509">
        <v>24529.5</v>
      </c>
      <c r="J797" s="509">
        <v>3</v>
      </c>
      <c r="K797" s="510">
        <v>73588.5</v>
      </c>
    </row>
    <row r="798" spans="1:11" ht="14.4" customHeight="1" x14ac:dyDescent="0.3">
      <c r="A798" s="505" t="s">
        <v>518</v>
      </c>
      <c r="B798" s="506" t="s">
        <v>519</v>
      </c>
      <c r="C798" s="507" t="s">
        <v>529</v>
      </c>
      <c r="D798" s="508" t="s">
        <v>836</v>
      </c>
      <c r="E798" s="507" t="s">
        <v>2650</v>
      </c>
      <c r="F798" s="508" t="s">
        <v>2651</v>
      </c>
      <c r="G798" s="507" t="s">
        <v>2375</v>
      </c>
      <c r="H798" s="507" t="s">
        <v>2582</v>
      </c>
      <c r="I798" s="509">
        <v>16100</v>
      </c>
      <c r="J798" s="509">
        <v>2</v>
      </c>
      <c r="K798" s="510">
        <v>32200</v>
      </c>
    </row>
    <row r="799" spans="1:11" ht="14.4" customHeight="1" x14ac:dyDescent="0.3">
      <c r="A799" s="505" t="s">
        <v>518</v>
      </c>
      <c r="B799" s="506" t="s">
        <v>519</v>
      </c>
      <c r="C799" s="507" t="s">
        <v>529</v>
      </c>
      <c r="D799" s="508" t="s">
        <v>836</v>
      </c>
      <c r="E799" s="507" t="s">
        <v>2650</v>
      </c>
      <c r="F799" s="508" t="s">
        <v>2651</v>
      </c>
      <c r="G799" s="507" t="s">
        <v>2396</v>
      </c>
      <c r="H799" s="507" t="s">
        <v>2583</v>
      </c>
      <c r="I799" s="509">
        <v>75270.95</v>
      </c>
      <c r="J799" s="509">
        <v>3</v>
      </c>
      <c r="K799" s="510">
        <v>225812.84999999998</v>
      </c>
    </row>
    <row r="800" spans="1:11" ht="14.4" customHeight="1" x14ac:dyDescent="0.3">
      <c r="A800" s="505" t="s">
        <v>518</v>
      </c>
      <c r="B800" s="506" t="s">
        <v>519</v>
      </c>
      <c r="C800" s="507" t="s">
        <v>529</v>
      </c>
      <c r="D800" s="508" t="s">
        <v>836</v>
      </c>
      <c r="E800" s="507" t="s">
        <v>2650</v>
      </c>
      <c r="F800" s="508" t="s">
        <v>2651</v>
      </c>
      <c r="G800" s="507" t="s">
        <v>2417</v>
      </c>
      <c r="H800" s="507" t="s">
        <v>2418</v>
      </c>
      <c r="I800" s="509">
        <v>13999.99</v>
      </c>
      <c r="J800" s="509">
        <v>1</v>
      </c>
      <c r="K800" s="510">
        <v>13999.99</v>
      </c>
    </row>
    <row r="801" spans="1:11" ht="14.4" customHeight="1" x14ac:dyDescent="0.3">
      <c r="A801" s="505" t="s">
        <v>518</v>
      </c>
      <c r="B801" s="506" t="s">
        <v>519</v>
      </c>
      <c r="C801" s="507" t="s">
        <v>529</v>
      </c>
      <c r="D801" s="508" t="s">
        <v>836</v>
      </c>
      <c r="E801" s="507" t="s">
        <v>2650</v>
      </c>
      <c r="F801" s="508" t="s">
        <v>2651</v>
      </c>
      <c r="G801" s="507" t="s">
        <v>2437</v>
      </c>
      <c r="H801" s="507" t="s">
        <v>2584</v>
      </c>
      <c r="I801" s="509">
        <v>29670</v>
      </c>
      <c r="J801" s="509">
        <v>1</v>
      </c>
      <c r="K801" s="510">
        <v>29670</v>
      </c>
    </row>
    <row r="802" spans="1:11" ht="14.4" customHeight="1" x14ac:dyDescent="0.3">
      <c r="A802" s="505" t="s">
        <v>518</v>
      </c>
      <c r="B802" s="506" t="s">
        <v>519</v>
      </c>
      <c r="C802" s="507" t="s">
        <v>529</v>
      </c>
      <c r="D802" s="508" t="s">
        <v>836</v>
      </c>
      <c r="E802" s="507" t="s">
        <v>2650</v>
      </c>
      <c r="F802" s="508" t="s">
        <v>2651</v>
      </c>
      <c r="G802" s="507" t="s">
        <v>2453</v>
      </c>
      <c r="H802" s="507" t="s">
        <v>2585</v>
      </c>
      <c r="I802" s="509">
        <v>178629.39</v>
      </c>
      <c r="J802" s="509">
        <v>1</v>
      </c>
      <c r="K802" s="510">
        <v>178629.39</v>
      </c>
    </row>
    <row r="803" spans="1:11" ht="14.4" customHeight="1" x14ac:dyDescent="0.3">
      <c r="A803" s="505" t="s">
        <v>518</v>
      </c>
      <c r="B803" s="506" t="s">
        <v>519</v>
      </c>
      <c r="C803" s="507" t="s">
        <v>529</v>
      </c>
      <c r="D803" s="508" t="s">
        <v>836</v>
      </c>
      <c r="E803" s="507" t="s">
        <v>2650</v>
      </c>
      <c r="F803" s="508" t="s">
        <v>2651</v>
      </c>
      <c r="G803" s="507" t="s">
        <v>2461</v>
      </c>
      <c r="H803" s="507" t="s">
        <v>2586</v>
      </c>
      <c r="I803" s="509">
        <v>16100</v>
      </c>
      <c r="J803" s="509">
        <v>3</v>
      </c>
      <c r="K803" s="510">
        <v>48300</v>
      </c>
    </row>
    <row r="804" spans="1:11" ht="14.4" customHeight="1" x14ac:dyDescent="0.3">
      <c r="A804" s="505" t="s">
        <v>518</v>
      </c>
      <c r="B804" s="506" t="s">
        <v>519</v>
      </c>
      <c r="C804" s="507" t="s">
        <v>529</v>
      </c>
      <c r="D804" s="508" t="s">
        <v>836</v>
      </c>
      <c r="E804" s="507" t="s">
        <v>2650</v>
      </c>
      <c r="F804" s="508" t="s">
        <v>2651</v>
      </c>
      <c r="G804" s="507" t="s">
        <v>2463</v>
      </c>
      <c r="H804" s="507" t="s">
        <v>2587</v>
      </c>
      <c r="I804" s="509">
        <v>16100</v>
      </c>
      <c r="J804" s="509">
        <v>1</v>
      </c>
      <c r="K804" s="510">
        <v>16100</v>
      </c>
    </row>
    <row r="805" spans="1:11" ht="14.4" customHeight="1" x14ac:dyDescent="0.3">
      <c r="A805" s="505" t="s">
        <v>518</v>
      </c>
      <c r="B805" s="506" t="s">
        <v>519</v>
      </c>
      <c r="C805" s="507" t="s">
        <v>529</v>
      </c>
      <c r="D805" s="508" t="s">
        <v>836</v>
      </c>
      <c r="E805" s="507" t="s">
        <v>2650</v>
      </c>
      <c r="F805" s="508" t="s">
        <v>2651</v>
      </c>
      <c r="G805" s="507" t="s">
        <v>2465</v>
      </c>
      <c r="H805" s="507" t="s">
        <v>2588</v>
      </c>
      <c r="I805" s="509">
        <v>29900</v>
      </c>
      <c r="J805" s="509">
        <v>2</v>
      </c>
      <c r="K805" s="510">
        <v>59800</v>
      </c>
    </row>
    <row r="806" spans="1:11" ht="14.4" customHeight="1" x14ac:dyDescent="0.3">
      <c r="A806" s="505" t="s">
        <v>518</v>
      </c>
      <c r="B806" s="506" t="s">
        <v>519</v>
      </c>
      <c r="C806" s="507" t="s">
        <v>529</v>
      </c>
      <c r="D806" s="508" t="s">
        <v>836</v>
      </c>
      <c r="E806" s="507" t="s">
        <v>2650</v>
      </c>
      <c r="F806" s="508" t="s">
        <v>2651</v>
      </c>
      <c r="G806" s="507" t="s">
        <v>2471</v>
      </c>
      <c r="H806" s="507" t="s">
        <v>2589</v>
      </c>
      <c r="I806" s="509">
        <v>12535</v>
      </c>
      <c r="J806" s="509">
        <v>1</v>
      </c>
      <c r="K806" s="510">
        <v>12535</v>
      </c>
    </row>
    <row r="807" spans="1:11" ht="14.4" customHeight="1" x14ac:dyDescent="0.3">
      <c r="A807" s="505" t="s">
        <v>518</v>
      </c>
      <c r="B807" s="506" t="s">
        <v>519</v>
      </c>
      <c r="C807" s="507" t="s">
        <v>529</v>
      </c>
      <c r="D807" s="508" t="s">
        <v>836</v>
      </c>
      <c r="E807" s="507" t="s">
        <v>2650</v>
      </c>
      <c r="F807" s="508" t="s">
        <v>2651</v>
      </c>
      <c r="G807" s="507" t="s">
        <v>2491</v>
      </c>
      <c r="H807" s="507" t="s">
        <v>2590</v>
      </c>
      <c r="I807" s="509">
        <v>16100</v>
      </c>
      <c r="J807" s="509">
        <v>1</v>
      </c>
      <c r="K807" s="510">
        <v>16100</v>
      </c>
    </row>
    <row r="808" spans="1:11" ht="14.4" customHeight="1" x14ac:dyDescent="0.3">
      <c r="A808" s="505" t="s">
        <v>518</v>
      </c>
      <c r="B808" s="506" t="s">
        <v>519</v>
      </c>
      <c r="C808" s="507" t="s">
        <v>529</v>
      </c>
      <c r="D808" s="508" t="s">
        <v>836</v>
      </c>
      <c r="E808" s="507" t="s">
        <v>2650</v>
      </c>
      <c r="F808" s="508" t="s">
        <v>2651</v>
      </c>
      <c r="G808" s="507" t="s">
        <v>2591</v>
      </c>
      <c r="H808" s="507" t="s">
        <v>2592</v>
      </c>
      <c r="I808" s="509">
        <v>29670</v>
      </c>
      <c r="J808" s="509">
        <v>1</v>
      </c>
      <c r="K808" s="510">
        <v>29670</v>
      </c>
    </row>
    <row r="809" spans="1:11" ht="14.4" customHeight="1" x14ac:dyDescent="0.3">
      <c r="A809" s="505" t="s">
        <v>518</v>
      </c>
      <c r="B809" s="506" t="s">
        <v>519</v>
      </c>
      <c r="C809" s="507" t="s">
        <v>529</v>
      </c>
      <c r="D809" s="508" t="s">
        <v>836</v>
      </c>
      <c r="E809" s="507" t="s">
        <v>2650</v>
      </c>
      <c r="F809" s="508" t="s">
        <v>2651</v>
      </c>
      <c r="G809" s="507" t="s">
        <v>2593</v>
      </c>
      <c r="H809" s="507" t="s">
        <v>2594</v>
      </c>
      <c r="I809" s="509">
        <v>29670</v>
      </c>
      <c r="J809" s="509">
        <v>1</v>
      </c>
      <c r="K809" s="510">
        <v>29670</v>
      </c>
    </row>
    <row r="810" spans="1:11" ht="14.4" customHeight="1" x14ac:dyDescent="0.3">
      <c r="A810" s="505" t="s">
        <v>518</v>
      </c>
      <c r="B810" s="506" t="s">
        <v>519</v>
      </c>
      <c r="C810" s="507" t="s">
        <v>529</v>
      </c>
      <c r="D810" s="508" t="s">
        <v>836</v>
      </c>
      <c r="E810" s="507" t="s">
        <v>2650</v>
      </c>
      <c r="F810" s="508" t="s">
        <v>2651</v>
      </c>
      <c r="G810" s="507" t="s">
        <v>2595</v>
      </c>
      <c r="H810" s="507" t="s">
        <v>2596</v>
      </c>
      <c r="I810" s="509">
        <v>29670</v>
      </c>
      <c r="J810" s="509">
        <v>1</v>
      </c>
      <c r="K810" s="510">
        <v>29670</v>
      </c>
    </row>
    <row r="811" spans="1:11" ht="14.4" customHeight="1" x14ac:dyDescent="0.3">
      <c r="A811" s="505" t="s">
        <v>518</v>
      </c>
      <c r="B811" s="506" t="s">
        <v>519</v>
      </c>
      <c r="C811" s="507" t="s">
        <v>529</v>
      </c>
      <c r="D811" s="508" t="s">
        <v>836</v>
      </c>
      <c r="E811" s="507" t="s">
        <v>2650</v>
      </c>
      <c r="F811" s="508" t="s">
        <v>2651</v>
      </c>
      <c r="G811" s="507" t="s">
        <v>2597</v>
      </c>
      <c r="H811" s="507" t="s">
        <v>2598</v>
      </c>
      <c r="I811" s="509">
        <v>29670</v>
      </c>
      <c r="J811" s="509">
        <v>1</v>
      </c>
      <c r="K811" s="510">
        <v>29670</v>
      </c>
    </row>
    <row r="812" spans="1:11" ht="14.4" customHeight="1" x14ac:dyDescent="0.3">
      <c r="A812" s="505" t="s">
        <v>518</v>
      </c>
      <c r="B812" s="506" t="s">
        <v>519</v>
      </c>
      <c r="C812" s="507" t="s">
        <v>529</v>
      </c>
      <c r="D812" s="508" t="s">
        <v>836</v>
      </c>
      <c r="E812" s="507" t="s">
        <v>2650</v>
      </c>
      <c r="F812" s="508" t="s">
        <v>2651</v>
      </c>
      <c r="G812" s="507" t="s">
        <v>2599</v>
      </c>
      <c r="H812" s="507" t="s">
        <v>2600</v>
      </c>
      <c r="I812" s="509">
        <v>21083.33</v>
      </c>
      <c r="J812" s="509">
        <v>1</v>
      </c>
      <c r="K812" s="510">
        <v>21083.33</v>
      </c>
    </row>
    <row r="813" spans="1:11" ht="14.4" customHeight="1" x14ac:dyDescent="0.3">
      <c r="A813" s="505" t="s">
        <v>518</v>
      </c>
      <c r="B813" s="506" t="s">
        <v>519</v>
      </c>
      <c r="C813" s="507" t="s">
        <v>529</v>
      </c>
      <c r="D813" s="508" t="s">
        <v>836</v>
      </c>
      <c r="E813" s="507" t="s">
        <v>2650</v>
      </c>
      <c r="F813" s="508" t="s">
        <v>2651</v>
      </c>
      <c r="G813" s="507" t="s">
        <v>2601</v>
      </c>
      <c r="H813" s="507" t="s">
        <v>2602</v>
      </c>
      <c r="I813" s="509">
        <v>18910</v>
      </c>
      <c r="J813" s="509">
        <v>1</v>
      </c>
      <c r="K813" s="510">
        <v>18910</v>
      </c>
    </row>
    <row r="814" spans="1:11" ht="14.4" customHeight="1" x14ac:dyDescent="0.3">
      <c r="A814" s="505" t="s">
        <v>518</v>
      </c>
      <c r="B814" s="506" t="s">
        <v>519</v>
      </c>
      <c r="C814" s="507" t="s">
        <v>529</v>
      </c>
      <c r="D814" s="508" t="s">
        <v>836</v>
      </c>
      <c r="E814" s="507" t="s">
        <v>2650</v>
      </c>
      <c r="F814" s="508" t="s">
        <v>2651</v>
      </c>
      <c r="G814" s="507" t="s">
        <v>2603</v>
      </c>
      <c r="H814" s="507" t="s">
        <v>2604</v>
      </c>
      <c r="I814" s="509">
        <v>18910</v>
      </c>
      <c r="J814" s="509">
        <v>1</v>
      </c>
      <c r="K814" s="510">
        <v>18910</v>
      </c>
    </row>
    <row r="815" spans="1:11" ht="14.4" customHeight="1" x14ac:dyDescent="0.3">
      <c r="A815" s="505" t="s">
        <v>518</v>
      </c>
      <c r="B815" s="506" t="s">
        <v>519</v>
      </c>
      <c r="C815" s="507" t="s">
        <v>529</v>
      </c>
      <c r="D815" s="508" t="s">
        <v>836</v>
      </c>
      <c r="E815" s="507" t="s">
        <v>2650</v>
      </c>
      <c r="F815" s="508" t="s">
        <v>2651</v>
      </c>
      <c r="G815" s="507" t="s">
        <v>2605</v>
      </c>
      <c r="H815" s="507" t="s">
        <v>2606</v>
      </c>
      <c r="I815" s="509">
        <v>13999.99</v>
      </c>
      <c r="J815" s="509">
        <v>3</v>
      </c>
      <c r="K815" s="510">
        <v>41999.96</v>
      </c>
    </row>
    <row r="816" spans="1:11" ht="14.4" customHeight="1" x14ac:dyDescent="0.3">
      <c r="A816" s="505" t="s">
        <v>518</v>
      </c>
      <c r="B816" s="506" t="s">
        <v>519</v>
      </c>
      <c r="C816" s="507" t="s">
        <v>529</v>
      </c>
      <c r="D816" s="508" t="s">
        <v>836</v>
      </c>
      <c r="E816" s="507" t="s">
        <v>2650</v>
      </c>
      <c r="F816" s="508" t="s">
        <v>2651</v>
      </c>
      <c r="G816" s="507" t="s">
        <v>2607</v>
      </c>
      <c r="H816" s="507" t="s">
        <v>2608</v>
      </c>
      <c r="I816" s="509">
        <v>29670</v>
      </c>
      <c r="J816" s="509">
        <v>1</v>
      </c>
      <c r="K816" s="510">
        <v>29670</v>
      </c>
    </row>
    <row r="817" spans="1:11" ht="14.4" customHeight="1" x14ac:dyDescent="0.3">
      <c r="A817" s="505" t="s">
        <v>518</v>
      </c>
      <c r="B817" s="506" t="s">
        <v>519</v>
      </c>
      <c r="C817" s="507" t="s">
        <v>529</v>
      </c>
      <c r="D817" s="508" t="s">
        <v>836</v>
      </c>
      <c r="E817" s="507" t="s">
        <v>2650</v>
      </c>
      <c r="F817" s="508" t="s">
        <v>2651</v>
      </c>
      <c r="G817" s="507" t="s">
        <v>2609</v>
      </c>
      <c r="H817" s="507" t="s">
        <v>2610</v>
      </c>
      <c r="I817" s="509">
        <v>13133</v>
      </c>
      <c r="J817" s="509">
        <v>1</v>
      </c>
      <c r="K817" s="510">
        <v>13133</v>
      </c>
    </row>
    <row r="818" spans="1:11" ht="14.4" customHeight="1" x14ac:dyDescent="0.3">
      <c r="A818" s="505" t="s">
        <v>518</v>
      </c>
      <c r="B818" s="506" t="s">
        <v>519</v>
      </c>
      <c r="C818" s="507" t="s">
        <v>529</v>
      </c>
      <c r="D818" s="508" t="s">
        <v>836</v>
      </c>
      <c r="E818" s="507" t="s">
        <v>2650</v>
      </c>
      <c r="F818" s="508" t="s">
        <v>2651</v>
      </c>
      <c r="G818" s="507" t="s">
        <v>2611</v>
      </c>
      <c r="H818" s="507" t="s">
        <v>2612</v>
      </c>
      <c r="I818" s="509">
        <v>11440.2</v>
      </c>
      <c r="J818" s="509">
        <v>1</v>
      </c>
      <c r="K818" s="510">
        <v>11440.2</v>
      </c>
    </row>
    <row r="819" spans="1:11" ht="14.4" customHeight="1" x14ac:dyDescent="0.3">
      <c r="A819" s="505" t="s">
        <v>518</v>
      </c>
      <c r="B819" s="506" t="s">
        <v>519</v>
      </c>
      <c r="C819" s="507" t="s">
        <v>529</v>
      </c>
      <c r="D819" s="508" t="s">
        <v>836</v>
      </c>
      <c r="E819" s="507" t="s">
        <v>2650</v>
      </c>
      <c r="F819" s="508" t="s">
        <v>2651</v>
      </c>
      <c r="G819" s="507" t="s">
        <v>2613</v>
      </c>
      <c r="H819" s="507" t="s">
        <v>2614</v>
      </c>
      <c r="I819" s="509">
        <v>29670</v>
      </c>
      <c r="J819" s="509">
        <v>1</v>
      </c>
      <c r="K819" s="510">
        <v>29670</v>
      </c>
    </row>
    <row r="820" spans="1:11" ht="14.4" customHeight="1" x14ac:dyDescent="0.3">
      <c r="A820" s="505" t="s">
        <v>518</v>
      </c>
      <c r="B820" s="506" t="s">
        <v>519</v>
      </c>
      <c r="C820" s="507" t="s">
        <v>529</v>
      </c>
      <c r="D820" s="508" t="s">
        <v>836</v>
      </c>
      <c r="E820" s="507" t="s">
        <v>2650</v>
      </c>
      <c r="F820" s="508" t="s">
        <v>2651</v>
      </c>
      <c r="G820" s="507" t="s">
        <v>2615</v>
      </c>
      <c r="H820" s="507" t="s">
        <v>2616</v>
      </c>
      <c r="I820" s="509">
        <v>211548.02</v>
      </c>
      <c r="J820" s="509">
        <v>1</v>
      </c>
      <c r="K820" s="510">
        <v>211548.02</v>
      </c>
    </row>
    <row r="821" spans="1:11" ht="14.4" customHeight="1" x14ac:dyDescent="0.3">
      <c r="A821" s="505" t="s">
        <v>518</v>
      </c>
      <c r="B821" s="506" t="s">
        <v>519</v>
      </c>
      <c r="C821" s="507" t="s">
        <v>529</v>
      </c>
      <c r="D821" s="508" t="s">
        <v>836</v>
      </c>
      <c r="E821" s="507" t="s">
        <v>2650</v>
      </c>
      <c r="F821" s="508" t="s">
        <v>2651</v>
      </c>
      <c r="G821" s="507" t="s">
        <v>2617</v>
      </c>
      <c r="H821" s="507" t="s">
        <v>2618</v>
      </c>
      <c r="I821" s="509">
        <v>149500</v>
      </c>
      <c r="J821" s="509">
        <v>1</v>
      </c>
      <c r="K821" s="510">
        <v>149500</v>
      </c>
    </row>
    <row r="822" spans="1:11" ht="14.4" customHeight="1" x14ac:dyDescent="0.3">
      <c r="A822" s="505" t="s">
        <v>518</v>
      </c>
      <c r="B822" s="506" t="s">
        <v>519</v>
      </c>
      <c r="C822" s="507" t="s">
        <v>529</v>
      </c>
      <c r="D822" s="508" t="s">
        <v>836</v>
      </c>
      <c r="E822" s="507" t="s">
        <v>2650</v>
      </c>
      <c r="F822" s="508" t="s">
        <v>2651</v>
      </c>
      <c r="G822" s="507" t="s">
        <v>2619</v>
      </c>
      <c r="H822" s="507" t="s">
        <v>2620</v>
      </c>
      <c r="I822" s="509">
        <v>29670</v>
      </c>
      <c r="J822" s="509">
        <v>1</v>
      </c>
      <c r="K822" s="510">
        <v>29670</v>
      </c>
    </row>
    <row r="823" spans="1:11" ht="14.4" customHeight="1" x14ac:dyDescent="0.3">
      <c r="A823" s="505" t="s">
        <v>518</v>
      </c>
      <c r="B823" s="506" t="s">
        <v>519</v>
      </c>
      <c r="C823" s="507" t="s">
        <v>529</v>
      </c>
      <c r="D823" s="508" t="s">
        <v>836</v>
      </c>
      <c r="E823" s="507" t="s">
        <v>2650</v>
      </c>
      <c r="F823" s="508" t="s">
        <v>2651</v>
      </c>
      <c r="G823" s="507" t="s">
        <v>2621</v>
      </c>
      <c r="H823" s="507" t="s">
        <v>2622</v>
      </c>
      <c r="I823" s="509">
        <v>211548.02</v>
      </c>
      <c r="J823" s="509">
        <v>1</v>
      </c>
      <c r="K823" s="510">
        <v>211548.02</v>
      </c>
    </row>
    <row r="824" spans="1:11" ht="14.4" customHeight="1" x14ac:dyDescent="0.3">
      <c r="A824" s="505" t="s">
        <v>518</v>
      </c>
      <c r="B824" s="506" t="s">
        <v>519</v>
      </c>
      <c r="C824" s="507" t="s">
        <v>529</v>
      </c>
      <c r="D824" s="508" t="s">
        <v>836</v>
      </c>
      <c r="E824" s="507" t="s">
        <v>2650</v>
      </c>
      <c r="F824" s="508" t="s">
        <v>2651</v>
      </c>
      <c r="G824" s="507" t="s">
        <v>2623</v>
      </c>
      <c r="H824" s="507" t="s">
        <v>2624</v>
      </c>
      <c r="I824" s="509">
        <v>13133</v>
      </c>
      <c r="J824" s="509">
        <v>1</v>
      </c>
      <c r="K824" s="510">
        <v>13133</v>
      </c>
    </row>
    <row r="825" spans="1:11" ht="14.4" customHeight="1" thickBot="1" x14ac:dyDescent="0.35">
      <c r="A825" s="511" t="s">
        <v>518</v>
      </c>
      <c r="B825" s="512" t="s">
        <v>519</v>
      </c>
      <c r="C825" s="513" t="s">
        <v>529</v>
      </c>
      <c r="D825" s="514" t="s">
        <v>836</v>
      </c>
      <c r="E825" s="513" t="s">
        <v>2650</v>
      </c>
      <c r="F825" s="514" t="s">
        <v>2651</v>
      </c>
      <c r="G825" s="513" t="s">
        <v>2625</v>
      </c>
      <c r="H825" s="513" t="s">
        <v>2626</v>
      </c>
      <c r="I825" s="515">
        <v>19610</v>
      </c>
      <c r="J825" s="515">
        <v>1</v>
      </c>
      <c r="K825" s="516">
        <v>19610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32" t="s">
        <v>116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</row>
    <row r="2" spans="1:34" ht="15" thickBot="1" x14ac:dyDescent="0.35">
      <c r="A2" s="273" t="s">
        <v>293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4" x14ac:dyDescent="0.3">
      <c r="A3" s="292" t="s">
        <v>239</v>
      </c>
      <c r="B3" s="433" t="s">
        <v>220</v>
      </c>
      <c r="C3" s="275">
        <v>0</v>
      </c>
      <c r="D3" s="276">
        <v>101</v>
      </c>
      <c r="E3" s="276">
        <v>102</v>
      </c>
      <c r="F3" s="295">
        <v>305</v>
      </c>
      <c r="G3" s="295">
        <v>306</v>
      </c>
      <c r="H3" s="295">
        <v>408</v>
      </c>
      <c r="I3" s="295">
        <v>409</v>
      </c>
      <c r="J3" s="295">
        <v>410</v>
      </c>
      <c r="K3" s="295">
        <v>415</v>
      </c>
      <c r="L3" s="295">
        <v>416</v>
      </c>
      <c r="M3" s="295">
        <v>418</v>
      </c>
      <c r="N3" s="295">
        <v>419</v>
      </c>
      <c r="O3" s="295">
        <v>420</v>
      </c>
      <c r="P3" s="295">
        <v>421</v>
      </c>
      <c r="Q3" s="295">
        <v>522</v>
      </c>
      <c r="R3" s="295">
        <v>523</v>
      </c>
      <c r="S3" s="295">
        <v>524</v>
      </c>
      <c r="T3" s="295">
        <v>525</v>
      </c>
      <c r="U3" s="295">
        <v>526</v>
      </c>
      <c r="V3" s="295">
        <v>527</v>
      </c>
      <c r="W3" s="295">
        <v>528</v>
      </c>
      <c r="X3" s="295">
        <v>629</v>
      </c>
      <c r="Y3" s="295">
        <v>630</v>
      </c>
      <c r="Z3" s="295">
        <v>636</v>
      </c>
      <c r="AA3" s="295">
        <v>637</v>
      </c>
      <c r="AB3" s="295">
        <v>640</v>
      </c>
      <c r="AC3" s="295">
        <v>642</v>
      </c>
      <c r="AD3" s="295">
        <v>743</v>
      </c>
      <c r="AE3" s="276">
        <v>745</v>
      </c>
      <c r="AF3" s="276">
        <v>746</v>
      </c>
      <c r="AG3" s="607">
        <v>930</v>
      </c>
      <c r="AH3" s="623"/>
    </row>
    <row r="4" spans="1:34" ht="36.6" outlineLevel="1" thickBot="1" x14ac:dyDescent="0.35">
      <c r="A4" s="293">
        <v>2014</v>
      </c>
      <c r="B4" s="434"/>
      <c r="C4" s="277" t="s">
        <v>221</v>
      </c>
      <c r="D4" s="278" t="s">
        <v>222</v>
      </c>
      <c r="E4" s="278" t="s">
        <v>223</v>
      </c>
      <c r="F4" s="296" t="s">
        <v>251</v>
      </c>
      <c r="G4" s="296" t="s">
        <v>252</v>
      </c>
      <c r="H4" s="296" t="s">
        <v>253</v>
      </c>
      <c r="I4" s="296" t="s">
        <v>254</v>
      </c>
      <c r="J4" s="296" t="s">
        <v>255</v>
      </c>
      <c r="K4" s="296" t="s">
        <v>256</v>
      </c>
      <c r="L4" s="296" t="s">
        <v>257</v>
      </c>
      <c r="M4" s="296" t="s">
        <v>258</v>
      </c>
      <c r="N4" s="296" t="s">
        <v>259</v>
      </c>
      <c r="O4" s="296" t="s">
        <v>260</v>
      </c>
      <c r="P4" s="296" t="s">
        <v>261</v>
      </c>
      <c r="Q4" s="296" t="s">
        <v>262</v>
      </c>
      <c r="R4" s="296" t="s">
        <v>263</v>
      </c>
      <c r="S4" s="296" t="s">
        <v>264</v>
      </c>
      <c r="T4" s="296" t="s">
        <v>265</v>
      </c>
      <c r="U4" s="296" t="s">
        <v>266</v>
      </c>
      <c r="V4" s="296" t="s">
        <v>267</v>
      </c>
      <c r="W4" s="296" t="s">
        <v>276</v>
      </c>
      <c r="X4" s="296" t="s">
        <v>268</v>
      </c>
      <c r="Y4" s="296" t="s">
        <v>277</v>
      </c>
      <c r="Z4" s="296" t="s">
        <v>269</v>
      </c>
      <c r="AA4" s="296" t="s">
        <v>270</v>
      </c>
      <c r="AB4" s="296" t="s">
        <v>271</v>
      </c>
      <c r="AC4" s="296" t="s">
        <v>272</v>
      </c>
      <c r="AD4" s="296" t="s">
        <v>273</v>
      </c>
      <c r="AE4" s="278" t="s">
        <v>274</v>
      </c>
      <c r="AF4" s="278" t="s">
        <v>275</v>
      </c>
      <c r="AG4" s="608" t="s">
        <v>241</v>
      </c>
      <c r="AH4" s="623"/>
    </row>
    <row r="5" spans="1:34" x14ac:dyDescent="0.3">
      <c r="A5" s="279" t="s">
        <v>224</v>
      </c>
      <c r="B5" s="315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609"/>
      <c r="AH5" s="623"/>
    </row>
    <row r="6" spans="1:34" ht="15" collapsed="1" thickBot="1" x14ac:dyDescent="0.35">
      <c r="A6" s="280" t="s">
        <v>79</v>
      </c>
      <c r="B6" s="318">
        <f xml:space="preserve">
TRUNC(IF($A$4&lt;=12,SUMIFS('ON Data'!F:F,'ON Data'!$D:$D,$A$4,'ON Data'!$E:$E,1),SUMIFS('ON Data'!F:F,'ON Data'!$E:$E,1)/'ON Data'!$D$3),1)</f>
        <v>99.8</v>
      </c>
      <c r="C6" s="319">
        <f xml:space="preserve">
TRUNC(IF($A$4&lt;=12,SUMIFS('ON Data'!G:G,'ON Data'!$D:$D,$A$4,'ON Data'!$E:$E,1),SUMIFS('ON Data'!G:G,'ON Data'!$E:$E,1)/'ON Data'!$D$3),1)</f>
        <v>0</v>
      </c>
      <c r="D6" s="320">
        <f xml:space="preserve">
TRUNC(IF($A$4&lt;=12,SUMIFS('ON Data'!H:H,'ON Data'!$D:$D,$A$4,'ON Data'!$E:$E,1),SUMIFS('ON Data'!H:H,'ON Data'!$E:$E,1)/'ON Data'!$D$3),1)</f>
        <v>24.5</v>
      </c>
      <c r="E6" s="320">
        <f xml:space="preserve">
TRUNC(IF($A$4&lt;=12,SUMIFS('ON Data'!I:I,'ON Data'!$D:$D,$A$4,'ON Data'!$E:$E,1),SUMIFS('ON Data'!I:I,'ON Data'!$E:$E,1)/'ON Data'!$D$3),1)</f>
        <v>0</v>
      </c>
      <c r="F6" s="320">
        <f xml:space="preserve">
TRUNC(IF($A$4&lt;=12,SUMIFS('ON Data'!K:K,'ON Data'!$D:$D,$A$4,'ON Data'!$E:$E,1),SUMIFS('ON Data'!K:K,'ON Data'!$E:$E,1)/'ON Data'!$D$3),1)</f>
        <v>7.4</v>
      </c>
      <c r="G6" s="320">
        <f xml:space="preserve">
TRUNC(IF($A$4&lt;=12,SUMIFS('ON Data'!L:L,'ON Data'!$D:$D,$A$4,'ON Data'!$E:$E,1),SUMIFS('ON Data'!L:L,'ON Data'!$E:$E,1)/'ON Data'!$D$3),1)</f>
        <v>0</v>
      </c>
      <c r="H6" s="320">
        <f xml:space="preserve">
TRUNC(IF($A$4&lt;=12,SUMIFS('ON Data'!M:M,'ON Data'!$D:$D,$A$4,'ON Data'!$E:$E,1),SUMIFS('ON Data'!M:M,'ON Data'!$E:$E,1)/'ON Data'!$D$3),1)</f>
        <v>58.9</v>
      </c>
      <c r="I6" s="320">
        <f xml:space="preserve">
TRUNC(IF($A$4&lt;=12,SUMIFS('ON Data'!N:N,'ON Data'!$D:$D,$A$4,'ON Data'!$E:$E,1),SUMIFS('ON Data'!N:N,'ON Data'!$E:$E,1)/'ON Data'!$D$3),1)</f>
        <v>0</v>
      </c>
      <c r="J6" s="320">
        <f xml:space="preserve">
TRUNC(IF($A$4&lt;=12,SUMIFS('ON Data'!O:O,'ON Data'!$D:$D,$A$4,'ON Data'!$E:$E,1),SUMIFS('ON Data'!O:O,'ON Data'!$E:$E,1)/'ON Data'!$D$3),1)</f>
        <v>0</v>
      </c>
      <c r="K6" s="320">
        <f xml:space="preserve">
TRUNC(IF($A$4&lt;=12,SUMIFS('ON Data'!P:P,'ON Data'!$D:$D,$A$4,'ON Data'!$E:$E,1),SUMIFS('ON Data'!P:P,'ON Data'!$E:$E,1)/'ON Data'!$D$3),1)</f>
        <v>0</v>
      </c>
      <c r="L6" s="320">
        <f xml:space="preserve">
TRUNC(IF($A$4&lt;=12,SUMIFS('ON Data'!Q:Q,'ON Data'!$D:$D,$A$4,'ON Data'!$E:$E,1),SUMIFS('ON Data'!Q:Q,'ON Data'!$E:$E,1)/'ON Data'!$D$3),1)</f>
        <v>0</v>
      </c>
      <c r="M6" s="320">
        <f xml:space="preserve">
TRUNC(IF($A$4&lt;=12,SUMIFS('ON Data'!R:R,'ON Data'!$D:$D,$A$4,'ON Data'!$E:$E,1),SUMIFS('ON Data'!R:R,'ON Data'!$E:$E,1)/'ON Data'!$D$3),1)</f>
        <v>0</v>
      </c>
      <c r="N6" s="320">
        <f xml:space="preserve">
TRUNC(IF($A$4&lt;=12,SUMIFS('ON Data'!S:S,'ON Data'!$D:$D,$A$4,'ON Data'!$E:$E,1),SUMIFS('ON Data'!S:S,'ON Data'!$E:$E,1)/'ON Data'!$D$3),1)</f>
        <v>0</v>
      </c>
      <c r="O6" s="320">
        <f xml:space="preserve">
TRUNC(IF($A$4&lt;=12,SUMIFS('ON Data'!T:T,'ON Data'!$D:$D,$A$4,'ON Data'!$E:$E,1),SUMIFS('ON Data'!T:T,'ON Data'!$E:$E,1)/'ON Data'!$D$3),1)</f>
        <v>0</v>
      </c>
      <c r="P6" s="320">
        <f xml:space="preserve">
TRUNC(IF($A$4&lt;=12,SUMIFS('ON Data'!U:U,'ON Data'!$D:$D,$A$4,'ON Data'!$E:$E,1),SUMIFS('ON Data'!U:U,'ON Data'!$E:$E,1)/'ON Data'!$D$3),1)</f>
        <v>0</v>
      </c>
      <c r="Q6" s="320">
        <f xml:space="preserve">
TRUNC(IF($A$4&lt;=12,SUMIFS('ON Data'!V:V,'ON Data'!$D:$D,$A$4,'ON Data'!$E:$E,1),SUMIFS('ON Data'!V:V,'ON Data'!$E:$E,1)/'ON Data'!$D$3),1)</f>
        <v>0</v>
      </c>
      <c r="R6" s="320">
        <f xml:space="preserve">
TRUNC(IF($A$4&lt;=12,SUMIFS('ON Data'!W:W,'ON Data'!$D:$D,$A$4,'ON Data'!$E:$E,1),SUMIFS('ON Data'!W:W,'ON Data'!$E:$E,1)/'ON Data'!$D$3),1)</f>
        <v>0</v>
      </c>
      <c r="S6" s="320">
        <f xml:space="preserve">
TRUNC(IF($A$4&lt;=12,SUMIFS('ON Data'!X:X,'ON Data'!$D:$D,$A$4,'ON Data'!$E:$E,1),SUMIFS('ON Data'!X:X,'ON Data'!$E:$E,1)/'ON Data'!$D$3),1)</f>
        <v>0</v>
      </c>
      <c r="T6" s="320">
        <f xml:space="preserve">
TRUNC(IF($A$4&lt;=12,SUMIFS('ON Data'!Y:Y,'ON Data'!$D:$D,$A$4,'ON Data'!$E:$E,1),SUMIFS('ON Data'!Y:Y,'ON Data'!$E:$E,1)/'ON Data'!$D$3),1)</f>
        <v>0</v>
      </c>
      <c r="U6" s="320">
        <f xml:space="preserve">
TRUNC(IF($A$4&lt;=12,SUMIFS('ON Data'!Z:Z,'ON Data'!$D:$D,$A$4,'ON Data'!$E:$E,1),SUMIFS('ON Data'!Z:Z,'ON Data'!$E:$E,1)/'ON Data'!$D$3),1)</f>
        <v>0</v>
      </c>
      <c r="V6" s="320">
        <f xml:space="preserve">
TRUNC(IF($A$4&lt;=12,SUMIFS('ON Data'!AA:AA,'ON Data'!$D:$D,$A$4,'ON Data'!$E:$E,1),SUMIFS('ON Data'!AA:AA,'ON Data'!$E:$E,1)/'ON Data'!$D$3),1)</f>
        <v>0</v>
      </c>
      <c r="W6" s="320">
        <f xml:space="preserve">
TRUNC(IF($A$4&lt;=12,SUMIFS('ON Data'!AB:AB,'ON Data'!$D:$D,$A$4,'ON Data'!$E:$E,1),SUMIFS('ON Data'!AB:AB,'ON Data'!$E:$E,1)/'ON Data'!$D$3),1)</f>
        <v>0</v>
      </c>
      <c r="X6" s="320">
        <f xml:space="preserve">
TRUNC(IF($A$4&lt;=12,SUMIFS('ON Data'!AC:AC,'ON Data'!$D:$D,$A$4,'ON Data'!$E:$E,1),SUMIFS('ON Data'!AC:AC,'ON Data'!$E:$E,1)/'ON Data'!$D$3),1)</f>
        <v>0</v>
      </c>
      <c r="Y6" s="320">
        <f xml:space="preserve">
TRUNC(IF($A$4&lt;=12,SUMIFS('ON Data'!AD:AD,'ON Data'!$D:$D,$A$4,'ON Data'!$E:$E,1),SUMIFS('ON Data'!AD:AD,'ON Data'!$E:$E,1)/'ON Data'!$D$3),1)</f>
        <v>0</v>
      </c>
      <c r="Z6" s="320">
        <f xml:space="preserve">
TRUNC(IF($A$4&lt;=12,SUMIFS('ON Data'!AE:AE,'ON Data'!$D:$D,$A$4,'ON Data'!$E:$E,1),SUMIFS('ON Data'!AE:AE,'ON Data'!$E:$E,1)/'ON Data'!$D$3),1)</f>
        <v>0</v>
      </c>
      <c r="AA6" s="320">
        <f xml:space="preserve">
TRUNC(IF($A$4&lt;=12,SUMIFS('ON Data'!AF:AF,'ON Data'!$D:$D,$A$4,'ON Data'!$E:$E,1),SUMIFS('ON Data'!AF:AF,'ON Data'!$E:$E,1)/'ON Data'!$D$3),1)</f>
        <v>0</v>
      </c>
      <c r="AB6" s="320">
        <f xml:space="preserve">
TRUNC(IF($A$4&lt;=12,SUMIFS('ON Data'!AG:AG,'ON Data'!$D:$D,$A$4,'ON Data'!$E:$E,1),SUMIFS('ON Data'!AG:AG,'ON Data'!$E:$E,1)/'ON Data'!$D$3),1)</f>
        <v>0</v>
      </c>
      <c r="AC6" s="320">
        <f xml:space="preserve">
TRUNC(IF($A$4&lt;=12,SUMIFS('ON Data'!AH:AH,'ON Data'!$D:$D,$A$4,'ON Data'!$E:$E,1),SUMIFS('ON Data'!AH:AH,'ON Data'!$E:$E,1)/'ON Data'!$D$3),1)</f>
        <v>1</v>
      </c>
      <c r="AD6" s="320">
        <f xml:space="preserve">
TRUNC(IF($A$4&lt;=12,SUMIFS('ON Data'!AI:AI,'ON Data'!$D:$D,$A$4,'ON Data'!$E:$E,1),SUMIFS('ON Data'!AI:AI,'ON Data'!$E:$E,1)/'ON Data'!$D$3),1)</f>
        <v>0</v>
      </c>
      <c r="AE6" s="320">
        <f xml:space="preserve">
TRUNC(IF($A$4&lt;=12,SUMIFS('ON Data'!AJ:AJ,'ON Data'!$D:$D,$A$4,'ON Data'!$E:$E,1),SUMIFS('ON Data'!AJ:AJ,'ON Data'!$E:$E,1)/'ON Data'!$D$3),1)</f>
        <v>0</v>
      </c>
      <c r="AF6" s="320">
        <f xml:space="preserve">
TRUNC(IF($A$4&lt;=12,SUMIFS('ON Data'!AK:AK,'ON Data'!$D:$D,$A$4,'ON Data'!$E:$E,1),SUMIFS('ON Data'!AK:AK,'ON Data'!$E:$E,1)/'ON Data'!$D$3),1)</f>
        <v>0</v>
      </c>
      <c r="AG6" s="610">
        <f xml:space="preserve">
TRUNC(IF($A$4&lt;=12,SUMIFS('ON Data'!AM:AM,'ON Data'!$D:$D,$A$4,'ON Data'!$E:$E,1),SUMIFS('ON Data'!AM:AM,'ON Data'!$E:$E,1)/'ON Data'!$D$3),1)</f>
        <v>8</v>
      </c>
      <c r="AH6" s="623"/>
    </row>
    <row r="7" spans="1:34" ht="15" hidden="1" outlineLevel="1" thickBot="1" x14ac:dyDescent="0.35">
      <c r="A7" s="280" t="s">
        <v>117</v>
      </c>
      <c r="B7" s="318"/>
      <c r="C7" s="32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610"/>
      <c r="AH7" s="623"/>
    </row>
    <row r="8" spans="1:34" ht="15" hidden="1" outlineLevel="1" thickBot="1" x14ac:dyDescent="0.35">
      <c r="A8" s="280" t="s">
        <v>81</v>
      </c>
      <c r="B8" s="318"/>
      <c r="C8" s="321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610"/>
      <c r="AH8" s="623"/>
    </row>
    <row r="9" spans="1:34" ht="15" hidden="1" outlineLevel="1" thickBot="1" x14ac:dyDescent="0.35">
      <c r="A9" s="281" t="s">
        <v>69</v>
      </c>
      <c r="B9" s="322"/>
      <c r="C9" s="323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611"/>
      <c r="AH9" s="623"/>
    </row>
    <row r="10" spans="1:34" x14ac:dyDescent="0.3">
      <c r="A10" s="282" t="s">
        <v>225</v>
      </c>
      <c r="B10" s="297"/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612"/>
      <c r="AH10" s="623"/>
    </row>
    <row r="11" spans="1:34" x14ac:dyDescent="0.3">
      <c r="A11" s="283" t="s">
        <v>226</v>
      </c>
      <c r="B11" s="300">
        <f xml:space="preserve">
IF($A$4&lt;=12,SUMIFS('ON Data'!F:F,'ON Data'!$D:$D,$A$4,'ON Data'!$E:$E,2),SUMIFS('ON Data'!F:F,'ON Data'!$E:$E,2))</f>
        <v>172847.3</v>
      </c>
      <c r="C11" s="301">
        <f xml:space="preserve">
IF($A$4&lt;=12,SUMIFS('ON Data'!G:G,'ON Data'!$D:$D,$A$4,'ON Data'!$E:$E,2),SUMIFS('ON Data'!G:G,'ON Data'!$E:$E,2))</f>
        <v>0</v>
      </c>
      <c r="D11" s="302">
        <f xml:space="preserve">
IF($A$4&lt;=12,SUMIFS('ON Data'!H:H,'ON Data'!$D:$D,$A$4,'ON Data'!$E:$E,2),SUMIFS('ON Data'!H:H,'ON Data'!$E:$E,2))</f>
        <v>44341.599999999999</v>
      </c>
      <c r="E11" s="302">
        <f xml:space="preserve">
IF($A$4&lt;=12,SUMIFS('ON Data'!I:I,'ON Data'!$D:$D,$A$4,'ON Data'!$E:$E,2),SUMIFS('ON Data'!I:I,'ON Data'!$E:$E,2))</f>
        <v>0</v>
      </c>
      <c r="F11" s="302">
        <f xml:space="preserve">
IF($A$4&lt;=12,SUMIFS('ON Data'!K:K,'ON Data'!$D:$D,$A$4,'ON Data'!$E:$E,2),SUMIFS('ON Data'!K:K,'ON Data'!$E:$E,2))</f>
        <v>13143.400000000001</v>
      </c>
      <c r="G11" s="302">
        <f xml:space="preserve">
IF($A$4&lt;=12,SUMIFS('ON Data'!L:L,'ON Data'!$D:$D,$A$4,'ON Data'!$E:$E,2),SUMIFS('ON Data'!L:L,'ON Data'!$E:$E,2))</f>
        <v>0</v>
      </c>
      <c r="H11" s="302">
        <f xml:space="preserve">
IF($A$4&lt;=12,SUMIFS('ON Data'!M:M,'ON Data'!$D:$D,$A$4,'ON Data'!$E:$E,2),SUMIFS('ON Data'!M:M,'ON Data'!$E:$E,2))</f>
        <v>99202.35</v>
      </c>
      <c r="I11" s="302">
        <f xml:space="preserve">
IF($A$4&lt;=12,SUMIFS('ON Data'!N:N,'ON Data'!$D:$D,$A$4,'ON Data'!$E:$E,2),SUMIFS('ON Data'!N:N,'ON Data'!$E:$E,2))</f>
        <v>0</v>
      </c>
      <c r="J11" s="302">
        <f xml:space="preserve">
IF($A$4&lt;=12,SUMIFS('ON Data'!O:O,'ON Data'!$D:$D,$A$4,'ON Data'!$E:$E,2),SUMIFS('ON Data'!O:O,'ON Data'!$E:$E,2))</f>
        <v>0</v>
      </c>
      <c r="K11" s="302">
        <f xml:space="preserve">
IF($A$4&lt;=12,SUMIFS('ON Data'!P:P,'ON Data'!$D:$D,$A$4,'ON Data'!$E:$E,2),SUMIFS('ON Data'!P:P,'ON Data'!$E:$E,2))</f>
        <v>0</v>
      </c>
      <c r="L11" s="302">
        <f xml:space="preserve">
IF($A$4&lt;=12,SUMIFS('ON Data'!Q:Q,'ON Data'!$D:$D,$A$4,'ON Data'!$E:$E,2),SUMIFS('ON Data'!Q:Q,'ON Data'!$E:$E,2))</f>
        <v>0</v>
      </c>
      <c r="M11" s="302">
        <f xml:space="preserve">
IF($A$4&lt;=12,SUMIFS('ON Data'!R:R,'ON Data'!$D:$D,$A$4,'ON Data'!$E:$E,2),SUMIFS('ON Data'!R:R,'ON Data'!$E:$E,2))</f>
        <v>0</v>
      </c>
      <c r="N11" s="302">
        <f xml:space="preserve">
IF($A$4&lt;=12,SUMIFS('ON Data'!S:S,'ON Data'!$D:$D,$A$4,'ON Data'!$E:$E,2),SUMIFS('ON Data'!S:S,'ON Data'!$E:$E,2))</f>
        <v>0</v>
      </c>
      <c r="O11" s="302">
        <f xml:space="preserve">
IF($A$4&lt;=12,SUMIFS('ON Data'!T:T,'ON Data'!$D:$D,$A$4,'ON Data'!$E:$E,2),SUMIFS('ON Data'!T:T,'ON Data'!$E:$E,2))</f>
        <v>0</v>
      </c>
      <c r="P11" s="302">
        <f xml:space="preserve">
IF($A$4&lt;=12,SUMIFS('ON Data'!U:U,'ON Data'!$D:$D,$A$4,'ON Data'!$E:$E,2),SUMIFS('ON Data'!U:U,'ON Data'!$E:$E,2))</f>
        <v>0</v>
      </c>
      <c r="Q11" s="302">
        <f xml:space="preserve">
IF($A$4&lt;=12,SUMIFS('ON Data'!V:V,'ON Data'!$D:$D,$A$4,'ON Data'!$E:$E,2),SUMIFS('ON Data'!V:V,'ON Data'!$E:$E,2))</f>
        <v>0</v>
      </c>
      <c r="R11" s="302">
        <f xml:space="preserve">
IF($A$4&lt;=12,SUMIFS('ON Data'!W:W,'ON Data'!$D:$D,$A$4,'ON Data'!$E:$E,2),SUMIFS('ON Data'!W:W,'ON Data'!$E:$E,2))</f>
        <v>0</v>
      </c>
      <c r="S11" s="302">
        <f xml:space="preserve">
IF($A$4&lt;=12,SUMIFS('ON Data'!X:X,'ON Data'!$D:$D,$A$4,'ON Data'!$E:$E,2),SUMIFS('ON Data'!X:X,'ON Data'!$E:$E,2))</f>
        <v>0</v>
      </c>
      <c r="T11" s="302">
        <f xml:space="preserve">
IF($A$4&lt;=12,SUMIFS('ON Data'!Y:Y,'ON Data'!$D:$D,$A$4,'ON Data'!$E:$E,2),SUMIFS('ON Data'!Y:Y,'ON Data'!$E:$E,2))</f>
        <v>0</v>
      </c>
      <c r="U11" s="302">
        <f xml:space="preserve">
IF($A$4&lt;=12,SUMIFS('ON Data'!Z:Z,'ON Data'!$D:$D,$A$4,'ON Data'!$E:$E,2),SUMIFS('ON Data'!Z:Z,'ON Data'!$E:$E,2))</f>
        <v>0</v>
      </c>
      <c r="V11" s="302">
        <f xml:space="preserve">
IF($A$4&lt;=12,SUMIFS('ON Data'!AA:AA,'ON Data'!$D:$D,$A$4,'ON Data'!$E:$E,2),SUMIFS('ON Data'!AA:AA,'ON Data'!$E:$E,2))</f>
        <v>0</v>
      </c>
      <c r="W11" s="302">
        <f xml:space="preserve">
IF($A$4&lt;=12,SUMIFS('ON Data'!AB:AB,'ON Data'!$D:$D,$A$4,'ON Data'!$E:$E,2),SUMIFS('ON Data'!AB:AB,'ON Data'!$E:$E,2))</f>
        <v>0</v>
      </c>
      <c r="X11" s="302">
        <f xml:space="preserve">
IF($A$4&lt;=12,SUMIFS('ON Data'!AC:AC,'ON Data'!$D:$D,$A$4,'ON Data'!$E:$E,2),SUMIFS('ON Data'!AC:AC,'ON Data'!$E:$E,2))</f>
        <v>0</v>
      </c>
      <c r="Y11" s="302">
        <f xml:space="preserve">
IF($A$4&lt;=12,SUMIFS('ON Data'!AD:AD,'ON Data'!$D:$D,$A$4,'ON Data'!$E:$E,2),SUMIFS('ON Data'!AD:AD,'ON Data'!$E:$E,2))</f>
        <v>0</v>
      </c>
      <c r="Z11" s="302">
        <f xml:space="preserve">
IF($A$4&lt;=12,SUMIFS('ON Data'!AE:AE,'ON Data'!$D:$D,$A$4,'ON Data'!$E:$E,2),SUMIFS('ON Data'!AE:AE,'ON Data'!$E:$E,2))</f>
        <v>0</v>
      </c>
      <c r="AA11" s="302">
        <f xml:space="preserve">
IF($A$4&lt;=12,SUMIFS('ON Data'!AF:AF,'ON Data'!$D:$D,$A$4,'ON Data'!$E:$E,2),SUMIFS('ON Data'!AF:AF,'ON Data'!$E:$E,2))</f>
        <v>0</v>
      </c>
      <c r="AB11" s="302">
        <f xml:space="preserve">
IF($A$4&lt;=12,SUMIFS('ON Data'!AG:AG,'ON Data'!$D:$D,$A$4,'ON Data'!$E:$E,2),SUMIFS('ON Data'!AG:AG,'ON Data'!$E:$E,2))</f>
        <v>0</v>
      </c>
      <c r="AC11" s="302">
        <f xml:space="preserve">
IF($A$4&lt;=12,SUMIFS('ON Data'!AH:AH,'ON Data'!$D:$D,$A$4,'ON Data'!$E:$E,2),SUMIFS('ON Data'!AH:AH,'ON Data'!$E:$E,2))</f>
        <v>1376</v>
      </c>
      <c r="AD11" s="302">
        <f xml:space="preserve">
IF($A$4&lt;=12,SUMIFS('ON Data'!AI:AI,'ON Data'!$D:$D,$A$4,'ON Data'!$E:$E,2),SUMIFS('ON Data'!AI:AI,'ON Data'!$E:$E,2))</f>
        <v>0</v>
      </c>
      <c r="AE11" s="302">
        <f xml:space="preserve">
IF($A$4&lt;=12,SUMIFS('ON Data'!AJ:AJ,'ON Data'!$D:$D,$A$4,'ON Data'!$E:$E,2),SUMIFS('ON Data'!AJ:AJ,'ON Data'!$E:$E,2))</f>
        <v>0</v>
      </c>
      <c r="AF11" s="302">
        <f xml:space="preserve">
IF($A$4&lt;=12,SUMIFS('ON Data'!AK:AK,'ON Data'!$D:$D,$A$4,'ON Data'!$E:$E,2),SUMIFS('ON Data'!AK:AK,'ON Data'!$E:$E,2))</f>
        <v>0</v>
      </c>
      <c r="AG11" s="613">
        <f xml:space="preserve">
IF($A$4&lt;=12,SUMIFS('ON Data'!AM:AM,'ON Data'!$D:$D,$A$4,'ON Data'!$E:$E,2),SUMIFS('ON Data'!AM:AM,'ON Data'!$E:$E,2))</f>
        <v>14784</v>
      </c>
      <c r="AH11" s="623"/>
    </row>
    <row r="12" spans="1:34" x14ac:dyDescent="0.3">
      <c r="A12" s="283" t="s">
        <v>227</v>
      </c>
      <c r="B12" s="300">
        <f xml:space="preserve">
IF($A$4&lt;=12,SUMIFS('ON Data'!F:F,'ON Data'!$D:$D,$A$4,'ON Data'!$E:$E,3),SUMIFS('ON Data'!F:F,'ON Data'!$E:$E,3))</f>
        <v>555</v>
      </c>
      <c r="C12" s="301">
        <f xml:space="preserve">
IF($A$4&lt;=12,SUMIFS('ON Data'!G:G,'ON Data'!$D:$D,$A$4,'ON Data'!$E:$E,3),SUMIFS('ON Data'!G:G,'ON Data'!$E:$E,3))</f>
        <v>0</v>
      </c>
      <c r="D12" s="302">
        <f xml:space="preserve">
IF($A$4&lt;=12,SUMIFS('ON Data'!H:H,'ON Data'!$D:$D,$A$4,'ON Data'!$E:$E,3),SUMIFS('ON Data'!H:H,'ON Data'!$E:$E,3))</f>
        <v>555</v>
      </c>
      <c r="E12" s="302">
        <f xml:space="preserve">
IF($A$4&lt;=12,SUMIFS('ON Data'!I:I,'ON Data'!$D:$D,$A$4,'ON Data'!$E:$E,3),SUMIFS('ON Data'!I:I,'ON Data'!$E:$E,3))</f>
        <v>0</v>
      </c>
      <c r="F12" s="302">
        <f xml:space="preserve">
IF($A$4&lt;=12,SUMIFS('ON Data'!K:K,'ON Data'!$D:$D,$A$4,'ON Data'!$E:$E,3),SUMIFS('ON Data'!K:K,'ON Data'!$E:$E,3))</f>
        <v>0</v>
      </c>
      <c r="G12" s="302">
        <f xml:space="preserve">
IF($A$4&lt;=12,SUMIFS('ON Data'!L:L,'ON Data'!$D:$D,$A$4,'ON Data'!$E:$E,3),SUMIFS('ON Data'!L:L,'ON Data'!$E:$E,3))</f>
        <v>0</v>
      </c>
      <c r="H12" s="302">
        <f xml:space="preserve">
IF($A$4&lt;=12,SUMIFS('ON Data'!M:M,'ON Data'!$D:$D,$A$4,'ON Data'!$E:$E,3),SUMIFS('ON Data'!M:M,'ON Data'!$E:$E,3))</f>
        <v>0</v>
      </c>
      <c r="I12" s="302">
        <f xml:space="preserve">
IF($A$4&lt;=12,SUMIFS('ON Data'!N:N,'ON Data'!$D:$D,$A$4,'ON Data'!$E:$E,3),SUMIFS('ON Data'!N:N,'ON Data'!$E:$E,3))</f>
        <v>0</v>
      </c>
      <c r="J12" s="302">
        <f xml:space="preserve">
IF($A$4&lt;=12,SUMIFS('ON Data'!O:O,'ON Data'!$D:$D,$A$4,'ON Data'!$E:$E,3),SUMIFS('ON Data'!O:O,'ON Data'!$E:$E,3))</f>
        <v>0</v>
      </c>
      <c r="K12" s="302">
        <f xml:space="preserve">
IF($A$4&lt;=12,SUMIFS('ON Data'!P:P,'ON Data'!$D:$D,$A$4,'ON Data'!$E:$E,3),SUMIFS('ON Data'!P:P,'ON Data'!$E:$E,3))</f>
        <v>0</v>
      </c>
      <c r="L12" s="302">
        <f xml:space="preserve">
IF($A$4&lt;=12,SUMIFS('ON Data'!Q:Q,'ON Data'!$D:$D,$A$4,'ON Data'!$E:$E,3),SUMIFS('ON Data'!Q:Q,'ON Data'!$E:$E,3))</f>
        <v>0</v>
      </c>
      <c r="M12" s="302">
        <f xml:space="preserve">
IF($A$4&lt;=12,SUMIFS('ON Data'!R:R,'ON Data'!$D:$D,$A$4,'ON Data'!$E:$E,3),SUMIFS('ON Data'!R:R,'ON Data'!$E:$E,3))</f>
        <v>0</v>
      </c>
      <c r="N12" s="302">
        <f xml:space="preserve">
IF($A$4&lt;=12,SUMIFS('ON Data'!S:S,'ON Data'!$D:$D,$A$4,'ON Data'!$E:$E,3),SUMIFS('ON Data'!S:S,'ON Data'!$E:$E,3))</f>
        <v>0</v>
      </c>
      <c r="O12" s="302">
        <f xml:space="preserve">
IF($A$4&lt;=12,SUMIFS('ON Data'!T:T,'ON Data'!$D:$D,$A$4,'ON Data'!$E:$E,3),SUMIFS('ON Data'!T:T,'ON Data'!$E:$E,3))</f>
        <v>0</v>
      </c>
      <c r="P12" s="302">
        <f xml:space="preserve">
IF($A$4&lt;=12,SUMIFS('ON Data'!U:U,'ON Data'!$D:$D,$A$4,'ON Data'!$E:$E,3),SUMIFS('ON Data'!U:U,'ON Data'!$E:$E,3))</f>
        <v>0</v>
      </c>
      <c r="Q12" s="302">
        <f xml:space="preserve">
IF($A$4&lt;=12,SUMIFS('ON Data'!V:V,'ON Data'!$D:$D,$A$4,'ON Data'!$E:$E,3),SUMIFS('ON Data'!V:V,'ON Data'!$E:$E,3))</f>
        <v>0</v>
      </c>
      <c r="R12" s="302">
        <f xml:space="preserve">
IF($A$4&lt;=12,SUMIFS('ON Data'!W:W,'ON Data'!$D:$D,$A$4,'ON Data'!$E:$E,3),SUMIFS('ON Data'!W:W,'ON Data'!$E:$E,3))</f>
        <v>0</v>
      </c>
      <c r="S12" s="302">
        <f xml:space="preserve">
IF($A$4&lt;=12,SUMIFS('ON Data'!X:X,'ON Data'!$D:$D,$A$4,'ON Data'!$E:$E,3),SUMIFS('ON Data'!X:X,'ON Data'!$E:$E,3))</f>
        <v>0</v>
      </c>
      <c r="T12" s="302">
        <f xml:space="preserve">
IF($A$4&lt;=12,SUMIFS('ON Data'!Y:Y,'ON Data'!$D:$D,$A$4,'ON Data'!$E:$E,3),SUMIFS('ON Data'!Y:Y,'ON Data'!$E:$E,3))</f>
        <v>0</v>
      </c>
      <c r="U12" s="302">
        <f xml:space="preserve">
IF($A$4&lt;=12,SUMIFS('ON Data'!Z:Z,'ON Data'!$D:$D,$A$4,'ON Data'!$E:$E,3),SUMIFS('ON Data'!Z:Z,'ON Data'!$E:$E,3))</f>
        <v>0</v>
      </c>
      <c r="V12" s="302">
        <f xml:space="preserve">
IF($A$4&lt;=12,SUMIFS('ON Data'!AA:AA,'ON Data'!$D:$D,$A$4,'ON Data'!$E:$E,3),SUMIFS('ON Data'!AA:AA,'ON Data'!$E:$E,3))</f>
        <v>0</v>
      </c>
      <c r="W12" s="302">
        <f xml:space="preserve">
IF($A$4&lt;=12,SUMIFS('ON Data'!AB:AB,'ON Data'!$D:$D,$A$4,'ON Data'!$E:$E,3),SUMIFS('ON Data'!AB:AB,'ON Data'!$E:$E,3))</f>
        <v>0</v>
      </c>
      <c r="X12" s="302">
        <f xml:space="preserve">
IF($A$4&lt;=12,SUMIFS('ON Data'!AC:AC,'ON Data'!$D:$D,$A$4,'ON Data'!$E:$E,3),SUMIFS('ON Data'!AC:AC,'ON Data'!$E:$E,3))</f>
        <v>0</v>
      </c>
      <c r="Y12" s="302">
        <f xml:space="preserve">
IF($A$4&lt;=12,SUMIFS('ON Data'!AD:AD,'ON Data'!$D:$D,$A$4,'ON Data'!$E:$E,3),SUMIFS('ON Data'!AD:AD,'ON Data'!$E:$E,3))</f>
        <v>0</v>
      </c>
      <c r="Z12" s="302">
        <f xml:space="preserve">
IF($A$4&lt;=12,SUMIFS('ON Data'!AE:AE,'ON Data'!$D:$D,$A$4,'ON Data'!$E:$E,3),SUMIFS('ON Data'!AE:AE,'ON Data'!$E:$E,3))</f>
        <v>0</v>
      </c>
      <c r="AA12" s="302">
        <f xml:space="preserve">
IF($A$4&lt;=12,SUMIFS('ON Data'!AF:AF,'ON Data'!$D:$D,$A$4,'ON Data'!$E:$E,3),SUMIFS('ON Data'!AF:AF,'ON Data'!$E:$E,3))</f>
        <v>0</v>
      </c>
      <c r="AB12" s="302">
        <f xml:space="preserve">
IF($A$4&lt;=12,SUMIFS('ON Data'!AG:AG,'ON Data'!$D:$D,$A$4,'ON Data'!$E:$E,3),SUMIFS('ON Data'!AG:AG,'ON Data'!$E:$E,3))</f>
        <v>0</v>
      </c>
      <c r="AC12" s="302">
        <f xml:space="preserve">
IF($A$4&lt;=12,SUMIFS('ON Data'!AH:AH,'ON Data'!$D:$D,$A$4,'ON Data'!$E:$E,3),SUMIFS('ON Data'!AH:AH,'ON Data'!$E:$E,3))</f>
        <v>0</v>
      </c>
      <c r="AD12" s="302">
        <f xml:space="preserve">
IF($A$4&lt;=12,SUMIFS('ON Data'!AI:AI,'ON Data'!$D:$D,$A$4,'ON Data'!$E:$E,3),SUMIFS('ON Data'!AI:AI,'ON Data'!$E:$E,3))</f>
        <v>0</v>
      </c>
      <c r="AE12" s="302">
        <f xml:space="preserve">
IF($A$4&lt;=12,SUMIFS('ON Data'!AJ:AJ,'ON Data'!$D:$D,$A$4,'ON Data'!$E:$E,3),SUMIFS('ON Data'!AJ:AJ,'ON Data'!$E:$E,3))</f>
        <v>0</v>
      </c>
      <c r="AF12" s="302">
        <f xml:space="preserve">
IF($A$4&lt;=12,SUMIFS('ON Data'!AK:AK,'ON Data'!$D:$D,$A$4,'ON Data'!$E:$E,3),SUMIFS('ON Data'!AK:AK,'ON Data'!$E:$E,3))</f>
        <v>0</v>
      </c>
      <c r="AG12" s="613">
        <f xml:space="preserve">
IF($A$4&lt;=12,SUMIFS('ON Data'!AM:AM,'ON Data'!$D:$D,$A$4,'ON Data'!$E:$E,3),SUMIFS('ON Data'!AM:AM,'ON Data'!$E:$E,3))</f>
        <v>0</v>
      </c>
      <c r="AH12" s="623"/>
    </row>
    <row r="13" spans="1:34" x14ac:dyDescent="0.3">
      <c r="A13" s="283" t="s">
        <v>234</v>
      </c>
      <c r="B13" s="300">
        <f xml:space="preserve">
IF($A$4&lt;=12,SUMIFS('ON Data'!F:F,'ON Data'!$D:$D,$A$4,'ON Data'!$E:$E,4),SUMIFS('ON Data'!F:F,'ON Data'!$E:$E,4))</f>
        <v>8799</v>
      </c>
      <c r="C13" s="301">
        <f xml:space="preserve">
IF($A$4&lt;=12,SUMIFS('ON Data'!G:G,'ON Data'!$D:$D,$A$4,'ON Data'!$E:$E,4),SUMIFS('ON Data'!G:G,'ON Data'!$E:$E,4))</f>
        <v>0</v>
      </c>
      <c r="D13" s="302">
        <f xml:space="preserve">
IF($A$4&lt;=12,SUMIFS('ON Data'!H:H,'ON Data'!$D:$D,$A$4,'ON Data'!$E:$E,4),SUMIFS('ON Data'!H:H,'ON Data'!$E:$E,4))</f>
        <v>5878</v>
      </c>
      <c r="E13" s="302">
        <f xml:space="preserve">
IF($A$4&lt;=12,SUMIFS('ON Data'!I:I,'ON Data'!$D:$D,$A$4,'ON Data'!$E:$E,4),SUMIFS('ON Data'!I:I,'ON Data'!$E:$E,4))</f>
        <v>0</v>
      </c>
      <c r="F13" s="302">
        <f xml:space="preserve">
IF($A$4&lt;=12,SUMIFS('ON Data'!K:K,'ON Data'!$D:$D,$A$4,'ON Data'!$E:$E,4),SUMIFS('ON Data'!K:K,'ON Data'!$E:$E,4))</f>
        <v>471</v>
      </c>
      <c r="G13" s="302">
        <f xml:space="preserve">
IF($A$4&lt;=12,SUMIFS('ON Data'!L:L,'ON Data'!$D:$D,$A$4,'ON Data'!$E:$E,4),SUMIFS('ON Data'!L:L,'ON Data'!$E:$E,4))</f>
        <v>0</v>
      </c>
      <c r="H13" s="302">
        <f xml:space="preserve">
IF($A$4&lt;=12,SUMIFS('ON Data'!M:M,'ON Data'!$D:$D,$A$4,'ON Data'!$E:$E,4),SUMIFS('ON Data'!M:M,'ON Data'!$E:$E,4))</f>
        <v>2450</v>
      </c>
      <c r="I13" s="302">
        <f xml:space="preserve">
IF($A$4&lt;=12,SUMIFS('ON Data'!N:N,'ON Data'!$D:$D,$A$4,'ON Data'!$E:$E,4),SUMIFS('ON Data'!N:N,'ON Data'!$E:$E,4))</f>
        <v>0</v>
      </c>
      <c r="J13" s="302">
        <f xml:space="preserve">
IF($A$4&lt;=12,SUMIFS('ON Data'!O:O,'ON Data'!$D:$D,$A$4,'ON Data'!$E:$E,4),SUMIFS('ON Data'!O:O,'ON Data'!$E:$E,4))</f>
        <v>0</v>
      </c>
      <c r="K13" s="302">
        <f xml:space="preserve">
IF($A$4&lt;=12,SUMIFS('ON Data'!P:P,'ON Data'!$D:$D,$A$4,'ON Data'!$E:$E,4),SUMIFS('ON Data'!P:P,'ON Data'!$E:$E,4))</f>
        <v>0</v>
      </c>
      <c r="L13" s="302">
        <f xml:space="preserve">
IF($A$4&lt;=12,SUMIFS('ON Data'!Q:Q,'ON Data'!$D:$D,$A$4,'ON Data'!$E:$E,4),SUMIFS('ON Data'!Q:Q,'ON Data'!$E:$E,4))</f>
        <v>0</v>
      </c>
      <c r="M13" s="302">
        <f xml:space="preserve">
IF($A$4&lt;=12,SUMIFS('ON Data'!R:R,'ON Data'!$D:$D,$A$4,'ON Data'!$E:$E,4),SUMIFS('ON Data'!R:R,'ON Data'!$E:$E,4))</f>
        <v>0</v>
      </c>
      <c r="N13" s="302">
        <f xml:space="preserve">
IF($A$4&lt;=12,SUMIFS('ON Data'!S:S,'ON Data'!$D:$D,$A$4,'ON Data'!$E:$E,4),SUMIFS('ON Data'!S:S,'ON Data'!$E:$E,4))</f>
        <v>0</v>
      </c>
      <c r="O13" s="302">
        <f xml:space="preserve">
IF($A$4&lt;=12,SUMIFS('ON Data'!T:T,'ON Data'!$D:$D,$A$4,'ON Data'!$E:$E,4),SUMIFS('ON Data'!T:T,'ON Data'!$E:$E,4))</f>
        <v>0</v>
      </c>
      <c r="P13" s="302">
        <f xml:space="preserve">
IF($A$4&lt;=12,SUMIFS('ON Data'!U:U,'ON Data'!$D:$D,$A$4,'ON Data'!$E:$E,4),SUMIFS('ON Data'!U:U,'ON Data'!$E:$E,4))</f>
        <v>0</v>
      </c>
      <c r="Q13" s="302">
        <f xml:space="preserve">
IF($A$4&lt;=12,SUMIFS('ON Data'!V:V,'ON Data'!$D:$D,$A$4,'ON Data'!$E:$E,4),SUMIFS('ON Data'!V:V,'ON Data'!$E:$E,4))</f>
        <v>0</v>
      </c>
      <c r="R13" s="302">
        <f xml:space="preserve">
IF($A$4&lt;=12,SUMIFS('ON Data'!W:W,'ON Data'!$D:$D,$A$4,'ON Data'!$E:$E,4),SUMIFS('ON Data'!W:W,'ON Data'!$E:$E,4))</f>
        <v>0</v>
      </c>
      <c r="S13" s="302">
        <f xml:space="preserve">
IF($A$4&lt;=12,SUMIFS('ON Data'!X:X,'ON Data'!$D:$D,$A$4,'ON Data'!$E:$E,4),SUMIFS('ON Data'!X:X,'ON Data'!$E:$E,4))</f>
        <v>0</v>
      </c>
      <c r="T13" s="302">
        <f xml:space="preserve">
IF($A$4&lt;=12,SUMIFS('ON Data'!Y:Y,'ON Data'!$D:$D,$A$4,'ON Data'!$E:$E,4),SUMIFS('ON Data'!Y:Y,'ON Data'!$E:$E,4))</f>
        <v>0</v>
      </c>
      <c r="U13" s="302">
        <f xml:space="preserve">
IF($A$4&lt;=12,SUMIFS('ON Data'!Z:Z,'ON Data'!$D:$D,$A$4,'ON Data'!$E:$E,4),SUMIFS('ON Data'!Z:Z,'ON Data'!$E:$E,4))</f>
        <v>0</v>
      </c>
      <c r="V13" s="302">
        <f xml:space="preserve">
IF($A$4&lt;=12,SUMIFS('ON Data'!AA:AA,'ON Data'!$D:$D,$A$4,'ON Data'!$E:$E,4),SUMIFS('ON Data'!AA:AA,'ON Data'!$E:$E,4))</f>
        <v>0</v>
      </c>
      <c r="W13" s="302">
        <f xml:space="preserve">
IF($A$4&lt;=12,SUMIFS('ON Data'!AB:AB,'ON Data'!$D:$D,$A$4,'ON Data'!$E:$E,4),SUMIFS('ON Data'!AB:AB,'ON Data'!$E:$E,4))</f>
        <v>0</v>
      </c>
      <c r="X13" s="302">
        <f xml:space="preserve">
IF($A$4&lt;=12,SUMIFS('ON Data'!AC:AC,'ON Data'!$D:$D,$A$4,'ON Data'!$E:$E,4),SUMIFS('ON Data'!AC:AC,'ON Data'!$E:$E,4))</f>
        <v>0</v>
      </c>
      <c r="Y13" s="302">
        <f xml:space="preserve">
IF($A$4&lt;=12,SUMIFS('ON Data'!AD:AD,'ON Data'!$D:$D,$A$4,'ON Data'!$E:$E,4),SUMIFS('ON Data'!AD:AD,'ON Data'!$E:$E,4))</f>
        <v>0</v>
      </c>
      <c r="Z13" s="302">
        <f xml:space="preserve">
IF($A$4&lt;=12,SUMIFS('ON Data'!AE:AE,'ON Data'!$D:$D,$A$4,'ON Data'!$E:$E,4),SUMIFS('ON Data'!AE:AE,'ON Data'!$E:$E,4))</f>
        <v>0</v>
      </c>
      <c r="AA13" s="302">
        <f xml:space="preserve">
IF($A$4&lt;=12,SUMIFS('ON Data'!AF:AF,'ON Data'!$D:$D,$A$4,'ON Data'!$E:$E,4),SUMIFS('ON Data'!AF:AF,'ON Data'!$E:$E,4))</f>
        <v>0</v>
      </c>
      <c r="AB13" s="302">
        <f xml:space="preserve">
IF($A$4&lt;=12,SUMIFS('ON Data'!AG:AG,'ON Data'!$D:$D,$A$4,'ON Data'!$E:$E,4),SUMIFS('ON Data'!AG:AG,'ON Data'!$E:$E,4))</f>
        <v>0</v>
      </c>
      <c r="AC13" s="302">
        <f xml:space="preserve">
IF($A$4&lt;=12,SUMIFS('ON Data'!AH:AH,'ON Data'!$D:$D,$A$4,'ON Data'!$E:$E,4),SUMIFS('ON Data'!AH:AH,'ON Data'!$E:$E,4))</f>
        <v>0</v>
      </c>
      <c r="AD13" s="302">
        <f xml:space="preserve">
IF($A$4&lt;=12,SUMIFS('ON Data'!AI:AI,'ON Data'!$D:$D,$A$4,'ON Data'!$E:$E,4),SUMIFS('ON Data'!AI:AI,'ON Data'!$E:$E,4))</f>
        <v>0</v>
      </c>
      <c r="AE13" s="302">
        <f xml:space="preserve">
IF($A$4&lt;=12,SUMIFS('ON Data'!AJ:AJ,'ON Data'!$D:$D,$A$4,'ON Data'!$E:$E,4),SUMIFS('ON Data'!AJ:AJ,'ON Data'!$E:$E,4))</f>
        <v>0</v>
      </c>
      <c r="AF13" s="302">
        <f xml:space="preserve">
IF($A$4&lt;=12,SUMIFS('ON Data'!AK:AK,'ON Data'!$D:$D,$A$4,'ON Data'!$E:$E,4),SUMIFS('ON Data'!AK:AK,'ON Data'!$E:$E,4))</f>
        <v>0</v>
      </c>
      <c r="AG13" s="613">
        <f xml:space="preserve">
IF($A$4&lt;=12,SUMIFS('ON Data'!AM:AM,'ON Data'!$D:$D,$A$4,'ON Data'!$E:$E,4),SUMIFS('ON Data'!AM:AM,'ON Data'!$E:$E,4))</f>
        <v>0</v>
      </c>
      <c r="AH13" s="623"/>
    </row>
    <row r="14" spans="1:34" ht="15" thickBot="1" x14ac:dyDescent="0.35">
      <c r="A14" s="284" t="s">
        <v>228</v>
      </c>
      <c r="B14" s="303">
        <f xml:space="preserve">
IF($A$4&lt;=12,SUMIFS('ON Data'!F:F,'ON Data'!$D:$D,$A$4,'ON Data'!$E:$E,5),SUMIFS('ON Data'!F:F,'ON Data'!$E:$E,5))</f>
        <v>685</v>
      </c>
      <c r="C14" s="304">
        <f xml:space="preserve">
IF($A$4&lt;=12,SUMIFS('ON Data'!G:G,'ON Data'!$D:$D,$A$4,'ON Data'!$E:$E,5),SUMIFS('ON Data'!G:G,'ON Data'!$E:$E,5))</f>
        <v>685</v>
      </c>
      <c r="D14" s="305">
        <f xml:space="preserve">
IF($A$4&lt;=12,SUMIFS('ON Data'!H:H,'ON Data'!$D:$D,$A$4,'ON Data'!$E:$E,5),SUMIFS('ON Data'!H:H,'ON Data'!$E:$E,5))</f>
        <v>0</v>
      </c>
      <c r="E14" s="305">
        <f xml:space="preserve">
IF($A$4&lt;=12,SUMIFS('ON Data'!I:I,'ON Data'!$D:$D,$A$4,'ON Data'!$E:$E,5),SUMIFS('ON Data'!I:I,'ON Data'!$E:$E,5))</f>
        <v>0</v>
      </c>
      <c r="F14" s="305">
        <f xml:space="preserve">
IF($A$4&lt;=12,SUMIFS('ON Data'!K:K,'ON Data'!$D:$D,$A$4,'ON Data'!$E:$E,5),SUMIFS('ON Data'!K:K,'ON Data'!$E:$E,5))</f>
        <v>0</v>
      </c>
      <c r="G14" s="305">
        <f xml:space="preserve">
IF($A$4&lt;=12,SUMIFS('ON Data'!L:L,'ON Data'!$D:$D,$A$4,'ON Data'!$E:$E,5),SUMIFS('ON Data'!L:L,'ON Data'!$E:$E,5))</f>
        <v>0</v>
      </c>
      <c r="H14" s="305">
        <f xml:space="preserve">
IF($A$4&lt;=12,SUMIFS('ON Data'!M:M,'ON Data'!$D:$D,$A$4,'ON Data'!$E:$E,5),SUMIFS('ON Data'!M:M,'ON Data'!$E:$E,5))</f>
        <v>0</v>
      </c>
      <c r="I14" s="305">
        <f xml:space="preserve">
IF($A$4&lt;=12,SUMIFS('ON Data'!N:N,'ON Data'!$D:$D,$A$4,'ON Data'!$E:$E,5),SUMIFS('ON Data'!N:N,'ON Data'!$E:$E,5))</f>
        <v>0</v>
      </c>
      <c r="J14" s="305">
        <f xml:space="preserve">
IF($A$4&lt;=12,SUMIFS('ON Data'!O:O,'ON Data'!$D:$D,$A$4,'ON Data'!$E:$E,5),SUMIFS('ON Data'!O:O,'ON Data'!$E:$E,5))</f>
        <v>0</v>
      </c>
      <c r="K14" s="305">
        <f xml:space="preserve">
IF($A$4&lt;=12,SUMIFS('ON Data'!P:P,'ON Data'!$D:$D,$A$4,'ON Data'!$E:$E,5),SUMIFS('ON Data'!P:P,'ON Data'!$E:$E,5))</f>
        <v>0</v>
      </c>
      <c r="L14" s="305">
        <f xml:space="preserve">
IF($A$4&lt;=12,SUMIFS('ON Data'!Q:Q,'ON Data'!$D:$D,$A$4,'ON Data'!$E:$E,5),SUMIFS('ON Data'!Q:Q,'ON Data'!$E:$E,5))</f>
        <v>0</v>
      </c>
      <c r="M14" s="305">
        <f xml:space="preserve">
IF($A$4&lt;=12,SUMIFS('ON Data'!R:R,'ON Data'!$D:$D,$A$4,'ON Data'!$E:$E,5),SUMIFS('ON Data'!R:R,'ON Data'!$E:$E,5))</f>
        <v>0</v>
      </c>
      <c r="N14" s="305">
        <f xml:space="preserve">
IF($A$4&lt;=12,SUMIFS('ON Data'!S:S,'ON Data'!$D:$D,$A$4,'ON Data'!$E:$E,5),SUMIFS('ON Data'!S:S,'ON Data'!$E:$E,5))</f>
        <v>0</v>
      </c>
      <c r="O14" s="305">
        <f xml:space="preserve">
IF($A$4&lt;=12,SUMIFS('ON Data'!T:T,'ON Data'!$D:$D,$A$4,'ON Data'!$E:$E,5),SUMIFS('ON Data'!T:T,'ON Data'!$E:$E,5))</f>
        <v>0</v>
      </c>
      <c r="P14" s="305">
        <f xml:space="preserve">
IF($A$4&lt;=12,SUMIFS('ON Data'!U:U,'ON Data'!$D:$D,$A$4,'ON Data'!$E:$E,5),SUMIFS('ON Data'!U:U,'ON Data'!$E:$E,5))</f>
        <v>0</v>
      </c>
      <c r="Q14" s="305">
        <f xml:space="preserve">
IF($A$4&lt;=12,SUMIFS('ON Data'!V:V,'ON Data'!$D:$D,$A$4,'ON Data'!$E:$E,5),SUMIFS('ON Data'!V:V,'ON Data'!$E:$E,5))</f>
        <v>0</v>
      </c>
      <c r="R14" s="305">
        <f xml:space="preserve">
IF($A$4&lt;=12,SUMIFS('ON Data'!W:W,'ON Data'!$D:$D,$A$4,'ON Data'!$E:$E,5),SUMIFS('ON Data'!W:W,'ON Data'!$E:$E,5))</f>
        <v>0</v>
      </c>
      <c r="S14" s="305">
        <f xml:space="preserve">
IF($A$4&lt;=12,SUMIFS('ON Data'!X:X,'ON Data'!$D:$D,$A$4,'ON Data'!$E:$E,5),SUMIFS('ON Data'!X:X,'ON Data'!$E:$E,5))</f>
        <v>0</v>
      </c>
      <c r="T14" s="305">
        <f xml:space="preserve">
IF($A$4&lt;=12,SUMIFS('ON Data'!Y:Y,'ON Data'!$D:$D,$A$4,'ON Data'!$E:$E,5),SUMIFS('ON Data'!Y:Y,'ON Data'!$E:$E,5))</f>
        <v>0</v>
      </c>
      <c r="U14" s="305">
        <f xml:space="preserve">
IF($A$4&lt;=12,SUMIFS('ON Data'!Z:Z,'ON Data'!$D:$D,$A$4,'ON Data'!$E:$E,5),SUMIFS('ON Data'!Z:Z,'ON Data'!$E:$E,5))</f>
        <v>0</v>
      </c>
      <c r="V14" s="305">
        <f xml:space="preserve">
IF($A$4&lt;=12,SUMIFS('ON Data'!AA:AA,'ON Data'!$D:$D,$A$4,'ON Data'!$E:$E,5),SUMIFS('ON Data'!AA:AA,'ON Data'!$E:$E,5))</f>
        <v>0</v>
      </c>
      <c r="W14" s="305">
        <f xml:space="preserve">
IF($A$4&lt;=12,SUMIFS('ON Data'!AB:AB,'ON Data'!$D:$D,$A$4,'ON Data'!$E:$E,5),SUMIFS('ON Data'!AB:AB,'ON Data'!$E:$E,5))</f>
        <v>0</v>
      </c>
      <c r="X14" s="305">
        <f xml:space="preserve">
IF($A$4&lt;=12,SUMIFS('ON Data'!AC:AC,'ON Data'!$D:$D,$A$4,'ON Data'!$E:$E,5),SUMIFS('ON Data'!AC:AC,'ON Data'!$E:$E,5))</f>
        <v>0</v>
      </c>
      <c r="Y14" s="305">
        <f xml:space="preserve">
IF($A$4&lt;=12,SUMIFS('ON Data'!AD:AD,'ON Data'!$D:$D,$A$4,'ON Data'!$E:$E,5),SUMIFS('ON Data'!AD:AD,'ON Data'!$E:$E,5))</f>
        <v>0</v>
      </c>
      <c r="Z14" s="305">
        <f xml:space="preserve">
IF($A$4&lt;=12,SUMIFS('ON Data'!AE:AE,'ON Data'!$D:$D,$A$4,'ON Data'!$E:$E,5),SUMIFS('ON Data'!AE:AE,'ON Data'!$E:$E,5))</f>
        <v>0</v>
      </c>
      <c r="AA14" s="305">
        <f xml:space="preserve">
IF($A$4&lt;=12,SUMIFS('ON Data'!AF:AF,'ON Data'!$D:$D,$A$4,'ON Data'!$E:$E,5),SUMIFS('ON Data'!AF:AF,'ON Data'!$E:$E,5))</f>
        <v>0</v>
      </c>
      <c r="AB14" s="305">
        <f xml:space="preserve">
IF($A$4&lt;=12,SUMIFS('ON Data'!AG:AG,'ON Data'!$D:$D,$A$4,'ON Data'!$E:$E,5),SUMIFS('ON Data'!AG:AG,'ON Data'!$E:$E,5))</f>
        <v>0</v>
      </c>
      <c r="AC14" s="305">
        <f xml:space="preserve">
IF($A$4&lt;=12,SUMIFS('ON Data'!AH:AH,'ON Data'!$D:$D,$A$4,'ON Data'!$E:$E,5),SUMIFS('ON Data'!AH:AH,'ON Data'!$E:$E,5))</f>
        <v>0</v>
      </c>
      <c r="AD14" s="305">
        <f xml:space="preserve">
IF($A$4&lt;=12,SUMIFS('ON Data'!AI:AI,'ON Data'!$D:$D,$A$4,'ON Data'!$E:$E,5),SUMIFS('ON Data'!AI:AI,'ON Data'!$E:$E,5))</f>
        <v>0</v>
      </c>
      <c r="AE14" s="305">
        <f xml:space="preserve">
IF($A$4&lt;=12,SUMIFS('ON Data'!AJ:AJ,'ON Data'!$D:$D,$A$4,'ON Data'!$E:$E,5),SUMIFS('ON Data'!AJ:AJ,'ON Data'!$E:$E,5))</f>
        <v>0</v>
      </c>
      <c r="AF14" s="305">
        <f xml:space="preserve">
IF($A$4&lt;=12,SUMIFS('ON Data'!AK:AK,'ON Data'!$D:$D,$A$4,'ON Data'!$E:$E,5),SUMIFS('ON Data'!AK:AK,'ON Data'!$E:$E,5))</f>
        <v>0</v>
      </c>
      <c r="AG14" s="614">
        <f xml:space="preserve">
IF($A$4&lt;=12,SUMIFS('ON Data'!AM:AM,'ON Data'!$D:$D,$A$4,'ON Data'!$E:$E,5),SUMIFS('ON Data'!AM:AM,'ON Data'!$E:$E,5))</f>
        <v>0</v>
      </c>
      <c r="AH14" s="623"/>
    </row>
    <row r="15" spans="1:34" x14ac:dyDescent="0.3">
      <c r="A15" s="194" t="s">
        <v>238</v>
      </c>
      <c r="B15" s="306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615"/>
      <c r="AH15" s="623"/>
    </row>
    <row r="16" spans="1:34" x14ac:dyDescent="0.3">
      <c r="A16" s="285" t="s">
        <v>229</v>
      </c>
      <c r="B16" s="300">
        <f xml:space="preserve">
IF($A$4&lt;=12,SUMIFS('ON Data'!F:F,'ON Data'!$D:$D,$A$4,'ON Data'!$E:$E,7),SUMIFS('ON Data'!F:F,'ON Data'!$E:$E,7))</f>
        <v>909288</v>
      </c>
      <c r="C16" s="301">
        <f xml:space="preserve">
IF($A$4&lt;=12,SUMIFS('ON Data'!G:G,'ON Data'!$D:$D,$A$4,'ON Data'!$E:$E,7),SUMIFS('ON Data'!G:G,'ON Data'!$E:$E,7))</f>
        <v>0</v>
      </c>
      <c r="D16" s="302">
        <f xml:space="preserve">
IF($A$4&lt;=12,SUMIFS('ON Data'!H:H,'ON Data'!$D:$D,$A$4,'ON Data'!$E:$E,7),SUMIFS('ON Data'!H:H,'ON Data'!$E:$E,7))</f>
        <v>720971</v>
      </c>
      <c r="E16" s="302">
        <f xml:space="preserve">
IF($A$4&lt;=12,SUMIFS('ON Data'!I:I,'ON Data'!$D:$D,$A$4,'ON Data'!$E:$E,7),SUMIFS('ON Data'!I:I,'ON Data'!$E:$E,7))</f>
        <v>0</v>
      </c>
      <c r="F16" s="302">
        <f xml:space="preserve">
IF($A$4&lt;=12,SUMIFS('ON Data'!K:K,'ON Data'!$D:$D,$A$4,'ON Data'!$E:$E,7),SUMIFS('ON Data'!K:K,'ON Data'!$E:$E,7))</f>
        <v>0</v>
      </c>
      <c r="G16" s="302">
        <f xml:space="preserve">
IF($A$4&lt;=12,SUMIFS('ON Data'!L:L,'ON Data'!$D:$D,$A$4,'ON Data'!$E:$E,7),SUMIFS('ON Data'!L:L,'ON Data'!$E:$E,7))</f>
        <v>0</v>
      </c>
      <c r="H16" s="302">
        <f xml:space="preserve">
IF($A$4&lt;=12,SUMIFS('ON Data'!M:M,'ON Data'!$D:$D,$A$4,'ON Data'!$E:$E,7),SUMIFS('ON Data'!M:M,'ON Data'!$E:$E,7))</f>
        <v>188317</v>
      </c>
      <c r="I16" s="302">
        <f xml:space="preserve">
IF($A$4&lt;=12,SUMIFS('ON Data'!N:N,'ON Data'!$D:$D,$A$4,'ON Data'!$E:$E,7),SUMIFS('ON Data'!N:N,'ON Data'!$E:$E,7))</f>
        <v>0</v>
      </c>
      <c r="J16" s="302">
        <f xml:space="preserve">
IF($A$4&lt;=12,SUMIFS('ON Data'!O:O,'ON Data'!$D:$D,$A$4,'ON Data'!$E:$E,7),SUMIFS('ON Data'!O:O,'ON Data'!$E:$E,7))</f>
        <v>0</v>
      </c>
      <c r="K16" s="302">
        <f xml:space="preserve">
IF($A$4&lt;=12,SUMIFS('ON Data'!P:P,'ON Data'!$D:$D,$A$4,'ON Data'!$E:$E,7),SUMIFS('ON Data'!P:P,'ON Data'!$E:$E,7))</f>
        <v>0</v>
      </c>
      <c r="L16" s="302">
        <f xml:space="preserve">
IF($A$4&lt;=12,SUMIFS('ON Data'!Q:Q,'ON Data'!$D:$D,$A$4,'ON Data'!$E:$E,7),SUMIFS('ON Data'!Q:Q,'ON Data'!$E:$E,7))</f>
        <v>0</v>
      </c>
      <c r="M16" s="302">
        <f xml:space="preserve">
IF($A$4&lt;=12,SUMIFS('ON Data'!R:R,'ON Data'!$D:$D,$A$4,'ON Data'!$E:$E,7),SUMIFS('ON Data'!R:R,'ON Data'!$E:$E,7))</f>
        <v>0</v>
      </c>
      <c r="N16" s="302">
        <f xml:space="preserve">
IF($A$4&lt;=12,SUMIFS('ON Data'!S:S,'ON Data'!$D:$D,$A$4,'ON Data'!$E:$E,7),SUMIFS('ON Data'!S:S,'ON Data'!$E:$E,7))</f>
        <v>0</v>
      </c>
      <c r="O16" s="302">
        <f xml:space="preserve">
IF($A$4&lt;=12,SUMIFS('ON Data'!T:T,'ON Data'!$D:$D,$A$4,'ON Data'!$E:$E,7),SUMIFS('ON Data'!T:T,'ON Data'!$E:$E,7))</f>
        <v>0</v>
      </c>
      <c r="P16" s="302">
        <f xml:space="preserve">
IF($A$4&lt;=12,SUMIFS('ON Data'!U:U,'ON Data'!$D:$D,$A$4,'ON Data'!$E:$E,7),SUMIFS('ON Data'!U:U,'ON Data'!$E:$E,7))</f>
        <v>0</v>
      </c>
      <c r="Q16" s="302">
        <f xml:space="preserve">
IF($A$4&lt;=12,SUMIFS('ON Data'!V:V,'ON Data'!$D:$D,$A$4,'ON Data'!$E:$E,7),SUMIFS('ON Data'!V:V,'ON Data'!$E:$E,7))</f>
        <v>0</v>
      </c>
      <c r="R16" s="302">
        <f xml:space="preserve">
IF($A$4&lt;=12,SUMIFS('ON Data'!W:W,'ON Data'!$D:$D,$A$4,'ON Data'!$E:$E,7),SUMIFS('ON Data'!W:W,'ON Data'!$E:$E,7))</f>
        <v>0</v>
      </c>
      <c r="S16" s="302">
        <f xml:space="preserve">
IF($A$4&lt;=12,SUMIFS('ON Data'!X:X,'ON Data'!$D:$D,$A$4,'ON Data'!$E:$E,7),SUMIFS('ON Data'!X:X,'ON Data'!$E:$E,7))</f>
        <v>0</v>
      </c>
      <c r="T16" s="302">
        <f xml:space="preserve">
IF($A$4&lt;=12,SUMIFS('ON Data'!Y:Y,'ON Data'!$D:$D,$A$4,'ON Data'!$E:$E,7),SUMIFS('ON Data'!Y:Y,'ON Data'!$E:$E,7))</f>
        <v>0</v>
      </c>
      <c r="U16" s="302">
        <f xml:space="preserve">
IF($A$4&lt;=12,SUMIFS('ON Data'!Z:Z,'ON Data'!$D:$D,$A$4,'ON Data'!$E:$E,7),SUMIFS('ON Data'!Z:Z,'ON Data'!$E:$E,7))</f>
        <v>0</v>
      </c>
      <c r="V16" s="302">
        <f xml:space="preserve">
IF($A$4&lt;=12,SUMIFS('ON Data'!AA:AA,'ON Data'!$D:$D,$A$4,'ON Data'!$E:$E,7),SUMIFS('ON Data'!AA:AA,'ON Data'!$E:$E,7))</f>
        <v>0</v>
      </c>
      <c r="W16" s="302">
        <f xml:space="preserve">
IF($A$4&lt;=12,SUMIFS('ON Data'!AB:AB,'ON Data'!$D:$D,$A$4,'ON Data'!$E:$E,7),SUMIFS('ON Data'!AB:AB,'ON Data'!$E:$E,7))</f>
        <v>0</v>
      </c>
      <c r="X16" s="302">
        <f xml:space="preserve">
IF($A$4&lt;=12,SUMIFS('ON Data'!AC:AC,'ON Data'!$D:$D,$A$4,'ON Data'!$E:$E,7),SUMIFS('ON Data'!AC:AC,'ON Data'!$E:$E,7))</f>
        <v>0</v>
      </c>
      <c r="Y16" s="302">
        <f xml:space="preserve">
IF($A$4&lt;=12,SUMIFS('ON Data'!AD:AD,'ON Data'!$D:$D,$A$4,'ON Data'!$E:$E,7),SUMIFS('ON Data'!AD:AD,'ON Data'!$E:$E,7))</f>
        <v>0</v>
      </c>
      <c r="Z16" s="302">
        <f xml:space="preserve">
IF($A$4&lt;=12,SUMIFS('ON Data'!AE:AE,'ON Data'!$D:$D,$A$4,'ON Data'!$E:$E,7),SUMIFS('ON Data'!AE:AE,'ON Data'!$E:$E,7))</f>
        <v>0</v>
      </c>
      <c r="AA16" s="302">
        <f xml:space="preserve">
IF($A$4&lt;=12,SUMIFS('ON Data'!AF:AF,'ON Data'!$D:$D,$A$4,'ON Data'!$E:$E,7),SUMIFS('ON Data'!AF:AF,'ON Data'!$E:$E,7))</f>
        <v>0</v>
      </c>
      <c r="AB16" s="302">
        <f xml:space="preserve">
IF($A$4&lt;=12,SUMIFS('ON Data'!AG:AG,'ON Data'!$D:$D,$A$4,'ON Data'!$E:$E,7),SUMIFS('ON Data'!AG:AG,'ON Data'!$E:$E,7))</f>
        <v>0</v>
      </c>
      <c r="AC16" s="302">
        <f xml:space="preserve">
IF($A$4&lt;=12,SUMIFS('ON Data'!AH:AH,'ON Data'!$D:$D,$A$4,'ON Data'!$E:$E,7),SUMIFS('ON Data'!AH:AH,'ON Data'!$E:$E,7))</f>
        <v>0</v>
      </c>
      <c r="AD16" s="302">
        <f xml:space="preserve">
IF($A$4&lt;=12,SUMIFS('ON Data'!AI:AI,'ON Data'!$D:$D,$A$4,'ON Data'!$E:$E,7),SUMIFS('ON Data'!AI:AI,'ON Data'!$E:$E,7))</f>
        <v>0</v>
      </c>
      <c r="AE16" s="302">
        <f xml:space="preserve">
IF($A$4&lt;=12,SUMIFS('ON Data'!AJ:AJ,'ON Data'!$D:$D,$A$4,'ON Data'!$E:$E,7),SUMIFS('ON Data'!AJ:AJ,'ON Data'!$E:$E,7))</f>
        <v>0</v>
      </c>
      <c r="AF16" s="302">
        <f xml:space="preserve">
IF($A$4&lt;=12,SUMIFS('ON Data'!AK:AK,'ON Data'!$D:$D,$A$4,'ON Data'!$E:$E,7),SUMIFS('ON Data'!AK:AK,'ON Data'!$E:$E,7))</f>
        <v>0</v>
      </c>
      <c r="AG16" s="613">
        <f xml:space="preserve">
IF($A$4&lt;=12,SUMIFS('ON Data'!AM:AM,'ON Data'!$D:$D,$A$4,'ON Data'!$E:$E,7),SUMIFS('ON Data'!AM:AM,'ON Data'!$E:$E,7))</f>
        <v>0</v>
      </c>
      <c r="AH16" s="623"/>
    </row>
    <row r="17" spans="1:34" x14ac:dyDescent="0.3">
      <c r="A17" s="285" t="s">
        <v>230</v>
      </c>
      <c r="B17" s="300">
        <f xml:space="preserve">
IF($A$4&lt;=12,SUMIFS('ON Data'!F:F,'ON Data'!$D:$D,$A$4,'ON Data'!$E:$E,8),SUMIFS('ON Data'!F:F,'ON Data'!$E:$E,8))</f>
        <v>0</v>
      </c>
      <c r="C17" s="301">
        <f xml:space="preserve">
IF($A$4&lt;=12,SUMIFS('ON Data'!G:G,'ON Data'!$D:$D,$A$4,'ON Data'!$E:$E,8),SUMIFS('ON Data'!G:G,'ON Data'!$E:$E,8))</f>
        <v>0</v>
      </c>
      <c r="D17" s="302">
        <f xml:space="preserve">
IF($A$4&lt;=12,SUMIFS('ON Data'!H:H,'ON Data'!$D:$D,$A$4,'ON Data'!$E:$E,8),SUMIFS('ON Data'!H:H,'ON Data'!$E:$E,8))</f>
        <v>0</v>
      </c>
      <c r="E17" s="302">
        <f xml:space="preserve">
IF($A$4&lt;=12,SUMIFS('ON Data'!I:I,'ON Data'!$D:$D,$A$4,'ON Data'!$E:$E,8),SUMIFS('ON Data'!I:I,'ON Data'!$E:$E,8))</f>
        <v>0</v>
      </c>
      <c r="F17" s="302">
        <f xml:space="preserve">
IF($A$4&lt;=12,SUMIFS('ON Data'!K:K,'ON Data'!$D:$D,$A$4,'ON Data'!$E:$E,8),SUMIFS('ON Data'!K:K,'ON Data'!$E:$E,8))</f>
        <v>0</v>
      </c>
      <c r="G17" s="302">
        <f xml:space="preserve">
IF($A$4&lt;=12,SUMIFS('ON Data'!L:L,'ON Data'!$D:$D,$A$4,'ON Data'!$E:$E,8),SUMIFS('ON Data'!L:L,'ON Data'!$E:$E,8))</f>
        <v>0</v>
      </c>
      <c r="H17" s="302">
        <f xml:space="preserve">
IF($A$4&lt;=12,SUMIFS('ON Data'!M:M,'ON Data'!$D:$D,$A$4,'ON Data'!$E:$E,8),SUMIFS('ON Data'!M:M,'ON Data'!$E:$E,8))</f>
        <v>0</v>
      </c>
      <c r="I17" s="302">
        <f xml:space="preserve">
IF($A$4&lt;=12,SUMIFS('ON Data'!N:N,'ON Data'!$D:$D,$A$4,'ON Data'!$E:$E,8),SUMIFS('ON Data'!N:N,'ON Data'!$E:$E,8))</f>
        <v>0</v>
      </c>
      <c r="J17" s="302">
        <f xml:space="preserve">
IF($A$4&lt;=12,SUMIFS('ON Data'!O:O,'ON Data'!$D:$D,$A$4,'ON Data'!$E:$E,8),SUMIFS('ON Data'!O:O,'ON Data'!$E:$E,8))</f>
        <v>0</v>
      </c>
      <c r="K17" s="302">
        <f xml:space="preserve">
IF($A$4&lt;=12,SUMIFS('ON Data'!P:P,'ON Data'!$D:$D,$A$4,'ON Data'!$E:$E,8),SUMIFS('ON Data'!P:P,'ON Data'!$E:$E,8))</f>
        <v>0</v>
      </c>
      <c r="L17" s="302">
        <f xml:space="preserve">
IF($A$4&lt;=12,SUMIFS('ON Data'!Q:Q,'ON Data'!$D:$D,$A$4,'ON Data'!$E:$E,8),SUMIFS('ON Data'!Q:Q,'ON Data'!$E:$E,8))</f>
        <v>0</v>
      </c>
      <c r="M17" s="302">
        <f xml:space="preserve">
IF($A$4&lt;=12,SUMIFS('ON Data'!R:R,'ON Data'!$D:$D,$A$4,'ON Data'!$E:$E,8),SUMIFS('ON Data'!R:R,'ON Data'!$E:$E,8))</f>
        <v>0</v>
      </c>
      <c r="N17" s="302">
        <f xml:space="preserve">
IF($A$4&lt;=12,SUMIFS('ON Data'!S:S,'ON Data'!$D:$D,$A$4,'ON Data'!$E:$E,8),SUMIFS('ON Data'!S:S,'ON Data'!$E:$E,8))</f>
        <v>0</v>
      </c>
      <c r="O17" s="302">
        <f xml:space="preserve">
IF($A$4&lt;=12,SUMIFS('ON Data'!T:T,'ON Data'!$D:$D,$A$4,'ON Data'!$E:$E,8),SUMIFS('ON Data'!T:T,'ON Data'!$E:$E,8))</f>
        <v>0</v>
      </c>
      <c r="P17" s="302">
        <f xml:space="preserve">
IF($A$4&lt;=12,SUMIFS('ON Data'!U:U,'ON Data'!$D:$D,$A$4,'ON Data'!$E:$E,8),SUMIFS('ON Data'!U:U,'ON Data'!$E:$E,8))</f>
        <v>0</v>
      </c>
      <c r="Q17" s="302">
        <f xml:space="preserve">
IF($A$4&lt;=12,SUMIFS('ON Data'!V:V,'ON Data'!$D:$D,$A$4,'ON Data'!$E:$E,8),SUMIFS('ON Data'!V:V,'ON Data'!$E:$E,8))</f>
        <v>0</v>
      </c>
      <c r="R17" s="302">
        <f xml:space="preserve">
IF($A$4&lt;=12,SUMIFS('ON Data'!W:W,'ON Data'!$D:$D,$A$4,'ON Data'!$E:$E,8),SUMIFS('ON Data'!W:W,'ON Data'!$E:$E,8))</f>
        <v>0</v>
      </c>
      <c r="S17" s="302">
        <f xml:space="preserve">
IF($A$4&lt;=12,SUMIFS('ON Data'!X:X,'ON Data'!$D:$D,$A$4,'ON Data'!$E:$E,8),SUMIFS('ON Data'!X:X,'ON Data'!$E:$E,8))</f>
        <v>0</v>
      </c>
      <c r="T17" s="302">
        <f xml:space="preserve">
IF($A$4&lt;=12,SUMIFS('ON Data'!Y:Y,'ON Data'!$D:$D,$A$4,'ON Data'!$E:$E,8),SUMIFS('ON Data'!Y:Y,'ON Data'!$E:$E,8))</f>
        <v>0</v>
      </c>
      <c r="U17" s="302">
        <f xml:space="preserve">
IF($A$4&lt;=12,SUMIFS('ON Data'!Z:Z,'ON Data'!$D:$D,$A$4,'ON Data'!$E:$E,8),SUMIFS('ON Data'!Z:Z,'ON Data'!$E:$E,8))</f>
        <v>0</v>
      </c>
      <c r="V17" s="302">
        <f xml:space="preserve">
IF($A$4&lt;=12,SUMIFS('ON Data'!AA:AA,'ON Data'!$D:$D,$A$4,'ON Data'!$E:$E,8),SUMIFS('ON Data'!AA:AA,'ON Data'!$E:$E,8))</f>
        <v>0</v>
      </c>
      <c r="W17" s="302">
        <f xml:space="preserve">
IF($A$4&lt;=12,SUMIFS('ON Data'!AB:AB,'ON Data'!$D:$D,$A$4,'ON Data'!$E:$E,8),SUMIFS('ON Data'!AB:AB,'ON Data'!$E:$E,8))</f>
        <v>0</v>
      </c>
      <c r="X17" s="302">
        <f xml:space="preserve">
IF($A$4&lt;=12,SUMIFS('ON Data'!AC:AC,'ON Data'!$D:$D,$A$4,'ON Data'!$E:$E,8),SUMIFS('ON Data'!AC:AC,'ON Data'!$E:$E,8))</f>
        <v>0</v>
      </c>
      <c r="Y17" s="302">
        <f xml:space="preserve">
IF($A$4&lt;=12,SUMIFS('ON Data'!AD:AD,'ON Data'!$D:$D,$A$4,'ON Data'!$E:$E,8),SUMIFS('ON Data'!AD:AD,'ON Data'!$E:$E,8))</f>
        <v>0</v>
      </c>
      <c r="Z17" s="302">
        <f xml:space="preserve">
IF($A$4&lt;=12,SUMIFS('ON Data'!AE:AE,'ON Data'!$D:$D,$A$4,'ON Data'!$E:$E,8),SUMIFS('ON Data'!AE:AE,'ON Data'!$E:$E,8))</f>
        <v>0</v>
      </c>
      <c r="AA17" s="302">
        <f xml:space="preserve">
IF($A$4&lt;=12,SUMIFS('ON Data'!AF:AF,'ON Data'!$D:$D,$A$4,'ON Data'!$E:$E,8),SUMIFS('ON Data'!AF:AF,'ON Data'!$E:$E,8))</f>
        <v>0</v>
      </c>
      <c r="AB17" s="302">
        <f xml:space="preserve">
IF($A$4&lt;=12,SUMIFS('ON Data'!AG:AG,'ON Data'!$D:$D,$A$4,'ON Data'!$E:$E,8),SUMIFS('ON Data'!AG:AG,'ON Data'!$E:$E,8))</f>
        <v>0</v>
      </c>
      <c r="AC17" s="302">
        <f xml:space="preserve">
IF($A$4&lt;=12,SUMIFS('ON Data'!AH:AH,'ON Data'!$D:$D,$A$4,'ON Data'!$E:$E,8),SUMIFS('ON Data'!AH:AH,'ON Data'!$E:$E,8))</f>
        <v>0</v>
      </c>
      <c r="AD17" s="302">
        <f xml:space="preserve">
IF($A$4&lt;=12,SUMIFS('ON Data'!AI:AI,'ON Data'!$D:$D,$A$4,'ON Data'!$E:$E,8),SUMIFS('ON Data'!AI:AI,'ON Data'!$E:$E,8))</f>
        <v>0</v>
      </c>
      <c r="AE17" s="302">
        <f xml:space="preserve">
IF($A$4&lt;=12,SUMIFS('ON Data'!AJ:AJ,'ON Data'!$D:$D,$A$4,'ON Data'!$E:$E,8),SUMIFS('ON Data'!AJ:AJ,'ON Data'!$E:$E,8))</f>
        <v>0</v>
      </c>
      <c r="AF17" s="302">
        <f xml:space="preserve">
IF($A$4&lt;=12,SUMIFS('ON Data'!AK:AK,'ON Data'!$D:$D,$A$4,'ON Data'!$E:$E,8),SUMIFS('ON Data'!AK:AK,'ON Data'!$E:$E,8))</f>
        <v>0</v>
      </c>
      <c r="AG17" s="613">
        <f xml:space="preserve">
IF($A$4&lt;=12,SUMIFS('ON Data'!AM:AM,'ON Data'!$D:$D,$A$4,'ON Data'!$E:$E,8),SUMIFS('ON Data'!AM:AM,'ON Data'!$E:$E,8))</f>
        <v>0</v>
      </c>
      <c r="AH17" s="623"/>
    </row>
    <row r="18" spans="1:34" x14ac:dyDescent="0.3">
      <c r="A18" s="285" t="s">
        <v>231</v>
      </c>
      <c r="B18" s="300">
        <f xml:space="preserve">
B19-B16-B17</f>
        <v>3925522</v>
      </c>
      <c r="C18" s="301">
        <f t="shared" ref="C18" si="0" xml:space="preserve">
C19-C16-C17</f>
        <v>0</v>
      </c>
      <c r="D18" s="302">
        <f t="shared" ref="D18:AG18" si="1" xml:space="preserve">
D19-D16-D17</f>
        <v>2074075</v>
      </c>
      <c r="E18" s="302">
        <f t="shared" si="1"/>
        <v>0</v>
      </c>
      <c r="F18" s="302">
        <f t="shared" si="1"/>
        <v>160955</v>
      </c>
      <c r="G18" s="302">
        <f t="shared" si="1"/>
        <v>0</v>
      </c>
      <c r="H18" s="302">
        <f t="shared" si="1"/>
        <v>1499341</v>
      </c>
      <c r="I18" s="302">
        <f t="shared" si="1"/>
        <v>0</v>
      </c>
      <c r="J18" s="302">
        <f t="shared" si="1"/>
        <v>0</v>
      </c>
      <c r="K18" s="302">
        <f t="shared" si="1"/>
        <v>0</v>
      </c>
      <c r="L18" s="302">
        <f t="shared" si="1"/>
        <v>0</v>
      </c>
      <c r="M18" s="302">
        <f t="shared" si="1"/>
        <v>0</v>
      </c>
      <c r="N18" s="302">
        <f t="shared" si="1"/>
        <v>0</v>
      </c>
      <c r="O18" s="302">
        <f t="shared" si="1"/>
        <v>0</v>
      </c>
      <c r="P18" s="302">
        <f t="shared" si="1"/>
        <v>0</v>
      </c>
      <c r="Q18" s="302">
        <f t="shared" si="1"/>
        <v>0</v>
      </c>
      <c r="R18" s="302">
        <f t="shared" si="1"/>
        <v>0</v>
      </c>
      <c r="S18" s="302">
        <f t="shared" si="1"/>
        <v>0</v>
      </c>
      <c r="T18" s="302">
        <f t="shared" si="1"/>
        <v>0</v>
      </c>
      <c r="U18" s="302">
        <f t="shared" si="1"/>
        <v>0</v>
      </c>
      <c r="V18" s="302">
        <f t="shared" si="1"/>
        <v>0</v>
      </c>
      <c r="W18" s="302">
        <f t="shared" si="1"/>
        <v>0</v>
      </c>
      <c r="X18" s="302">
        <f t="shared" si="1"/>
        <v>0</v>
      </c>
      <c r="Y18" s="302">
        <f t="shared" si="1"/>
        <v>0</v>
      </c>
      <c r="Z18" s="302">
        <f t="shared" si="1"/>
        <v>0</v>
      </c>
      <c r="AA18" s="302">
        <f t="shared" si="1"/>
        <v>0</v>
      </c>
      <c r="AB18" s="302">
        <f t="shared" si="1"/>
        <v>0</v>
      </c>
      <c r="AC18" s="302">
        <f t="shared" si="1"/>
        <v>12785</v>
      </c>
      <c r="AD18" s="302">
        <f t="shared" si="1"/>
        <v>0</v>
      </c>
      <c r="AE18" s="302">
        <f t="shared" si="1"/>
        <v>0</v>
      </c>
      <c r="AF18" s="302">
        <f t="shared" si="1"/>
        <v>0</v>
      </c>
      <c r="AG18" s="613">
        <f t="shared" si="1"/>
        <v>178366</v>
      </c>
      <c r="AH18" s="623"/>
    </row>
    <row r="19" spans="1:34" ht="15" thickBot="1" x14ac:dyDescent="0.35">
      <c r="A19" s="286" t="s">
        <v>232</v>
      </c>
      <c r="B19" s="309">
        <f xml:space="preserve">
IF($A$4&lt;=12,SUMIFS('ON Data'!F:F,'ON Data'!$D:$D,$A$4,'ON Data'!$E:$E,9),SUMIFS('ON Data'!F:F,'ON Data'!$E:$E,9))</f>
        <v>4834810</v>
      </c>
      <c r="C19" s="310">
        <f xml:space="preserve">
IF($A$4&lt;=12,SUMIFS('ON Data'!G:G,'ON Data'!$D:$D,$A$4,'ON Data'!$E:$E,9),SUMIFS('ON Data'!G:G,'ON Data'!$E:$E,9))</f>
        <v>0</v>
      </c>
      <c r="D19" s="311">
        <f xml:space="preserve">
IF($A$4&lt;=12,SUMIFS('ON Data'!H:H,'ON Data'!$D:$D,$A$4,'ON Data'!$E:$E,9),SUMIFS('ON Data'!H:H,'ON Data'!$E:$E,9))</f>
        <v>2795046</v>
      </c>
      <c r="E19" s="311">
        <f xml:space="preserve">
IF($A$4&lt;=12,SUMIFS('ON Data'!I:I,'ON Data'!$D:$D,$A$4,'ON Data'!$E:$E,9),SUMIFS('ON Data'!I:I,'ON Data'!$E:$E,9))</f>
        <v>0</v>
      </c>
      <c r="F19" s="311">
        <f xml:space="preserve">
IF($A$4&lt;=12,SUMIFS('ON Data'!K:K,'ON Data'!$D:$D,$A$4,'ON Data'!$E:$E,9),SUMIFS('ON Data'!K:K,'ON Data'!$E:$E,9))</f>
        <v>160955</v>
      </c>
      <c r="G19" s="311">
        <f xml:space="preserve">
IF($A$4&lt;=12,SUMIFS('ON Data'!L:L,'ON Data'!$D:$D,$A$4,'ON Data'!$E:$E,9),SUMIFS('ON Data'!L:L,'ON Data'!$E:$E,9))</f>
        <v>0</v>
      </c>
      <c r="H19" s="311">
        <f xml:space="preserve">
IF($A$4&lt;=12,SUMIFS('ON Data'!M:M,'ON Data'!$D:$D,$A$4,'ON Data'!$E:$E,9),SUMIFS('ON Data'!M:M,'ON Data'!$E:$E,9))</f>
        <v>1687658</v>
      </c>
      <c r="I19" s="311">
        <f xml:space="preserve">
IF($A$4&lt;=12,SUMIFS('ON Data'!N:N,'ON Data'!$D:$D,$A$4,'ON Data'!$E:$E,9),SUMIFS('ON Data'!N:N,'ON Data'!$E:$E,9))</f>
        <v>0</v>
      </c>
      <c r="J19" s="311">
        <f xml:space="preserve">
IF($A$4&lt;=12,SUMIFS('ON Data'!O:O,'ON Data'!$D:$D,$A$4,'ON Data'!$E:$E,9),SUMIFS('ON Data'!O:O,'ON Data'!$E:$E,9))</f>
        <v>0</v>
      </c>
      <c r="K19" s="311">
        <f xml:space="preserve">
IF($A$4&lt;=12,SUMIFS('ON Data'!P:P,'ON Data'!$D:$D,$A$4,'ON Data'!$E:$E,9),SUMIFS('ON Data'!P:P,'ON Data'!$E:$E,9))</f>
        <v>0</v>
      </c>
      <c r="L19" s="311">
        <f xml:space="preserve">
IF($A$4&lt;=12,SUMIFS('ON Data'!Q:Q,'ON Data'!$D:$D,$A$4,'ON Data'!$E:$E,9),SUMIFS('ON Data'!Q:Q,'ON Data'!$E:$E,9))</f>
        <v>0</v>
      </c>
      <c r="M19" s="311">
        <f xml:space="preserve">
IF($A$4&lt;=12,SUMIFS('ON Data'!R:R,'ON Data'!$D:$D,$A$4,'ON Data'!$E:$E,9),SUMIFS('ON Data'!R:R,'ON Data'!$E:$E,9))</f>
        <v>0</v>
      </c>
      <c r="N19" s="311">
        <f xml:space="preserve">
IF($A$4&lt;=12,SUMIFS('ON Data'!S:S,'ON Data'!$D:$D,$A$4,'ON Data'!$E:$E,9),SUMIFS('ON Data'!S:S,'ON Data'!$E:$E,9))</f>
        <v>0</v>
      </c>
      <c r="O19" s="311">
        <f xml:space="preserve">
IF($A$4&lt;=12,SUMIFS('ON Data'!T:T,'ON Data'!$D:$D,$A$4,'ON Data'!$E:$E,9),SUMIFS('ON Data'!T:T,'ON Data'!$E:$E,9))</f>
        <v>0</v>
      </c>
      <c r="P19" s="311">
        <f xml:space="preserve">
IF($A$4&lt;=12,SUMIFS('ON Data'!U:U,'ON Data'!$D:$D,$A$4,'ON Data'!$E:$E,9),SUMIFS('ON Data'!U:U,'ON Data'!$E:$E,9))</f>
        <v>0</v>
      </c>
      <c r="Q19" s="311">
        <f xml:space="preserve">
IF($A$4&lt;=12,SUMIFS('ON Data'!V:V,'ON Data'!$D:$D,$A$4,'ON Data'!$E:$E,9),SUMIFS('ON Data'!V:V,'ON Data'!$E:$E,9))</f>
        <v>0</v>
      </c>
      <c r="R19" s="311">
        <f xml:space="preserve">
IF($A$4&lt;=12,SUMIFS('ON Data'!W:W,'ON Data'!$D:$D,$A$4,'ON Data'!$E:$E,9),SUMIFS('ON Data'!W:W,'ON Data'!$E:$E,9))</f>
        <v>0</v>
      </c>
      <c r="S19" s="311">
        <f xml:space="preserve">
IF($A$4&lt;=12,SUMIFS('ON Data'!X:X,'ON Data'!$D:$D,$A$4,'ON Data'!$E:$E,9),SUMIFS('ON Data'!X:X,'ON Data'!$E:$E,9))</f>
        <v>0</v>
      </c>
      <c r="T19" s="311">
        <f xml:space="preserve">
IF($A$4&lt;=12,SUMIFS('ON Data'!Y:Y,'ON Data'!$D:$D,$A$4,'ON Data'!$E:$E,9),SUMIFS('ON Data'!Y:Y,'ON Data'!$E:$E,9))</f>
        <v>0</v>
      </c>
      <c r="U19" s="311">
        <f xml:space="preserve">
IF($A$4&lt;=12,SUMIFS('ON Data'!Z:Z,'ON Data'!$D:$D,$A$4,'ON Data'!$E:$E,9),SUMIFS('ON Data'!Z:Z,'ON Data'!$E:$E,9))</f>
        <v>0</v>
      </c>
      <c r="V19" s="311">
        <f xml:space="preserve">
IF($A$4&lt;=12,SUMIFS('ON Data'!AA:AA,'ON Data'!$D:$D,$A$4,'ON Data'!$E:$E,9),SUMIFS('ON Data'!AA:AA,'ON Data'!$E:$E,9))</f>
        <v>0</v>
      </c>
      <c r="W19" s="311">
        <f xml:space="preserve">
IF($A$4&lt;=12,SUMIFS('ON Data'!AB:AB,'ON Data'!$D:$D,$A$4,'ON Data'!$E:$E,9),SUMIFS('ON Data'!AB:AB,'ON Data'!$E:$E,9))</f>
        <v>0</v>
      </c>
      <c r="X19" s="311">
        <f xml:space="preserve">
IF($A$4&lt;=12,SUMIFS('ON Data'!AC:AC,'ON Data'!$D:$D,$A$4,'ON Data'!$E:$E,9),SUMIFS('ON Data'!AC:AC,'ON Data'!$E:$E,9))</f>
        <v>0</v>
      </c>
      <c r="Y19" s="311">
        <f xml:space="preserve">
IF($A$4&lt;=12,SUMIFS('ON Data'!AD:AD,'ON Data'!$D:$D,$A$4,'ON Data'!$E:$E,9),SUMIFS('ON Data'!AD:AD,'ON Data'!$E:$E,9))</f>
        <v>0</v>
      </c>
      <c r="Z19" s="311">
        <f xml:space="preserve">
IF($A$4&lt;=12,SUMIFS('ON Data'!AE:AE,'ON Data'!$D:$D,$A$4,'ON Data'!$E:$E,9),SUMIFS('ON Data'!AE:AE,'ON Data'!$E:$E,9))</f>
        <v>0</v>
      </c>
      <c r="AA19" s="311">
        <f xml:space="preserve">
IF($A$4&lt;=12,SUMIFS('ON Data'!AF:AF,'ON Data'!$D:$D,$A$4,'ON Data'!$E:$E,9),SUMIFS('ON Data'!AF:AF,'ON Data'!$E:$E,9))</f>
        <v>0</v>
      </c>
      <c r="AB19" s="311">
        <f xml:space="preserve">
IF($A$4&lt;=12,SUMIFS('ON Data'!AG:AG,'ON Data'!$D:$D,$A$4,'ON Data'!$E:$E,9),SUMIFS('ON Data'!AG:AG,'ON Data'!$E:$E,9))</f>
        <v>0</v>
      </c>
      <c r="AC19" s="311">
        <f xml:space="preserve">
IF($A$4&lt;=12,SUMIFS('ON Data'!AH:AH,'ON Data'!$D:$D,$A$4,'ON Data'!$E:$E,9),SUMIFS('ON Data'!AH:AH,'ON Data'!$E:$E,9))</f>
        <v>12785</v>
      </c>
      <c r="AD19" s="311">
        <f xml:space="preserve">
IF($A$4&lt;=12,SUMIFS('ON Data'!AI:AI,'ON Data'!$D:$D,$A$4,'ON Data'!$E:$E,9),SUMIFS('ON Data'!AI:AI,'ON Data'!$E:$E,9))</f>
        <v>0</v>
      </c>
      <c r="AE19" s="311">
        <f xml:space="preserve">
IF($A$4&lt;=12,SUMIFS('ON Data'!AJ:AJ,'ON Data'!$D:$D,$A$4,'ON Data'!$E:$E,9),SUMIFS('ON Data'!AJ:AJ,'ON Data'!$E:$E,9))</f>
        <v>0</v>
      </c>
      <c r="AF19" s="311">
        <f xml:space="preserve">
IF($A$4&lt;=12,SUMIFS('ON Data'!AK:AK,'ON Data'!$D:$D,$A$4,'ON Data'!$E:$E,9),SUMIFS('ON Data'!AK:AK,'ON Data'!$E:$E,9))</f>
        <v>0</v>
      </c>
      <c r="AG19" s="616">
        <f xml:space="preserve">
IF($A$4&lt;=12,SUMIFS('ON Data'!AM:AM,'ON Data'!$D:$D,$A$4,'ON Data'!$E:$E,9),SUMIFS('ON Data'!AM:AM,'ON Data'!$E:$E,9))</f>
        <v>178366</v>
      </c>
      <c r="AH19" s="623"/>
    </row>
    <row r="20" spans="1:34" ht="15" collapsed="1" thickBot="1" x14ac:dyDescent="0.35">
      <c r="A20" s="287" t="s">
        <v>79</v>
      </c>
      <c r="B20" s="312">
        <f xml:space="preserve">
IF($A$4&lt;=12,SUMIFS('ON Data'!F:F,'ON Data'!$D:$D,$A$4,'ON Data'!$E:$E,6),SUMIFS('ON Data'!F:F,'ON Data'!$E:$E,6))</f>
        <v>48903097</v>
      </c>
      <c r="C20" s="313">
        <f xml:space="preserve">
IF($A$4&lt;=12,SUMIFS('ON Data'!G:G,'ON Data'!$D:$D,$A$4,'ON Data'!$E:$E,6),SUMIFS('ON Data'!G:G,'ON Data'!$E:$E,6))</f>
        <v>102750</v>
      </c>
      <c r="D20" s="314">
        <f xml:space="preserve">
IF($A$4&lt;=12,SUMIFS('ON Data'!H:H,'ON Data'!$D:$D,$A$4,'ON Data'!$E:$E,6),SUMIFS('ON Data'!H:H,'ON Data'!$E:$E,6))</f>
        <v>21005689</v>
      </c>
      <c r="E20" s="314">
        <f xml:space="preserve">
IF($A$4&lt;=12,SUMIFS('ON Data'!I:I,'ON Data'!$D:$D,$A$4,'ON Data'!$E:$E,6),SUMIFS('ON Data'!I:I,'ON Data'!$E:$E,6))</f>
        <v>0</v>
      </c>
      <c r="F20" s="314">
        <f xml:space="preserve">
IF($A$4&lt;=12,SUMIFS('ON Data'!K:K,'ON Data'!$D:$D,$A$4,'ON Data'!$E:$E,6),SUMIFS('ON Data'!K:K,'ON Data'!$E:$E,6))</f>
        <v>2580479</v>
      </c>
      <c r="G20" s="314">
        <f xml:space="preserve">
IF($A$4&lt;=12,SUMIFS('ON Data'!L:L,'ON Data'!$D:$D,$A$4,'ON Data'!$E:$E,6),SUMIFS('ON Data'!L:L,'ON Data'!$E:$E,6))</f>
        <v>0</v>
      </c>
      <c r="H20" s="314">
        <f xml:space="preserve">
IF($A$4&lt;=12,SUMIFS('ON Data'!M:M,'ON Data'!$D:$D,$A$4,'ON Data'!$E:$E,6),SUMIFS('ON Data'!M:M,'ON Data'!$E:$E,6))</f>
        <v>23078810</v>
      </c>
      <c r="I20" s="314">
        <f xml:space="preserve">
IF($A$4&lt;=12,SUMIFS('ON Data'!N:N,'ON Data'!$D:$D,$A$4,'ON Data'!$E:$E,6),SUMIFS('ON Data'!N:N,'ON Data'!$E:$E,6))</f>
        <v>0</v>
      </c>
      <c r="J20" s="314">
        <f xml:space="preserve">
IF($A$4&lt;=12,SUMIFS('ON Data'!O:O,'ON Data'!$D:$D,$A$4,'ON Data'!$E:$E,6),SUMIFS('ON Data'!O:O,'ON Data'!$E:$E,6))</f>
        <v>0</v>
      </c>
      <c r="K20" s="314">
        <f xml:space="preserve">
IF($A$4&lt;=12,SUMIFS('ON Data'!P:P,'ON Data'!$D:$D,$A$4,'ON Data'!$E:$E,6),SUMIFS('ON Data'!P:P,'ON Data'!$E:$E,6))</f>
        <v>0</v>
      </c>
      <c r="L20" s="314">
        <f xml:space="preserve">
IF($A$4&lt;=12,SUMIFS('ON Data'!Q:Q,'ON Data'!$D:$D,$A$4,'ON Data'!$E:$E,6),SUMIFS('ON Data'!Q:Q,'ON Data'!$E:$E,6))</f>
        <v>0</v>
      </c>
      <c r="M20" s="314">
        <f xml:space="preserve">
IF($A$4&lt;=12,SUMIFS('ON Data'!R:R,'ON Data'!$D:$D,$A$4,'ON Data'!$E:$E,6),SUMIFS('ON Data'!R:R,'ON Data'!$E:$E,6))</f>
        <v>0</v>
      </c>
      <c r="N20" s="314">
        <f xml:space="preserve">
IF($A$4&lt;=12,SUMIFS('ON Data'!S:S,'ON Data'!$D:$D,$A$4,'ON Data'!$E:$E,6),SUMIFS('ON Data'!S:S,'ON Data'!$E:$E,6))</f>
        <v>0</v>
      </c>
      <c r="O20" s="314">
        <f xml:space="preserve">
IF($A$4&lt;=12,SUMIFS('ON Data'!T:T,'ON Data'!$D:$D,$A$4,'ON Data'!$E:$E,6),SUMIFS('ON Data'!T:T,'ON Data'!$E:$E,6))</f>
        <v>0</v>
      </c>
      <c r="P20" s="314">
        <f xml:space="preserve">
IF($A$4&lt;=12,SUMIFS('ON Data'!U:U,'ON Data'!$D:$D,$A$4,'ON Data'!$E:$E,6),SUMIFS('ON Data'!U:U,'ON Data'!$E:$E,6))</f>
        <v>0</v>
      </c>
      <c r="Q20" s="314">
        <f xml:space="preserve">
IF($A$4&lt;=12,SUMIFS('ON Data'!V:V,'ON Data'!$D:$D,$A$4,'ON Data'!$E:$E,6),SUMIFS('ON Data'!V:V,'ON Data'!$E:$E,6))</f>
        <v>0</v>
      </c>
      <c r="R20" s="314">
        <f xml:space="preserve">
IF($A$4&lt;=12,SUMIFS('ON Data'!W:W,'ON Data'!$D:$D,$A$4,'ON Data'!$E:$E,6),SUMIFS('ON Data'!W:W,'ON Data'!$E:$E,6))</f>
        <v>0</v>
      </c>
      <c r="S20" s="314">
        <f xml:space="preserve">
IF($A$4&lt;=12,SUMIFS('ON Data'!X:X,'ON Data'!$D:$D,$A$4,'ON Data'!$E:$E,6),SUMIFS('ON Data'!X:X,'ON Data'!$E:$E,6))</f>
        <v>0</v>
      </c>
      <c r="T20" s="314">
        <f xml:space="preserve">
IF($A$4&lt;=12,SUMIFS('ON Data'!Y:Y,'ON Data'!$D:$D,$A$4,'ON Data'!$E:$E,6),SUMIFS('ON Data'!Y:Y,'ON Data'!$E:$E,6))</f>
        <v>0</v>
      </c>
      <c r="U20" s="314">
        <f xml:space="preserve">
IF($A$4&lt;=12,SUMIFS('ON Data'!Z:Z,'ON Data'!$D:$D,$A$4,'ON Data'!$E:$E,6),SUMIFS('ON Data'!Z:Z,'ON Data'!$E:$E,6))</f>
        <v>0</v>
      </c>
      <c r="V20" s="314">
        <f xml:space="preserve">
IF($A$4&lt;=12,SUMIFS('ON Data'!AA:AA,'ON Data'!$D:$D,$A$4,'ON Data'!$E:$E,6),SUMIFS('ON Data'!AA:AA,'ON Data'!$E:$E,6))</f>
        <v>0</v>
      </c>
      <c r="W20" s="314">
        <f xml:space="preserve">
IF($A$4&lt;=12,SUMIFS('ON Data'!AB:AB,'ON Data'!$D:$D,$A$4,'ON Data'!$E:$E,6),SUMIFS('ON Data'!AB:AB,'ON Data'!$E:$E,6))</f>
        <v>0</v>
      </c>
      <c r="X20" s="314">
        <f xml:space="preserve">
IF($A$4&lt;=12,SUMIFS('ON Data'!AC:AC,'ON Data'!$D:$D,$A$4,'ON Data'!$E:$E,6),SUMIFS('ON Data'!AC:AC,'ON Data'!$E:$E,6))</f>
        <v>0</v>
      </c>
      <c r="Y20" s="314">
        <f xml:space="preserve">
IF($A$4&lt;=12,SUMIFS('ON Data'!AD:AD,'ON Data'!$D:$D,$A$4,'ON Data'!$E:$E,6),SUMIFS('ON Data'!AD:AD,'ON Data'!$E:$E,6))</f>
        <v>0</v>
      </c>
      <c r="Z20" s="314">
        <f xml:space="preserve">
IF($A$4&lt;=12,SUMIFS('ON Data'!AE:AE,'ON Data'!$D:$D,$A$4,'ON Data'!$E:$E,6),SUMIFS('ON Data'!AE:AE,'ON Data'!$E:$E,6))</f>
        <v>0</v>
      </c>
      <c r="AA20" s="314">
        <f xml:space="preserve">
IF($A$4&lt;=12,SUMIFS('ON Data'!AF:AF,'ON Data'!$D:$D,$A$4,'ON Data'!$E:$E,6),SUMIFS('ON Data'!AF:AF,'ON Data'!$E:$E,6))</f>
        <v>0</v>
      </c>
      <c r="AB20" s="314">
        <f xml:space="preserve">
IF($A$4&lt;=12,SUMIFS('ON Data'!AG:AG,'ON Data'!$D:$D,$A$4,'ON Data'!$E:$E,6),SUMIFS('ON Data'!AG:AG,'ON Data'!$E:$E,6))</f>
        <v>0</v>
      </c>
      <c r="AC20" s="314">
        <f xml:space="preserve">
IF($A$4&lt;=12,SUMIFS('ON Data'!AH:AH,'ON Data'!$D:$D,$A$4,'ON Data'!$E:$E,6),SUMIFS('ON Data'!AH:AH,'ON Data'!$E:$E,6))</f>
        <v>156009</v>
      </c>
      <c r="AD20" s="314">
        <f xml:space="preserve">
IF($A$4&lt;=12,SUMIFS('ON Data'!AI:AI,'ON Data'!$D:$D,$A$4,'ON Data'!$E:$E,6),SUMIFS('ON Data'!AI:AI,'ON Data'!$E:$E,6))</f>
        <v>0</v>
      </c>
      <c r="AE20" s="314">
        <f xml:space="preserve">
IF($A$4&lt;=12,SUMIFS('ON Data'!AJ:AJ,'ON Data'!$D:$D,$A$4,'ON Data'!$E:$E,6),SUMIFS('ON Data'!AJ:AJ,'ON Data'!$E:$E,6))</f>
        <v>0</v>
      </c>
      <c r="AF20" s="314">
        <f xml:space="preserve">
IF($A$4&lt;=12,SUMIFS('ON Data'!AK:AK,'ON Data'!$D:$D,$A$4,'ON Data'!$E:$E,6),SUMIFS('ON Data'!AK:AK,'ON Data'!$E:$E,6))</f>
        <v>0</v>
      </c>
      <c r="AG20" s="617">
        <f xml:space="preserve">
IF($A$4&lt;=12,SUMIFS('ON Data'!AM:AM,'ON Data'!$D:$D,$A$4,'ON Data'!$E:$E,6),SUMIFS('ON Data'!AM:AM,'ON Data'!$E:$E,6))</f>
        <v>1979360</v>
      </c>
      <c r="AH20" s="623"/>
    </row>
    <row r="21" spans="1:34" ht="15" hidden="1" outlineLevel="1" thickBot="1" x14ac:dyDescent="0.35">
      <c r="A21" s="280" t="s">
        <v>117</v>
      </c>
      <c r="B21" s="300">
        <f xml:space="preserve">
IF($A$4&lt;=12,SUMIFS('ON Data'!F:F,'ON Data'!$D:$D,$A$4,'ON Data'!$E:$E,12),SUMIFS('ON Data'!F:F,'ON Data'!$E:$E,12))</f>
        <v>0</v>
      </c>
      <c r="C21" s="301">
        <f xml:space="preserve">
IF($A$4&lt;=12,SUMIFS('ON Data'!G:G,'ON Data'!$D:$D,$A$4,'ON Data'!$E:$E,12),SUMIFS('ON Data'!G:G,'ON Data'!$E:$E,12))</f>
        <v>0</v>
      </c>
      <c r="D21" s="302">
        <f xml:space="preserve">
IF($A$4&lt;=12,SUMIFS('ON Data'!H:H,'ON Data'!$D:$D,$A$4,'ON Data'!$E:$E,12),SUMIFS('ON Data'!H:H,'ON Data'!$E:$E,12))</f>
        <v>0</v>
      </c>
      <c r="E21" s="302">
        <f xml:space="preserve">
IF($A$4&lt;=12,SUMIFS('ON Data'!I:I,'ON Data'!$D:$D,$A$4,'ON Data'!$E:$E,12),SUMIFS('ON Data'!I:I,'ON Data'!$E:$E,12))</f>
        <v>0</v>
      </c>
      <c r="F21" s="302">
        <f xml:space="preserve">
IF($A$4&lt;=12,SUMIFS('ON Data'!K:K,'ON Data'!$D:$D,$A$4,'ON Data'!$E:$E,12),SUMIFS('ON Data'!K:K,'ON Data'!$E:$E,12))</f>
        <v>0</v>
      </c>
      <c r="G21" s="302">
        <f xml:space="preserve">
IF($A$4&lt;=12,SUMIFS('ON Data'!L:L,'ON Data'!$D:$D,$A$4,'ON Data'!$E:$E,12),SUMIFS('ON Data'!L:L,'ON Data'!$E:$E,12))</f>
        <v>0</v>
      </c>
      <c r="H21" s="302">
        <f xml:space="preserve">
IF($A$4&lt;=12,SUMIFS('ON Data'!M:M,'ON Data'!$D:$D,$A$4,'ON Data'!$E:$E,12),SUMIFS('ON Data'!M:M,'ON Data'!$E:$E,12))</f>
        <v>0</v>
      </c>
      <c r="I21" s="302">
        <f xml:space="preserve">
IF($A$4&lt;=12,SUMIFS('ON Data'!N:N,'ON Data'!$D:$D,$A$4,'ON Data'!$E:$E,12),SUMIFS('ON Data'!N:N,'ON Data'!$E:$E,12))</f>
        <v>0</v>
      </c>
      <c r="J21" s="302">
        <f xml:space="preserve">
IF($A$4&lt;=12,SUMIFS('ON Data'!O:O,'ON Data'!$D:$D,$A$4,'ON Data'!$E:$E,12),SUMIFS('ON Data'!O:O,'ON Data'!$E:$E,12))</f>
        <v>0</v>
      </c>
      <c r="K21" s="302">
        <f xml:space="preserve">
IF($A$4&lt;=12,SUMIFS('ON Data'!P:P,'ON Data'!$D:$D,$A$4,'ON Data'!$E:$E,12),SUMIFS('ON Data'!P:P,'ON Data'!$E:$E,12))</f>
        <v>0</v>
      </c>
      <c r="L21" s="302">
        <f xml:space="preserve">
IF($A$4&lt;=12,SUMIFS('ON Data'!Q:Q,'ON Data'!$D:$D,$A$4,'ON Data'!$E:$E,12),SUMIFS('ON Data'!Q:Q,'ON Data'!$E:$E,12))</f>
        <v>0</v>
      </c>
      <c r="M21" s="302">
        <f xml:space="preserve">
IF($A$4&lt;=12,SUMIFS('ON Data'!R:R,'ON Data'!$D:$D,$A$4,'ON Data'!$E:$E,12),SUMIFS('ON Data'!R:R,'ON Data'!$E:$E,12))</f>
        <v>0</v>
      </c>
      <c r="N21" s="302">
        <f xml:space="preserve">
IF($A$4&lt;=12,SUMIFS('ON Data'!S:S,'ON Data'!$D:$D,$A$4,'ON Data'!$E:$E,12),SUMIFS('ON Data'!S:S,'ON Data'!$E:$E,12))</f>
        <v>0</v>
      </c>
      <c r="O21" s="302">
        <f xml:space="preserve">
IF($A$4&lt;=12,SUMIFS('ON Data'!T:T,'ON Data'!$D:$D,$A$4,'ON Data'!$E:$E,12),SUMIFS('ON Data'!T:T,'ON Data'!$E:$E,12))</f>
        <v>0</v>
      </c>
      <c r="P21" s="302">
        <f xml:space="preserve">
IF($A$4&lt;=12,SUMIFS('ON Data'!U:U,'ON Data'!$D:$D,$A$4,'ON Data'!$E:$E,12),SUMIFS('ON Data'!U:U,'ON Data'!$E:$E,12))</f>
        <v>0</v>
      </c>
      <c r="Q21" s="302">
        <f xml:space="preserve">
IF($A$4&lt;=12,SUMIFS('ON Data'!V:V,'ON Data'!$D:$D,$A$4,'ON Data'!$E:$E,12),SUMIFS('ON Data'!V:V,'ON Data'!$E:$E,12))</f>
        <v>0</v>
      </c>
      <c r="R21" s="302">
        <f xml:space="preserve">
IF($A$4&lt;=12,SUMIFS('ON Data'!W:W,'ON Data'!$D:$D,$A$4,'ON Data'!$E:$E,12),SUMIFS('ON Data'!W:W,'ON Data'!$E:$E,12))</f>
        <v>0</v>
      </c>
      <c r="S21" s="302">
        <f xml:space="preserve">
IF($A$4&lt;=12,SUMIFS('ON Data'!X:X,'ON Data'!$D:$D,$A$4,'ON Data'!$E:$E,12),SUMIFS('ON Data'!X:X,'ON Data'!$E:$E,12))</f>
        <v>0</v>
      </c>
      <c r="T21" s="302">
        <f xml:space="preserve">
IF($A$4&lt;=12,SUMIFS('ON Data'!Y:Y,'ON Data'!$D:$D,$A$4,'ON Data'!$E:$E,12),SUMIFS('ON Data'!Y:Y,'ON Data'!$E:$E,12))</f>
        <v>0</v>
      </c>
      <c r="U21" s="302">
        <f xml:space="preserve">
IF($A$4&lt;=12,SUMIFS('ON Data'!Z:Z,'ON Data'!$D:$D,$A$4,'ON Data'!$E:$E,12),SUMIFS('ON Data'!Z:Z,'ON Data'!$E:$E,12))</f>
        <v>0</v>
      </c>
      <c r="V21" s="302">
        <f xml:space="preserve">
IF($A$4&lt;=12,SUMIFS('ON Data'!AA:AA,'ON Data'!$D:$D,$A$4,'ON Data'!$E:$E,12),SUMIFS('ON Data'!AA:AA,'ON Data'!$E:$E,12))</f>
        <v>0</v>
      </c>
      <c r="W21" s="302">
        <f xml:space="preserve">
IF($A$4&lt;=12,SUMIFS('ON Data'!AB:AB,'ON Data'!$D:$D,$A$4,'ON Data'!$E:$E,12),SUMIFS('ON Data'!AB:AB,'ON Data'!$E:$E,12))</f>
        <v>0</v>
      </c>
      <c r="X21" s="302">
        <f xml:space="preserve">
IF($A$4&lt;=12,SUMIFS('ON Data'!AC:AC,'ON Data'!$D:$D,$A$4,'ON Data'!$E:$E,12),SUMIFS('ON Data'!AC:AC,'ON Data'!$E:$E,12))</f>
        <v>0</v>
      </c>
      <c r="Y21" s="302">
        <f xml:space="preserve">
IF($A$4&lt;=12,SUMIFS('ON Data'!AD:AD,'ON Data'!$D:$D,$A$4,'ON Data'!$E:$E,12),SUMIFS('ON Data'!AD:AD,'ON Data'!$E:$E,12))</f>
        <v>0</v>
      </c>
      <c r="Z21" s="302">
        <f xml:space="preserve">
IF($A$4&lt;=12,SUMIFS('ON Data'!AE:AE,'ON Data'!$D:$D,$A$4,'ON Data'!$E:$E,12),SUMIFS('ON Data'!AE:AE,'ON Data'!$E:$E,12))</f>
        <v>0</v>
      </c>
      <c r="AA21" s="302">
        <f xml:space="preserve">
IF($A$4&lt;=12,SUMIFS('ON Data'!AF:AF,'ON Data'!$D:$D,$A$4,'ON Data'!$E:$E,12),SUMIFS('ON Data'!AF:AF,'ON Data'!$E:$E,12))</f>
        <v>0</v>
      </c>
      <c r="AB21" s="302">
        <f xml:space="preserve">
IF($A$4&lt;=12,SUMIFS('ON Data'!AG:AG,'ON Data'!$D:$D,$A$4,'ON Data'!$E:$E,12),SUMIFS('ON Data'!AG:AG,'ON Data'!$E:$E,12))</f>
        <v>0</v>
      </c>
      <c r="AC21" s="302">
        <f xml:space="preserve">
IF($A$4&lt;=12,SUMIFS('ON Data'!AH:AH,'ON Data'!$D:$D,$A$4,'ON Data'!$E:$E,12),SUMIFS('ON Data'!AH:AH,'ON Data'!$E:$E,12))</f>
        <v>0</v>
      </c>
      <c r="AD21" s="302">
        <f xml:space="preserve">
IF($A$4&lt;=12,SUMIFS('ON Data'!AI:AI,'ON Data'!$D:$D,$A$4,'ON Data'!$E:$E,12),SUMIFS('ON Data'!AI:AI,'ON Data'!$E:$E,12))</f>
        <v>0</v>
      </c>
      <c r="AE21" s="302">
        <f xml:space="preserve">
IF($A$4&lt;=12,SUMIFS('ON Data'!AJ:AJ,'ON Data'!$D:$D,$A$4,'ON Data'!$E:$E,12),SUMIFS('ON Data'!AJ:AJ,'ON Data'!$E:$E,12))</f>
        <v>0</v>
      </c>
      <c r="AF21" s="302">
        <f xml:space="preserve">
IF($A$4&lt;=12,SUMIFS('ON Data'!AK:AK,'ON Data'!$D:$D,$A$4,'ON Data'!$E:$E,12),SUMIFS('ON Data'!AK:AK,'ON Data'!$E:$E,12))</f>
        <v>0</v>
      </c>
      <c r="AG21" s="613">
        <f xml:space="preserve">
IF($A$4&lt;=12,SUMIFS('ON Data'!AM:AM,'ON Data'!$D:$D,$A$4,'ON Data'!$E:$E,12),SUMIFS('ON Data'!AM:AM,'ON Data'!$E:$E,12))</f>
        <v>0</v>
      </c>
      <c r="AH21" s="623"/>
    </row>
    <row r="22" spans="1:34" ht="15" hidden="1" outlineLevel="1" thickBot="1" x14ac:dyDescent="0.35">
      <c r="A22" s="280" t="s">
        <v>81</v>
      </c>
      <c r="B22" s="356" t="str">
        <f xml:space="preserve">
IF(OR(B21="",B21=0),"",B20/B21)</f>
        <v/>
      </c>
      <c r="C22" s="357" t="str">
        <f t="shared" ref="C22:AG22" si="2" xml:space="preserve">
IF(OR(C21="",C21=0),"",C20/C21)</f>
        <v/>
      </c>
      <c r="D22" s="358" t="str">
        <f t="shared" si="2"/>
        <v/>
      </c>
      <c r="E22" s="358" t="str">
        <f t="shared" si="2"/>
        <v/>
      </c>
      <c r="F22" s="358" t="str">
        <f t="shared" si="2"/>
        <v/>
      </c>
      <c r="G22" s="358" t="str">
        <f t="shared" si="2"/>
        <v/>
      </c>
      <c r="H22" s="358" t="str">
        <f t="shared" si="2"/>
        <v/>
      </c>
      <c r="I22" s="358" t="str">
        <f t="shared" si="2"/>
        <v/>
      </c>
      <c r="J22" s="358" t="str">
        <f t="shared" si="2"/>
        <v/>
      </c>
      <c r="K22" s="358" t="str">
        <f t="shared" si="2"/>
        <v/>
      </c>
      <c r="L22" s="358" t="str">
        <f t="shared" si="2"/>
        <v/>
      </c>
      <c r="M22" s="358" t="str">
        <f t="shared" si="2"/>
        <v/>
      </c>
      <c r="N22" s="358" t="str">
        <f t="shared" si="2"/>
        <v/>
      </c>
      <c r="O22" s="358" t="str">
        <f t="shared" si="2"/>
        <v/>
      </c>
      <c r="P22" s="358" t="str">
        <f t="shared" si="2"/>
        <v/>
      </c>
      <c r="Q22" s="358" t="str">
        <f t="shared" si="2"/>
        <v/>
      </c>
      <c r="R22" s="358" t="str">
        <f t="shared" si="2"/>
        <v/>
      </c>
      <c r="S22" s="358" t="str">
        <f t="shared" si="2"/>
        <v/>
      </c>
      <c r="T22" s="358" t="str">
        <f t="shared" si="2"/>
        <v/>
      </c>
      <c r="U22" s="358" t="str">
        <f t="shared" si="2"/>
        <v/>
      </c>
      <c r="V22" s="358" t="str">
        <f t="shared" si="2"/>
        <v/>
      </c>
      <c r="W22" s="358" t="str">
        <f t="shared" si="2"/>
        <v/>
      </c>
      <c r="X22" s="358" t="str">
        <f t="shared" si="2"/>
        <v/>
      </c>
      <c r="Y22" s="358" t="str">
        <f t="shared" si="2"/>
        <v/>
      </c>
      <c r="Z22" s="358" t="str">
        <f t="shared" si="2"/>
        <v/>
      </c>
      <c r="AA22" s="358" t="str">
        <f t="shared" si="2"/>
        <v/>
      </c>
      <c r="AB22" s="358" t="str">
        <f t="shared" si="2"/>
        <v/>
      </c>
      <c r="AC22" s="358" t="str">
        <f t="shared" si="2"/>
        <v/>
      </c>
      <c r="AD22" s="358" t="str">
        <f t="shared" si="2"/>
        <v/>
      </c>
      <c r="AE22" s="358" t="str">
        <f t="shared" si="2"/>
        <v/>
      </c>
      <c r="AF22" s="358" t="str">
        <f t="shared" si="2"/>
        <v/>
      </c>
      <c r="AG22" s="618" t="str">
        <f t="shared" si="2"/>
        <v/>
      </c>
      <c r="AH22" s="623"/>
    </row>
    <row r="23" spans="1:34" ht="15" hidden="1" outlineLevel="1" thickBot="1" x14ac:dyDescent="0.35">
      <c r="A23" s="288" t="s">
        <v>69</v>
      </c>
      <c r="B23" s="303">
        <f xml:space="preserve">
IF(B21="","",B20-B21)</f>
        <v>48903097</v>
      </c>
      <c r="C23" s="304">
        <f t="shared" ref="C23:AG23" si="3" xml:space="preserve">
IF(C21="","",C20-C21)</f>
        <v>102750</v>
      </c>
      <c r="D23" s="305">
        <f t="shared" si="3"/>
        <v>21005689</v>
      </c>
      <c r="E23" s="305">
        <f t="shared" si="3"/>
        <v>0</v>
      </c>
      <c r="F23" s="305">
        <f t="shared" si="3"/>
        <v>2580479</v>
      </c>
      <c r="G23" s="305">
        <f t="shared" si="3"/>
        <v>0</v>
      </c>
      <c r="H23" s="305">
        <f t="shared" si="3"/>
        <v>23078810</v>
      </c>
      <c r="I23" s="305">
        <f t="shared" si="3"/>
        <v>0</v>
      </c>
      <c r="J23" s="305">
        <f t="shared" si="3"/>
        <v>0</v>
      </c>
      <c r="K23" s="305">
        <f t="shared" si="3"/>
        <v>0</v>
      </c>
      <c r="L23" s="305">
        <f t="shared" si="3"/>
        <v>0</v>
      </c>
      <c r="M23" s="305">
        <f t="shared" si="3"/>
        <v>0</v>
      </c>
      <c r="N23" s="305">
        <f t="shared" si="3"/>
        <v>0</v>
      </c>
      <c r="O23" s="305">
        <f t="shared" si="3"/>
        <v>0</v>
      </c>
      <c r="P23" s="305">
        <f t="shared" si="3"/>
        <v>0</v>
      </c>
      <c r="Q23" s="305">
        <f t="shared" si="3"/>
        <v>0</v>
      </c>
      <c r="R23" s="305">
        <f t="shared" si="3"/>
        <v>0</v>
      </c>
      <c r="S23" s="305">
        <f t="shared" si="3"/>
        <v>0</v>
      </c>
      <c r="T23" s="305">
        <f t="shared" si="3"/>
        <v>0</v>
      </c>
      <c r="U23" s="305">
        <f t="shared" si="3"/>
        <v>0</v>
      </c>
      <c r="V23" s="305">
        <f t="shared" si="3"/>
        <v>0</v>
      </c>
      <c r="W23" s="305">
        <f t="shared" si="3"/>
        <v>0</v>
      </c>
      <c r="X23" s="305">
        <f t="shared" si="3"/>
        <v>0</v>
      </c>
      <c r="Y23" s="305">
        <f t="shared" si="3"/>
        <v>0</v>
      </c>
      <c r="Z23" s="305">
        <f t="shared" si="3"/>
        <v>0</v>
      </c>
      <c r="AA23" s="305">
        <f t="shared" si="3"/>
        <v>0</v>
      </c>
      <c r="AB23" s="305">
        <f t="shared" si="3"/>
        <v>0</v>
      </c>
      <c r="AC23" s="305">
        <f t="shared" si="3"/>
        <v>156009</v>
      </c>
      <c r="AD23" s="305">
        <f t="shared" si="3"/>
        <v>0</v>
      </c>
      <c r="AE23" s="305">
        <f t="shared" si="3"/>
        <v>0</v>
      </c>
      <c r="AF23" s="305">
        <f t="shared" si="3"/>
        <v>0</v>
      </c>
      <c r="AG23" s="614">
        <f t="shared" si="3"/>
        <v>1979360</v>
      </c>
      <c r="AH23" s="623"/>
    </row>
    <row r="24" spans="1:34" x14ac:dyDescent="0.3">
      <c r="A24" s="282" t="s">
        <v>233</v>
      </c>
      <c r="B24" s="329" t="s">
        <v>3</v>
      </c>
      <c r="C24" s="624" t="s">
        <v>244</v>
      </c>
      <c r="D24" s="598"/>
      <c r="E24" s="599"/>
      <c r="F24" s="599" t="s">
        <v>245</v>
      </c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619" t="s">
        <v>246</v>
      </c>
      <c r="AH24" s="623"/>
    </row>
    <row r="25" spans="1:34" x14ac:dyDescent="0.3">
      <c r="A25" s="283" t="s">
        <v>79</v>
      </c>
      <c r="B25" s="300">
        <f xml:space="preserve">
SUM(C25:AG25)</f>
        <v>113500</v>
      </c>
      <c r="C25" s="625">
        <f xml:space="preserve">
IF($A$4&lt;=12,SUMIFS('ON Data'!H:H,'ON Data'!$D:$D,$A$4,'ON Data'!$E:$E,10),SUMIFS('ON Data'!H:H,'ON Data'!$E:$E,10))</f>
        <v>90100</v>
      </c>
      <c r="D25" s="600"/>
      <c r="E25" s="601"/>
      <c r="F25" s="601">
        <f xml:space="preserve">
IF($A$4&lt;=12,SUMIFS('ON Data'!K:K,'ON Data'!$D:$D,$A$4,'ON Data'!$E:$E,10),SUMIFS('ON Data'!K:K,'ON Data'!$E:$E,10))</f>
        <v>23400</v>
      </c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20">
        <f xml:space="preserve">
IF($A$4&lt;=12,SUMIFS('ON Data'!AM:AM,'ON Data'!$D:$D,$A$4,'ON Data'!$E:$E,10),SUMIFS('ON Data'!AM:AM,'ON Data'!$E:$E,10))</f>
        <v>0</v>
      </c>
      <c r="AH25" s="623"/>
    </row>
    <row r="26" spans="1:34" x14ac:dyDescent="0.3">
      <c r="A26" s="289" t="s">
        <v>243</v>
      </c>
      <c r="B26" s="309">
        <f xml:space="preserve">
SUM(C26:AG26)</f>
        <v>134979</v>
      </c>
      <c r="C26" s="625">
        <f xml:space="preserve">
IF($A$4&lt;=12,SUMIFS('ON Data'!H:H,'ON Data'!$D:$D,$A$4,'ON Data'!$E:$E,11),SUMIFS('ON Data'!H:H,'ON Data'!$E:$E,11))</f>
        <v>84979</v>
      </c>
      <c r="D26" s="600"/>
      <c r="E26" s="601"/>
      <c r="F26" s="602">
        <f xml:space="preserve">
IF($A$4&lt;=12,SUMIFS('ON Data'!K:K,'ON Data'!$D:$D,$A$4,'ON Data'!$E:$E,11),SUMIFS('ON Data'!K:K,'ON Data'!$E:$E,11))</f>
        <v>49999.999999999993</v>
      </c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  <c r="AA26" s="602"/>
      <c r="AB26" s="602"/>
      <c r="AC26" s="602"/>
      <c r="AD26" s="602"/>
      <c r="AE26" s="602"/>
      <c r="AF26" s="602"/>
      <c r="AG26" s="620">
        <f xml:space="preserve">
IF($A$4&lt;=12,SUMIFS('ON Data'!AM:AM,'ON Data'!$D:$D,$A$4,'ON Data'!$E:$E,11),SUMIFS('ON Data'!AM:AM,'ON Data'!$E:$E,11))</f>
        <v>0</v>
      </c>
      <c r="AH26" s="623"/>
    </row>
    <row r="27" spans="1:34" x14ac:dyDescent="0.3">
      <c r="A27" s="289" t="s">
        <v>81</v>
      </c>
      <c r="B27" s="330">
        <f xml:space="preserve">
IF(B26=0,0,B25/B26)</f>
        <v>0.84087154298075995</v>
      </c>
      <c r="C27" s="626">
        <f xml:space="preserve">
IF(C26=0,0,C25/C26)</f>
        <v>1.060261947069276</v>
      </c>
      <c r="D27" s="603"/>
      <c r="E27" s="604"/>
      <c r="F27" s="604">
        <f xml:space="preserve">
IF(F26=0,0,F25/F26)</f>
        <v>0.46800000000000008</v>
      </c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21">
        <f xml:space="preserve">
IF(AG26=0,0,AG25/AG26)</f>
        <v>0</v>
      </c>
      <c r="AH27" s="623"/>
    </row>
    <row r="28" spans="1:34" ht="15" thickBot="1" x14ac:dyDescent="0.35">
      <c r="A28" s="289" t="s">
        <v>242</v>
      </c>
      <c r="B28" s="309">
        <f xml:space="preserve">
SUM(C28:AG28)</f>
        <v>21478.999999999993</v>
      </c>
      <c r="C28" s="627">
        <f xml:space="preserve">
C26-C25</f>
        <v>-5121</v>
      </c>
      <c r="D28" s="605"/>
      <c r="E28" s="606"/>
      <c r="F28" s="606">
        <f xml:space="preserve">
F26-F25</f>
        <v>26599.999999999993</v>
      </c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  <c r="AG28" s="622">
        <f xml:space="preserve">
AG26-AG25</f>
        <v>0</v>
      </c>
      <c r="AH28" s="623"/>
    </row>
    <row r="29" spans="1:34" x14ac:dyDescent="0.3">
      <c r="A29" s="290"/>
      <c r="B29" s="290"/>
      <c r="C29" s="291"/>
      <c r="D29" s="290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0"/>
      <c r="AF29" s="290"/>
      <c r="AG29" s="290"/>
    </row>
    <row r="30" spans="1:34" x14ac:dyDescent="0.3">
      <c r="A30" s="144" t="s">
        <v>174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82"/>
    </row>
    <row r="31" spans="1:34" x14ac:dyDescent="0.3">
      <c r="A31" s="145" t="s">
        <v>240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82"/>
    </row>
    <row r="32" spans="1:34" ht="14.4" customHeight="1" x14ac:dyDescent="0.3">
      <c r="A32" s="326" t="s">
        <v>237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</row>
    <row r="33" spans="1:1" x14ac:dyDescent="0.3">
      <c r="A33" s="328" t="s">
        <v>247</v>
      </c>
    </row>
    <row r="34" spans="1:1" x14ac:dyDescent="0.3">
      <c r="A34" s="328" t="s">
        <v>248</v>
      </c>
    </row>
    <row r="35" spans="1:1" x14ac:dyDescent="0.3">
      <c r="A35" s="328" t="s">
        <v>249</v>
      </c>
    </row>
    <row r="36" spans="1:1" x14ac:dyDescent="0.3">
      <c r="A36" s="328" t="s">
        <v>250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7" priority="4" operator="greaterThan">
      <formula>1</formula>
    </cfRule>
  </conditionalFormatting>
  <conditionalFormatting sqref="C28 AG28 F28">
    <cfRule type="cellIs" dxfId="6" priority="3" operator="lessThan">
      <formula>0</formula>
    </cfRule>
  </conditionalFormatting>
  <conditionalFormatting sqref="B22:AG22">
    <cfRule type="cellIs" dxfId="5" priority="2" operator="greaterThan">
      <formula>1</formula>
    </cfRule>
  </conditionalFormatting>
  <conditionalFormatting sqref="B23:AG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69"/>
  </cols>
  <sheetData>
    <row r="1" spans="1:40" x14ac:dyDescent="0.3">
      <c r="A1" s="269" t="s">
        <v>2653</v>
      </c>
    </row>
    <row r="2" spans="1:40" x14ac:dyDescent="0.3">
      <c r="A2" s="273" t="s">
        <v>293</v>
      </c>
    </row>
    <row r="3" spans="1:40" x14ac:dyDescent="0.3">
      <c r="A3" s="269" t="s">
        <v>207</v>
      </c>
      <c r="B3" s="294">
        <v>2014</v>
      </c>
      <c r="D3" s="270">
        <f>MAX(D5:D1048576)</f>
        <v>12</v>
      </c>
      <c r="F3" s="270">
        <f>SUMIF($E5:$E1048576,"&lt;10",F5:F1048576)</f>
        <v>54831279.899999984</v>
      </c>
      <c r="G3" s="270">
        <f t="shared" ref="G3:AN3" si="0">SUMIF($E5:$E1048576,"&lt;10",G5:G1048576)</f>
        <v>103435</v>
      </c>
      <c r="H3" s="270">
        <f t="shared" si="0"/>
        <v>24572775.200000003</v>
      </c>
      <c r="I3" s="270">
        <f t="shared" si="0"/>
        <v>0</v>
      </c>
      <c r="J3" s="270">
        <f t="shared" si="0"/>
        <v>0</v>
      </c>
      <c r="K3" s="270">
        <f t="shared" si="0"/>
        <v>2755137.3999999994</v>
      </c>
      <c r="L3" s="270">
        <f t="shared" si="0"/>
        <v>0</v>
      </c>
      <c r="M3" s="270">
        <f t="shared" si="0"/>
        <v>25057144.350000001</v>
      </c>
      <c r="N3" s="270">
        <f t="shared" si="0"/>
        <v>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  <c r="AC3" s="270">
        <f t="shared" si="0"/>
        <v>0</v>
      </c>
      <c r="AD3" s="270">
        <f t="shared" si="0"/>
        <v>0</v>
      </c>
      <c r="AE3" s="270">
        <f t="shared" si="0"/>
        <v>0</v>
      </c>
      <c r="AF3" s="270">
        <f t="shared" si="0"/>
        <v>0</v>
      </c>
      <c r="AG3" s="270">
        <f t="shared" si="0"/>
        <v>0</v>
      </c>
      <c r="AH3" s="270">
        <f t="shared" si="0"/>
        <v>170182</v>
      </c>
      <c r="AI3" s="270">
        <f t="shared" si="0"/>
        <v>0</v>
      </c>
      <c r="AJ3" s="270">
        <f t="shared" si="0"/>
        <v>0</v>
      </c>
      <c r="AK3" s="270">
        <f t="shared" si="0"/>
        <v>0</v>
      </c>
      <c r="AL3" s="270">
        <f t="shared" si="0"/>
        <v>0</v>
      </c>
      <c r="AM3" s="270">
        <f t="shared" si="0"/>
        <v>2172606</v>
      </c>
      <c r="AN3" s="270">
        <f t="shared" si="0"/>
        <v>0</v>
      </c>
    </row>
    <row r="4" spans="1:40" x14ac:dyDescent="0.3">
      <c r="A4" s="269" t="s">
        <v>208</v>
      </c>
      <c r="B4" s="294">
        <v>1</v>
      </c>
      <c r="C4" s="271" t="s">
        <v>5</v>
      </c>
      <c r="D4" s="272" t="s">
        <v>68</v>
      </c>
      <c r="E4" s="272" t="s">
        <v>202</v>
      </c>
      <c r="F4" s="272" t="s">
        <v>3</v>
      </c>
      <c r="G4" s="272" t="s">
        <v>203</v>
      </c>
      <c r="H4" s="272" t="s">
        <v>204</v>
      </c>
      <c r="I4" s="272" t="s">
        <v>205</v>
      </c>
      <c r="J4" s="272" t="s">
        <v>206</v>
      </c>
      <c r="K4" s="272">
        <v>305</v>
      </c>
      <c r="L4" s="272">
        <v>306</v>
      </c>
      <c r="M4" s="272">
        <v>408</v>
      </c>
      <c r="N4" s="272">
        <v>409</v>
      </c>
      <c r="O4" s="272">
        <v>410</v>
      </c>
      <c r="P4" s="272">
        <v>415</v>
      </c>
      <c r="Q4" s="272">
        <v>416</v>
      </c>
      <c r="R4" s="272">
        <v>418</v>
      </c>
      <c r="S4" s="272">
        <v>419</v>
      </c>
      <c r="T4" s="272">
        <v>420</v>
      </c>
      <c r="U4" s="272">
        <v>421</v>
      </c>
      <c r="V4" s="272">
        <v>522</v>
      </c>
      <c r="W4" s="272">
        <v>523</v>
      </c>
      <c r="X4" s="272">
        <v>524</v>
      </c>
      <c r="Y4" s="272">
        <v>525</v>
      </c>
      <c r="Z4" s="272">
        <v>526</v>
      </c>
      <c r="AA4" s="272">
        <v>527</v>
      </c>
      <c r="AB4" s="272">
        <v>528</v>
      </c>
      <c r="AC4" s="272">
        <v>629</v>
      </c>
      <c r="AD4" s="272">
        <v>630</v>
      </c>
      <c r="AE4" s="272">
        <v>636</v>
      </c>
      <c r="AF4" s="272">
        <v>637</v>
      </c>
      <c r="AG4" s="272">
        <v>640</v>
      </c>
      <c r="AH4" s="272">
        <v>642</v>
      </c>
      <c r="AI4" s="272">
        <v>743</v>
      </c>
      <c r="AJ4" s="272">
        <v>745</v>
      </c>
      <c r="AK4" s="272">
        <v>746</v>
      </c>
      <c r="AL4" s="272">
        <v>747</v>
      </c>
      <c r="AM4" s="272">
        <v>930</v>
      </c>
      <c r="AN4" s="272">
        <v>940</v>
      </c>
    </row>
    <row r="5" spans="1:40" x14ac:dyDescent="0.3">
      <c r="A5" s="269" t="s">
        <v>209</v>
      </c>
      <c r="B5" s="294">
        <v>2</v>
      </c>
      <c r="C5" s="269">
        <v>34</v>
      </c>
      <c r="D5" s="269">
        <v>1</v>
      </c>
      <c r="E5" s="269">
        <v>1</v>
      </c>
      <c r="F5" s="269">
        <v>97.4</v>
      </c>
      <c r="G5" s="269">
        <v>0</v>
      </c>
      <c r="H5" s="269">
        <v>23.4</v>
      </c>
      <c r="I5" s="269">
        <v>0</v>
      </c>
      <c r="J5" s="269">
        <v>0</v>
      </c>
      <c r="K5" s="269">
        <v>6.75</v>
      </c>
      <c r="L5" s="269">
        <v>0</v>
      </c>
      <c r="M5" s="269">
        <v>58.25</v>
      </c>
      <c r="N5" s="269">
        <v>0</v>
      </c>
      <c r="O5" s="269">
        <v>0</v>
      </c>
      <c r="P5" s="269">
        <v>0</v>
      </c>
      <c r="Q5" s="269">
        <v>0</v>
      </c>
      <c r="R5" s="269">
        <v>0</v>
      </c>
      <c r="S5" s="269">
        <v>0</v>
      </c>
      <c r="T5" s="269">
        <v>0</v>
      </c>
      <c r="U5" s="269">
        <v>0</v>
      </c>
      <c r="V5" s="269">
        <v>0</v>
      </c>
      <c r="W5" s="269">
        <v>0</v>
      </c>
      <c r="X5" s="269">
        <v>0</v>
      </c>
      <c r="Y5" s="269">
        <v>0</v>
      </c>
      <c r="Z5" s="269">
        <v>0</v>
      </c>
      <c r="AA5" s="269">
        <v>0</v>
      </c>
      <c r="AB5" s="269">
        <v>0</v>
      </c>
      <c r="AC5" s="269">
        <v>0</v>
      </c>
      <c r="AD5" s="269">
        <v>0</v>
      </c>
      <c r="AE5" s="269">
        <v>0</v>
      </c>
      <c r="AF5" s="269">
        <v>0</v>
      </c>
      <c r="AG5" s="269">
        <v>0</v>
      </c>
      <c r="AH5" s="269">
        <v>1</v>
      </c>
      <c r="AI5" s="269">
        <v>0</v>
      </c>
      <c r="AJ5" s="269">
        <v>0</v>
      </c>
      <c r="AK5" s="269">
        <v>0</v>
      </c>
      <c r="AL5" s="269">
        <v>0</v>
      </c>
      <c r="AM5" s="269">
        <v>8</v>
      </c>
      <c r="AN5" s="269">
        <v>0</v>
      </c>
    </row>
    <row r="6" spans="1:40" x14ac:dyDescent="0.3">
      <c r="A6" s="269" t="s">
        <v>210</v>
      </c>
      <c r="B6" s="294">
        <v>3</v>
      </c>
      <c r="C6" s="269">
        <v>34</v>
      </c>
      <c r="D6" s="269">
        <v>1</v>
      </c>
      <c r="E6" s="269">
        <v>2</v>
      </c>
      <c r="F6" s="269">
        <v>15533.9</v>
      </c>
      <c r="G6" s="269">
        <v>0</v>
      </c>
      <c r="H6" s="269">
        <v>4009.6</v>
      </c>
      <c r="I6" s="269">
        <v>0</v>
      </c>
      <c r="J6" s="269">
        <v>0</v>
      </c>
      <c r="K6" s="269">
        <v>1198</v>
      </c>
      <c r="L6" s="269">
        <v>0</v>
      </c>
      <c r="M6" s="269">
        <v>8858.2999999999993</v>
      </c>
      <c r="N6" s="269">
        <v>0</v>
      </c>
      <c r="O6" s="269"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69">
        <v>0</v>
      </c>
      <c r="W6" s="269">
        <v>0</v>
      </c>
      <c r="X6" s="269">
        <v>0</v>
      </c>
      <c r="Y6" s="269">
        <v>0</v>
      </c>
      <c r="Z6" s="269"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80</v>
      </c>
      <c r="AI6" s="269">
        <v>0</v>
      </c>
      <c r="AJ6" s="269">
        <v>0</v>
      </c>
      <c r="AK6" s="269">
        <v>0</v>
      </c>
      <c r="AL6" s="269">
        <v>0</v>
      </c>
      <c r="AM6" s="269">
        <v>1388</v>
      </c>
      <c r="AN6" s="269">
        <v>0</v>
      </c>
    </row>
    <row r="7" spans="1:40" x14ac:dyDescent="0.3">
      <c r="A7" s="269" t="s">
        <v>211</v>
      </c>
      <c r="B7" s="294">
        <v>4</v>
      </c>
      <c r="C7" s="269">
        <v>34</v>
      </c>
      <c r="D7" s="269">
        <v>1</v>
      </c>
      <c r="E7" s="269">
        <v>3</v>
      </c>
      <c r="F7" s="269">
        <v>15</v>
      </c>
      <c r="G7" s="269">
        <v>0</v>
      </c>
      <c r="H7" s="269">
        <v>15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  <c r="AG7" s="269">
        <v>0</v>
      </c>
      <c r="AH7" s="269">
        <v>0</v>
      </c>
      <c r="AI7" s="269">
        <v>0</v>
      </c>
      <c r="AJ7" s="269">
        <v>0</v>
      </c>
      <c r="AK7" s="269">
        <v>0</v>
      </c>
      <c r="AL7" s="269">
        <v>0</v>
      </c>
      <c r="AM7" s="269">
        <v>0</v>
      </c>
      <c r="AN7" s="269">
        <v>0</v>
      </c>
    </row>
    <row r="8" spans="1:40" x14ac:dyDescent="0.3">
      <c r="A8" s="269" t="s">
        <v>212</v>
      </c>
      <c r="B8" s="294">
        <v>5</v>
      </c>
      <c r="C8" s="269">
        <v>34</v>
      </c>
      <c r="D8" s="269">
        <v>1</v>
      </c>
      <c r="E8" s="269">
        <v>4</v>
      </c>
      <c r="F8" s="269">
        <v>755</v>
      </c>
      <c r="G8" s="269">
        <v>0</v>
      </c>
      <c r="H8" s="269">
        <v>462</v>
      </c>
      <c r="I8" s="269">
        <v>0</v>
      </c>
      <c r="J8" s="269">
        <v>0</v>
      </c>
      <c r="K8" s="269">
        <v>47</v>
      </c>
      <c r="L8" s="269">
        <v>0</v>
      </c>
      <c r="M8" s="269">
        <v>246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69">
        <v>0</v>
      </c>
      <c r="AK8" s="269">
        <v>0</v>
      </c>
      <c r="AL8" s="269">
        <v>0</v>
      </c>
      <c r="AM8" s="269">
        <v>0</v>
      </c>
      <c r="AN8" s="269">
        <v>0</v>
      </c>
    </row>
    <row r="9" spans="1:40" x14ac:dyDescent="0.3">
      <c r="A9" s="269" t="s">
        <v>213</v>
      </c>
      <c r="B9" s="294">
        <v>6</v>
      </c>
      <c r="C9" s="269">
        <v>34</v>
      </c>
      <c r="D9" s="269">
        <v>1</v>
      </c>
      <c r="E9" s="269">
        <v>5</v>
      </c>
      <c r="F9" s="269">
        <v>109</v>
      </c>
      <c r="G9" s="269">
        <v>109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0</v>
      </c>
      <c r="AJ9" s="269">
        <v>0</v>
      </c>
      <c r="AK9" s="269">
        <v>0</v>
      </c>
      <c r="AL9" s="269">
        <v>0</v>
      </c>
      <c r="AM9" s="269">
        <v>0</v>
      </c>
      <c r="AN9" s="269">
        <v>0</v>
      </c>
    </row>
    <row r="10" spans="1:40" x14ac:dyDescent="0.3">
      <c r="A10" s="269" t="s">
        <v>214</v>
      </c>
      <c r="B10" s="294">
        <v>7</v>
      </c>
      <c r="C10" s="269">
        <v>34</v>
      </c>
      <c r="D10" s="269">
        <v>1</v>
      </c>
      <c r="E10" s="269">
        <v>6</v>
      </c>
      <c r="F10" s="269">
        <v>3705366</v>
      </c>
      <c r="G10" s="269">
        <v>16350</v>
      </c>
      <c r="H10" s="269">
        <v>1527209</v>
      </c>
      <c r="I10" s="269">
        <v>0</v>
      </c>
      <c r="J10" s="269">
        <v>0</v>
      </c>
      <c r="K10" s="269">
        <v>191285</v>
      </c>
      <c r="L10" s="269">
        <v>0</v>
      </c>
      <c r="M10" s="269">
        <v>1803127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11214</v>
      </c>
      <c r="AI10" s="269">
        <v>0</v>
      </c>
      <c r="AJ10" s="269">
        <v>0</v>
      </c>
      <c r="AK10" s="269">
        <v>0</v>
      </c>
      <c r="AL10" s="269">
        <v>0</v>
      </c>
      <c r="AM10" s="269">
        <v>156181</v>
      </c>
      <c r="AN10" s="269">
        <v>0</v>
      </c>
    </row>
    <row r="11" spans="1:40" x14ac:dyDescent="0.3">
      <c r="A11" s="269" t="s">
        <v>215</v>
      </c>
      <c r="B11" s="294">
        <v>8</v>
      </c>
      <c r="C11" s="269">
        <v>34</v>
      </c>
      <c r="D11" s="269">
        <v>1</v>
      </c>
      <c r="E11" s="269">
        <v>7</v>
      </c>
      <c r="F11" s="269">
        <v>15516</v>
      </c>
      <c r="G11" s="269">
        <v>0</v>
      </c>
      <c r="H11" s="269">
        <v>12316</v>
      </c>
      <c r="I11" s="269">
        <v>0</v>
      </c>
      <c r="J11" s="269">
        <v>0</v>
      </c>
      <c r="K11" s="269">
        <v>0</v>
      </c>
      <c r="L11" s="269">
        <v>0</v>
      </c>
      <c r="M11" s="269">
        <v>3200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</row>
    <row r="12" spans="1:40" x14ac:dyDescent="0.3">
      <c r="A12" s="269" t="s">
        <v>216</v>
      </c>
      <c r="B12" s="294">
        <v>9</v>
      </c>
      <c r="C12" s="269">
        <v>34</v>
      </c>
      <c r="D12" s="269">
        <v>1</v>
      </c>
      <c r="E12" s="269">
        <v>8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</row>
    <row r="13" spans="1:40" x14ac:dyDescent="0.3">
      <c r="A13" s="269" t="s">
        <v>217</v>
      </c>
      <c r="B13" s="294">
        <v>10</v>
      </c>
      <c r="C13" s="269">
        <v>34</v>
      </c>
      <c r="D13" s="269">
        <v>1</v>
      </c>
      <c r="E13" s="269">
        <v>9</v>
      </c>
      <c r="F13" s="269">
        <v>117846</v>
      </c>
      <c r="G13" s="269">
        <v>0</v>
      </c>
      <c r="H13" s="269">
        <v>71126</v>
      </c>
      <c r="I13" s="269">
        <v>0</v>
      </c>
      <c r="J13" s="269">
        <v>0</v>
      </c>
      <c r="K13" s="269">
        <v>5355</v>
      </c>
      <c r="L13" s="269">
        <v>0</v>
      </c>
      <c r="M13" s="269">
        <v>35580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1785</v>
      </c>
      <c r="AI13" s="269">
        <v>0</v>
      </c>
      <c r="AJ13" s="269">
        <v>0</v>
      </c>
      <c r="AK13" s="269">
        <v>0</v>
      </c>
      <c r="AL13" s="269">
        <v>0</v>
      </c>
      <c r="AM13" s="269">
        <v>4000</v>
      </c>
      <c r="AN13" s="269">
        <v>0</v>
      </c>
    </row>
    <row r="14" spans="1:40" x14ac:dyDescent="0.3">
      <c r="A14" s="269" t="s">
        <v>218</v>
      </c>
      <c r="B14" s="294">
        <v>11</v>
      </c>
      <c r="C14" s="269">
        <v>34</v>
      </c>
      <c r="D14" s="269">
        <v>1</v>
      </c>
      <c r="E14" s="269">
        <v>10</v>
      </c>
      <c r="F14" s="269">
        <v>22300</v>
      </c>
      <c r="G14" s="269">
        <v>0</v>
      </c>
      <c r="H14" s="269">
        <v>21900</v>
      </c>
      <c r="I14" s="269">
        <v>0</v>
      </c>
      <c r="J14" s="269">
        <v>0</v>
      </c>
      <c r="K14" s="269">
        <v>400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</row>
    <row r="15" spans="1:40" x14ac:dyDescent="0.3">
      <c r="A15" s="269" t="s">
        <v>219</v>
      </c>
      <c r="B15" s="294">
        <v>12</v>
      </c>
      <c r="C15" s="269">
        <v>34</v>
      </c>
      <c r="D15" s="269">
        <v>1</v>
      </c>
      <c r="E15" s="269">
        <v>11</v>
      </c>
      <c r="F15" s="269">
        <v>11248.25</v>
      </c>
      <c r="G15" s="269">
        <v>0</v>
      </c>
      <c r="H15" s="269">
        <v>7081.583333333333</v>
      </c>
      <c r="I15" s="269">
        <v>0</v>
      </c>
      <c r="J15" s="269">
        <v>0</v>
      </c>
      <c r="K15" s="269">
        <v>4166.666666666667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</row>
    <row r="16" spans="1:40" x14ac:dyDescent="0.3">
      <c r="A16" s="269" t="s">
        <v>207</v>
      </c>
      <c r="B16" s="294">
        <v>2014</v>
      </c>
      <c r="C16" s="269">
        <v>34</v>
      </c>
      <c r="D16" s="269">
        <v>2</v>
      </c>
      <c r="E16" s="269">
        <v>1</v>
      </c>
      <c r="F16" s="269">
        <v>96.4</v>
      </c>
      <c r="G16" s="269">
        <v>0</v>
      </c>
      <c r="H16" s="269">
        <v>23.4</v>
      </c>
      <c r="I16" s="269">
        <v>0</v>
      </c>
      <c r="J16" s="269">
        <v>0</v>
      </c>
      <c r="K16" s="269">
        <v>6.75</v>
      </c>
      <c r="L16" s="269">
        <v>0</v>
      </c>
      <c r="M16" s="269">
        <v>57.25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1</v>
      </c>
      <c r="AI16" s="269">
        <v>0</v>
      </c>
      <c r="AJ16" s="269">
        <v>0</v>
      </c>
      <c r="AK16" s="269">
        <v>0</v>
      </c>
      <c r="AL16" s="269">
        <v>0</v>
      </c>
      <c r="AM16" s="269">
        <v>8</v>
      </c>
      <c r="AN16" s="269">
        <v>0</v>
      </c>
    </row>
    <row r="17" spans="3:40" x14ac:dyDescent="0.3">
      <c r="C17" s="269">
        <v>34</v>
      </c>
      <c r="D17" s="269">
        <v>2</v>
      </c>
      <c r="E17" s="269">
        <v>2</v>
      </c>
      <c r="F17" s="269">
        <v>12661.6</v>
      </c>
      <c r="G17" s="269">
        <v>0</v>
      </c>
      <c r="H17" s="269">
        <v>2961.6</v>
      </c>
      <c r="I17" s="269">
        <v>0</v>
      </c>
      <c r="J17" s="269">
        <v>0</v>
      </c>
      <c r="K17" s="269">
        <v>1024</v>
      </c>
      <c r="L17" s="269">
        <v>0</v>
      </c>
      <c r="M17" s="269">
        <v>7448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1228</v>
      </c>
      <c r="AN17" s="269">
        <v>0</v>
      </c>
    </row>
    <row r="18" spans="3:40" x14ac:dyDescent="0.3">
      <c r="C18" s="269">
        <v>34</v>
      </c>
      <c r="D18" s="269">
        <v>2</v>
      </c>
      <c r="E18" s="269">
        <v>3</v>
      </c>
      <c r="F18" s="269">
        <v>27</v>
      </c>
      <c r="G18" s="269">
        <v>0</v>
      </c>
      <c r="H18" s="269">
        <v>27</v>
      </c>
      <c r="I18" s="269">
        <v>0</v>
      </c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</row>
    <row r="19" spans="3:40" x14ac:dyDescent="0.3">
      <c r="C19" s="269">
        <v>34</v>
      </c>
      <c r="D19" s="269">
        <v>2</v>
      </c>
      <c r="E19" s="269">
        <v>4</v>
      </c>
      <c r="F19" s="269">
        <v>687</v>
      </c>
      <c r="G19" s="269">
        <v>0</v>
      </c>
      <c r="H19" s="269">
        <v>414</v>
      </c>
      <c r="I19" s="269">
        <v>0</v>
      </c>
      <c r="J19" s="269">
        <v>0</v>
      </c>
      <c r="K19" s="269">
        <v>28</v>
      </c>
      <c r="L19" s="269">
        <v>0</v>
      </c>
      <c r="M19" s="269">
        <v>245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</row>
    <row r="20" spans="3:40" x14ac:dyDescent="0.3">
      <c r="C20" s="269">
        <v>34</v>
      </c>
      <c r="D20" s="269">
        <v>2</v>
      </c>
      <c r="E20" s="269">
        <v>5</v>
      </c>
      <c r="F20" s="269">
        <v>80</v>
      </c>
      <c r="G20" s="269">
        <v>80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</row>
    <row r="21" spans="3:40" x14ac:dyDescent="0.3">
      <c r="C21" s="269">
        <v>34</v>
      </c>
      <c r="D21" s="269">
        <v>2</v>
      </c>
      <c r="E21" s="269">
        <v>6</v>
      </c>
      <c r="F21" s="269">
        <v>3582775</v>
      </c>
      <c r="G21" s="269">
        <v>6400</v>
      </c>
      <c r="H21" s="269">
        <v>1513268</v>
      </c>
      <c r="I21" s="269">
        <v>0</v>
      </c>
      <c r="J21" s="269">
        <v>0</v>
      </c>
      <c r="K21" s="269">
        <v>186202</v>
      </c>
      <c r="L21" s="269">
        <v>0</v>
      </c>
      <c r="M21" s="269">
        <v>1722977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153928</v>
      </c>
      <c r="AN21" s="269">
        <v>0</v>
      </c>
    </row>
    <row r="22" spans="3:40" x14ac:dyDescent="0.3">
      <c r="C22" s="269">
        <v>34</v>
      </c>
      <c r="D22" s="269">
        <v>2</v>
      </c>
      <c r="E22" s="269">
        <v>7</v>
      </c>
      <c r="F22" s="269">
        <v>0</v>
      </c>
      <c r="G22" s="269">
        <v>0</v>
      </c>
      <c r="H22" s="269">
        <v>0</v>
      </c>
      <c r="I22" s="269">
        <v>0</v>
      </c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</row>
    <row r="23" spans="3:40" x14ac:dyDescent="0.3">
      <c r="C23" s="269">
        <v>34</v>
      </c>
      <c r="D23" s="269">
        <v>2</v>
      </c>
      <c r="E23" s="269">
        <v>8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</row>
    <row r="24" spans="3:40" x14ac:dyDescent="0.3">
      <c r="C24" s="269">
        <v>34</v>
      </c>
      <c r="D24" s="269">
        <v>2</v>
      </c>
      <c r="E24" s="269">
        <v>9</v>
      </c>
      <c r="F24" s="269">
        <v>83634</v>
      </c>
      <c r="G24" s="269">
        <v>0</v>
      </c>
      <c r="H24" s="269">
        <v>58830</v>
      </c>
      <c r="I24" s="269">
        <v>0</v>
      </c>
      <c r="J24" s="269">
        <v>0</v>
      </c>
      <c r="K24" s="269">
        <v>5480</v>
      </c>
      <c r="L24" s="269">
        <v>0</v>
      </c>
      <c r="M24" s="269">
        <v>16324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69">
        <v>0</v>
      </c>
      <c r="AJ24" s="269">
        <v>0</v>
      </c>
      <c r="AK24" s="269">
        <v>0</v>
      </c>
      <c r="AL24" s="269">
        <v>0</v>
      </c>
      <c r="AM24" s="269">
        <v>3000</v>
      </c>
      <c r="AN24" s="269">
        <v>0</v>
      </c>
    </row>
    <row r="25" spans="3:40" x14ac:dyDescent="0.3">
      <c r="C25" s="269">
        <v>34</v>
      </c>
      <c r="D25" s="269">
        <v>2</v>
      </c>
      <c r="E25" s="269">
        <v>10</v>
      </c>
      <c r="F25" s="269">
        <v>10800</v>
      </c>
      <c r="G25" s="269">
        <v>0</v>
      </c>
      <c r="H25" s="269">
        <v>3000</v>
      </c>
      <c r="I25" s="269">
        <v>0</v>
      </c>
      <c r="J25" s="269">
        <v>0</v>
      </c>
      <c r="K25" s="269">
        <v>7800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</row>
    <row r="26" spans="3:40" x14ac:dyDescent="0.3">
      <c r="C26" s="269">
        <v>34</v>
      </c>
      <c r="D26" s="269">
        <v>2</v>
      </c>
      <c r="E26" s="269">
        <v>11</v>
      </c>
      <c r="F26" s="269">
        <v>11248.25</v>
      </c>
      <c r="G26" s="269">
        <v>0</v>
      </c>
      <c r="H26" s="269">
        <v>7081.583333333333</v>
      </c>
      <c r="I26" s="269">
        <v>0</v>
      </c>
      <c r="J26" s="269">
        <v>0</v>
      </c>
      <c r="K26" s="269">
        <v>4166.666666666667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69">
        <v>0</v>
      </c>
      <c r="AJ26" s="269">
        <v>0</v>
      </c>
      <c r="AK26" s="269">
        <v>0</v>
      </c>
      <c r="AL26" s="269">
        <v>0</v>
      </c>
      <c r="AM26" s="269">
        <v>0</v>
      </c>
      <c r="AN26" s="269">
        <v>0</v>
      </c>
    </row>
    <row r="27" spans="3:40" x14ac:dyDescent="0.3">
      <c r="C27" s="269">
        <v>34</v>
      </c>
      <c r="D27" s="269">
        <v>3</v>
      </c>
      <c r="E27" s="269">
        <v>1</v>
      </c>
      <c r="F27" s="269">
        <v>95.4</v>
      </c>
      <c r="G27" s="269">
        <v>0</v>
      </c>
      <c r="H27" s="269">
        <v>23.4</v>
      </c>
      <c r="I27" s="269">
        <v>0</v>
      </c>
      <c r="J27" s="269">
        <v>0</v>
      </c>
      <c r="K27" s="269">
        <v>6.75</v>
      </c>
      <c r="L27" s="269">
        <v>0</v>
      </c>
      <c r="M27" s="269">
        <v>56.25</v>
      </c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1</v>
      </c>
      <c r="AI27" s="269">
        <v>0</v>
      </c>
      <c r="AJ27" s="269">
        <v>0</v>
      </c>
      <c r="AK27" s="269">
        <v>0</v>
      </c>
      <c r="AL27" s="269">
        <v>0</v>
      </c>
      <c r="AM27" s="269">
        <v>8</v>
      </c>
      <c r="AN27" s="269">
        <v>0</v>
      </c>
    </row>
    <row r="28" spans="3:40" x14ac:dyDescent="0.3">
      <c r="C28" s="269">
        <v>34</v>
      </c>
      <c r="D28" s="269">
        <v>3</v>
      </c>
      <c r="E28" s="269">
        <v>2</v>
      </c>
      <c r="F28" s="269">
        <v>14407.95</v>
      </c>
      <c r="G28" s="269">
        <v>0</v>
      </c>
      <c r="H28" s="269">
        <v>3481.6</v>
      </c>
      <c r="I28" s="269">
        <v>0</v>
      </c>
      <c r="J28" s="269">
        <v>0</v>
      </c>
      <c r="K28" s="269">
        <v>1040</v>
      </c>
      <c r="L28" s="269">
        <v>0</v>
      </c>
      <c r="M28" s="269">
        <v>8406.35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168</v>
      </c>
      <c r="AI28" s="269">
        <v>0</v>
      </c>
      <c r="AJ28" s="269">
        <v>0</v>
      </c>
      <c r="AK28" s="269">
        <v>0</v>
      </c>
      <c r="AL28" s="269">
        <v>0</v>
      </c>
      <c r="AM28" s="269">
        <v>1312</v>
      </c>
      <c r="AN28" s="269">
        <v>0</v>
      </c>
    </row>
    <row r="29" spans="3:40" x14ac:dyDescent="0.3">
      <c r="C29" s="269">
        <v>34</v>
      </c>
      <c r="D29" s="269">
        <v>3</v>
      </c>
      <c r="E29" s="269">
        <v>3</v>
      </c>
      <c r="F29" s="269">
        <v>22</v>
      </c>
      <c r="G29" s="269">
        <v>0</v>
      </c>
      <c r="H29" s="269">
        <v>22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</row>
    <row r="30" spans="3:40" x14ac:dyDescent="0.3">
      <c r="C30" s="269">
        <v>34</v>
      </c>
      <c r="D30" s="269">
        <v>3</v>
      </c>
      <c r="E30" s="269">
        <v>4</v>
      </c>
      <c r="F30" s="269">
        <v>741</v>
      </c>
      <c r="G30" s="269">
        <v>0</v>
      </c>
      <c r="H30" s="269">
        <v>411</v>
      </c>
      <c r="I30" s="269">
        <v>0</v>
      </c>
      <c r="J30" s="269">
        <v>0</v>
      </c>
      <c r="K30" s="269">
        <v>49</v>
      </c>
      <c r="L30" s="269">
        <v>0</v>
      </c>
      <c r="M30" s="269">
        <v>281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</row>
    <row r="31" spans="3:40" x14ac:dyDescent="0.3">
      <c r="C31" s="269">
        <v>34</v>
      </c>
      <c r="D31" s="269">
        <v>3</v>
      </c>
      <c r="E31" s="269">
        <v>5</v>
      </c>
      <c r="F31" s="269">
        <v>80</v>
      </c>
      <c r="G31" s="269">
        <v>80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</row>
    <row r="32" spans="3:40" x14ac:dyDescent="0.3">
      <c r="C32" s="269">
        <v>34</v>
      </c>
      <c r="D32" s="269">
        <v>3</v>
      </c>
      <c r="E32" s="269">
        <v>6</v>
      </c>
      <c r="F32" s="269">
        <v>3763352</v>
      </c>
      <c r="G32" s="269">
        <v>17600</v>
      </c>
      <c r="H32" s="269">
        <v>1616665</v>
      </c>
      <c r="I32" s="269">
        <v>0</v>
      </c>
      <c r="J32" s="269">
        <v>0</v>
      </c>
      <c r="K32" s="269">
        <v>188551</v>
      </c>
      <c r="L32" s="269">
        <v>0</v>
      </c>
      <c r="M32" s="269">
        <v>1770603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15000</v>
      </c>
      <c r="AI32" s="269">
        <v>0</v>
      </c>
      <c r="AJ32" s="269">
        <v>0</v>
      </c>
      <c r="AK32" s="269">
        <v>0</v>
      </c>
      <c r="AL32" s="269">
        <v>0</v>
      </c>
      <c r="AM32" s="269">
        <v>154933</v>
      </c>
      <c r="AN32" s="269">
        <v>0</v>
      </c>
    </row>
    <row r="33" spans="3:40" x14ac:dyDescent="0.3">
      <c r="C33" s="269">
        <v>34</v>
      </c>
      <c r="D33" s="269">
        <v>3</v>
      </c>
      <c r="E33" s="269">
        <v>7</v>
      </c>
      <c r="F33" s="269">
        <v>0</v>
      </c>
      <c r="G33" s="269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69">
        <v>0</v>
      </c>
      <c r="AJ33" s="269">
        <v>0</v>
      </c>
      <c r="AK33" s="269">
        <v>0</v>
      </c>
      <c r="AL33" s="269">
        <v>0</v>
      </c>
      <c r="AM33" s="269">
        <v>0</v>
      </c>
      <c r="AN33" s="269">
        <v>0</v>
      </c>
    </row>
    <row r="34" spans="3:40" x14ac:dyDescent="0.3">
      <c r="C34" s="269">
        <v>34</v>
      </c>
      <c r="D34" s="269">
        <v>3</v>
      </c>
      <c r="E34" s="269">
        <v>8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</row>
    <row r="35" spans="3:40" x14ac:dyDescent="0.3">
      <c r="C35" s="269">
        <v>34</v>
      </c>
      <c r="D35" s="269">
        <v>3</v>
      </c>
      <c r="E35" s="269">
        <v>9</v>
      </c>
      <c r="F35" s="269">
        <v>292072</v>
      </c>
      <c r="G35" s="269">
        <v>0</v>
      </c>
      <c r="H35" s="269">
        <v>264608</v>
      </c>
      <c r="I35" s="269">
        <v>0</v>
      </c>
      <c r="J35" s="269">
        <v>0</v>
      </c>
      <c r="K35" s="269">
        <v>0</v>
      </c>
      <c r="L35" s="269">
        <v>0</v>
      </c>
      <c r="M35" s="269">
        <v>23464</v>
      </c>
      <c r="N35" s="269">
        <v>0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0</v>
      </c>
      <c r="AJ35" s="269">
        <v>0</v>
      </c>
      <c r="AK35" s="269">
        <v>0</v>
      </c>
      <c r="AL35" s="269">
        <v>0</v>
      </c>
      <c r="AM35" s="269">
        <v>4000</v>
      </c>
      <c r="AN35" s="269">
        <v>0</v>
      </c>
    </row>
    <row r="36" spans="3:40" x14ac:dyDescent="0.3">
      <c r="C36" s="269">
        <v>34</v>
      </c>
      <c r="D36" s="269">
        <v>3</v>
      </c>
      <c r="E36" s="269">
        <v>10</v>
      </c>
      <c r="F36" s="269"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69">
        <v>0</v>
      </c>
      <c r="AM36" s="269">
        <v>0</v>
      </c>
      <c r="AN36" s="269">
        <v>0</v>
      </c>
    </row>
    <row r="37" spans="3:40" x14ac:dyDescent="0.3">
      <c r="C37" s="269">
        <v>34</v>
      </c>
      <c r="D37" s="269">
        <v>3</v>
      </c>
      <c r="E37" s="269">
        <v>11</v>
      </c>
      <c r="F37" s="269">
        <v>11248.25</v>
      </c>
      <c r="G37" s="269">
        <v>0</v>
      </c>
      <c r="H37" s="269">
        <v>7081.583333333333</v>
      </c>
      <c r="I37" s="269">
        <v>0</v>
      </c>
      <c r="J37" s="269">
        <v>0</v>
      </c>
      <c r="K37" s="269">
        <v>4166.666666666667</v>
      </c>
      <c r="L37" s="269">
        <v>0</v>
      </c>
      <c r="M37" s="269">
        <v>0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0</v>
      </c>
      <c r="AI37" s="269">
        <v>0</v>
      </c>
      <c r="AJ37" s="269">
        <v>0</v>
      </c>
      <c r="AK37" s="269">
        <v>0</v>
      </c>
      <c r="AL37" s="269">
        <v>0</v>
      </c>
      <c r="AM37" s="269">
        <v>0</v>
      </c>
      <c r="AN37" s="269">
        <v>0</v>
      </c>
    </row>
    <row r="38" spans="3:40" x14ac:dyDescent="0.3">
      <c r="C38" s="269">
        <v>34</v>
      </c>
      <c r="D38" s="269">
        <v>4</v>
      </c>
      <c r="E38" s="269">
        <v>1</v>
      </c>
      <c r="F38" s="269">
        <v>95.4</v>
      </c>
      <c r="G38" s="269">
        <v>0</v>
      </c>
      <c r="H38" s="269">
        <v>23.4</v>
      </c>
      <c r="I38" s="269">
        <v>0</v>
      </c>
      <c r="J38" s="269">
        <v>0</v>
      </c>
      <c r="K38" s="269">
        <v>6.75</v>
      </c>
      <c r="L38" s="269">
        <v>0</v>
      </c>
      <c r="M38" s="269">
        <v>56.25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1</v>
      </c>
      <c r="AI38" s="269">
        <v>0</v>
      </c>
      <c r="AJ38" s="269">
        <v>0</v>
      </c>
      <c r="AK38" s="269">
        <v>0</v>
      </c>
      <c r="AL38" s="269">
        <v>0</v>
      </c>
      <c r="AM38" s="269">
        <v>8</v>
      </c>
      <c r="AN38" s="269">
        <v>0</v>
      </c>
    </row>
    <row r="39" spans="3:40" x14ac:dyDescent="0.3">
      <c r="C39" s="269">
        <v>34</v>
      </c>
      <c r="D39" s="269">
        <v>4</v>
      </c>
      <c r="E39" s="269">
        <v>2</v>
      </c>
      <c r="F39" s="269">
        <v>15147.35</v>
      </c>
      <c r="G39" s="269">
        <v>0</v>
      </c>
      <c r="H39" s="269">
        <v>3790.4</v>
      </c>
      <c r="I39" s="269">
        <v>0</v>
      </c>
      <c r="J39" s="269">
        <v>0</v>
      </c>
      <c r="K39" s="269">
        <v>1094</v>
      </c>
      <c r="L39" s="269">
        <v>0</v>
      </c>
      <c r="M39" s="269">
        <v>8722.9500000000007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160</v>
      </c>
      <c r="AI39" s="269">
        <v>0</v>
      </c>
      <c r="AJ39" s="269">
        <v>0</v>
      </c>
      <c r="AK39" s="269">
        <v>0</v>
      </c>
      <c r="AL39" s="269">
        <v>0</v>
      </c>
      <c r="AM39" s="269">
        <v>1380</v>
      </c>
      <c r="AN39" s="269">
        <v>0</v>
      </c>
    </row>
    <row r="40" spans="3:40" x14ac:dyDescent="0.3">
      <c r="C40" s="269">
        <v>34</v>
      </c>
      <c r="D40" s="269">
        <v>4</v>
      </c>
      <c r="E40" s="269">
        <v>3</v>
      </c>
      <c r="F40" s="269">
        <v>52</v>
      </c>
      <c r="G40" s="269">
        <v>0</v>
      </c>
      <c r="H40" s="269">
        <v>52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0</v>
      </c>
      <c r="AJ40" s="269">
        <v>0</v>
      </c>
      <c r="AK40" s="269">
        <v>0</v>
      </c>
      <c r="AL40" s="269">
        <v>0</v>
      </c>
      <c r="AM40" s="269">
        <v>0</v>
      </c>
      <c r="AN40" s="269">
        <v>0</v>
      </c>
    </row>
    <row r="41" spans="3:40" x14ac:dyDescent="0.3">
      <c r="C41" s="269">
        <v>34</v>
      </c>
      <c r="D41" s="269">
        <v>4</v>
      </c>
      <c r="E41" s="269">
        <v>4</v>
      </c>
      <c r="F41" s="269">
        <v>734</v>
      </c>
      <c r="G41" s="269">
        <v>0</v>
      </c>
      <c r="H41" s="269">
        <v>464</v>
      </c>
      <c r="I41" s="269">
        <v>0</v>
      </c>
      <c r="J41" s="269">
        <v>0</v>
      </c>
      <c r="K41" s="269">
        <v>39</v>
      </c>
      <c r="L41" s="269">
        <v>0</v>
      </c>
      <c r="M41" s="269">
        <v>231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0</v>
      </c>
      <c r="AJ41" s="269">
        <v>0</v>
      </c>
      <c r="AK41" s="269">
        <v>0</v>
      </c>
      <c r="AL41" s="269">
        <v>0</v>
      </c>
      <c r="AM41" s="269">
        <v>0</v>
      </c>
      <c r="AN41" s="269">
        <v>0</v>
      </c>
    </row>
    <row r="42" spans="3:40" x14ac:dyDescent="0.3">
      <c r="C42" s="269">
        <v>34</v>
      </c>
      <c r="D42" s="269">
        <v>4</v>
      </c>
      <c r="E42" s="269">
        <v>5</v>
      </c>
      <c r="F42" s="269">
        <v>80</v>
      </c>
      <c r="G42" s="269">
        <v>80</v>
      </c>
      <c r="H42" s="269">
        <v>0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0</v>
      </c>
      <c r="AI42" s="269">
        <v>0</v>
      </c>
      <c r="AJ42" s="269">
        <v>0</v>
      </c>
      <c r="AK42" s="269">
        <v>0</v>
      </c>
      <c r="AL42" s="269">
        <v>0</v>
      </c>
      <c r="AM42" s="269">
        <v>0</v>
      </c>
      <c r="AN42" s="269">
        <v>0</v>
      </c>
    </row>
    <row r="43" spans="3:40" x14ac:dyDescent="0.3">
      <c r="C43" s="269">
        <v>34</v>
      </c>
      <c r="D43" s="269">
        <v>4</v>
      </c>
      <c r="E43" s="269">
        <v>6</v>
      </c>
      <c r="F43" s="269">
        <v>3675436</v>
      </c>
      <c r="G43" s="269">
        <v>12000</v>
      </c>
      <c r="H43" s="269">
        <v>1541675</v>
      </c>
      <c r="I43" s="269">
        <v>0</v>
      </c>
      <c r="J43" s="269">
        <v>0</v>
      </c>
      <c r="K43" s="269">
        <v>185249</v>
      </c>
      <c r="L43" s="269">
        <v>0</v>
      </c>
      <c r="M43" s="269">
        <v>1766435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269">
        <v>0</v>
      </c>
      <c r="AH43" s="269">
        <v>15273</v>
      </c>
      <c r="AI43" s="269">
        <v>0</v>
      </c>
      <c r="AJ43" s="269">
        <v>0</v>
      </c>
      <c r="AK43" s="269">
        <v>0</v>
      </c>
      <c r="AL43" s="269">
        <v>0</v>
      </c>
      <c r="AM43" s="269">
        <v>154804</v>
      </c>
      <c r="AN43" s="269">
        <v>0</v>
      </c>
    </row>
    <row r="44" spans="3:40" x14ac:dyDescent="0.3">
      <c r="C44" s="269">
        <v>34</v>
      </c>
      <c r="D44" s="269">
        <v>4</v>
      </c>
      <c r="E44" s="269">
        <v>7</v>
      </c>
      <c r="F44" s="269">
        <v>114482</v>
      </c>
      <c r="G44" s="269">
        <v>0</v>
      </c>
      <c r="H44" s="269">
        <v>111082</v>
      </c>
      <c r="I44" s="269">
        <v>0</v>
      </c>
      <c r="J44" s="269">
        <v>0</v>
      </c>
      <c r="K44" s="269">
        <v>0</v>
      </c>
      <c r="L44" s="269">
        <v>0</v>
      </c>
      <c r="M44" s="269">
        <v>3400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</row>
    <row r="45" spans="3:40" x14ac:dyDescent="0.3">
      <c r="C45" s="269">
        <v>34</v>
      </c>
      <c r="D45" s="269">
        <v>4</v>
      </c>
      <c r="E45" s="269">
        <v>8</v>
      </c>
      <c r="F45" s="269">
        <v>0</v>
      </c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</row>
    <row r="46" spans="3:40" x14ac:dyDescent="0.3">
      <c r="C46" s="269">
        <v>34</v>
      </c>
      <c r="D46" s="269">
        <v>4</v>
      </c>
      <c r="E46" s="269">
        <v>9</v>
      </c>
      <c r="F46" s="269">
        <v>181052</v>
      </c>
      <c r="G46" s="269">
        <v>0</v>
      </c>
      <c r="H46" s="269">
        <v>166512</v>
      </c>
      <c r="I46" s="269">
        <v>0</v>
      </c>
      <c r="J46" s="269">
        <v>0</v>
      </c>
      <c r="K46" s="269">
        <v>0</v>
      </c>
      <c r="L46" s="269">
        <v>0</v>
      </c>
      <c r="M46" s="269">
        <v>10540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4000</v>
      </c>
      <c r="AN46" s="269">
        <v>0</v>
      </c>
    </row>
    <row r="47" spans="3:40" x14ac:dyDescent="0.3">
      <c r="C47" s="269">
        <v>34</v>
      </c>
      <c r="D47" s="269">
        <v>4</v>
      </c>
      <c r="E47" s="269">
        <v>10</v>
      </c>
      <c r="F47" s="269">
        <v>15400</v>
      </c>
      <c r="G47" s="269">
        <v>0</v>
      </c>
      <c r="H47" s="269">
        <v>15400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69">
        <v>0</v>
      </c>
      <c r="AJ47" s="269">
        <v>0</v>
      </c>
      <c r="AK47" s="269">
        <v>0</v>
      </c>
      <c r="AL47" s="269">
        <v>0</v>
      </c>
      <c r="AM47" s="269">
        <v>0</v>
      </c>
      <c r="AN47" s="269">
        <v>0</v>
      </c>
    </row>
    <row r="48" spans="3:40" x14ac:dyDescent="0.3">
      <c r="C48" s="269">
        <v>34</v>
      </c>
      <c r="D48" s="269">
        <v>4</v>
      </c>
      <c r="E48" s="269">
        <v>11</v>
      </c>
      <c r="F48" s="269">
        <v>11248.25</v>
      </c>
      <c r="G48" s="269">
        <v>0</v>
      </c>
      <c r="H48" s="269">
        <v>7081.583333333333</v>
      </c>
      <c r="I48" s="269">
        <v>0</v>
      </c>
      <c r="J48" s="269">
        <v>0</v>
      </c>
      <c r="K48" s="269">
        <v>4166.666666666667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69">
        <v>0</v>
      </c>
      <c r="AM48" s="269">
        <v>0</v>
      </c>
      <c r="AN48" s="269">
        <v>0</v>
      </c>
    </row>
    <row r="49" spans="3:40" x14ac:dyDescent="0.3">
      <c r="C49" s="269">
        <v>34</v>
      </c>
      <c r="D49" s="269">
        <v>5</v>
      </c>
      <c r="E49" s="269">
        <v>1</v>
      </c>
      <c r="F49" s="269">
        <v>96.4</v>
      </c>
      <c r="G49" s="269">
        <v>0</v>
      </c>
      <c r="H49" s="269">
        <v>23.4</v>
      </c>
      <c r="I49" s="269">
        <v>0</v>
      </c>
      <c r="J49" s="269">
        <v>0</v>
      </c>
      <c r="K49" s="269">
        <v>7.75</v>
      </c>
      <c r="L49" s="269">
        <v>0</v>
      </c>
      <c r="M49" s="269">
        <v>56.25</v>
      </c>
      <c r="N49" s="269">
        <v>0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269">
        <v>0</v>
      </c>
      <c r="AH49" s="269">
        <v>1</v>
      </c>
      <c r="AI49" s="269">
        <v>0</v>
      </c>
      <c r="AJ49" s="269">
        <v>0</v>
      </c>
      <c r="AK49" s="269">
        <v>0</v>
      </c>
      <c r="AL49" s="269">
        <v>0</v>
      </c>
      <c r="AM49" s="269">
        <v>8</v>
      </c>
      <c r="AN49" s="269">
        <v>0</v>
      </c>
    </row>
    <row r="50" spans="3:40" x14ac:dyDescent="0.3">
      <c r="C50" s="269">
        <v>34</v>
      </c>
      <c r="D50" s="269">
        <v>5</v>
      </c>
      <c r="E50" s="269">
        <v>2</v>
      </c>
      <c r="F50" s="269">
        <v>14668.5</v>
      </c>
      <c r="G50" s="269">
        <v>0</v>
      </c>
      <c r="H50" s="269">
        <v>3806.4</v>
      </c>
      <c r="I50" s="269">
        <v>0</v>
      </c>
      <c r="J50" s="269">
        <v>0</v>
      </c>
      <c r="K50" s="269">
        <v>1048.25</v>
      </c>
      <c r="L50" s="269">
        <v>0</v>
      </c>
      <c r="M50" s="269">
        <v>8409.85</v>
      </c>
      <c r="N50" s="269">
        <v>0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160</v>
      </c>
      <c r="AI50" s="269">
        <v>0</v>
      </c>
      <c r="AJ50" s="269">
        <v>0</v>
      </c>
      <c r="AK50" s="269">
        <v>0</v>
      </c>
      <c r="AL50" s="269">
        <v>0</v>
      </c>
      <c r="AM50" s="269">
        <v>1244</v>
      </c>
      <c r="AN50" s="269">
        <v>0</v>
      </c>
    </row>
    <row r="51" spans="3:40" x14ac:dyDescent="0.3">
      <c r="C51" s="269">
        <v>34</v>
      </c>
      <c r="D51" s="269">
        <v>5</v>
      </c>
      <c r="E51" s="269">
        <v>3</v>
      </c>
      <c r="F51" s="269">
        <v>72</v>
      </c>
      <c r="G51" s="269">
        <v>0</v>
      </c>
      <c r="H51" s="269">
        <v>72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0</v>
      </c>
      <c r="AI51" s="269">
        <v>0</v>
      </c>
      <c r="AJ51" s="269">
        <v>0</v>
      </c>
      <c r="AK51" s="269">
        <v>0</v>
      </c>
      <c r="AL51" s="269">
        <v>0</v>
      </c>
      <c r="AM51" s="269">
        <v>0</v>
      </c>
      <c r="AN51" s="269">
        <v>0</v>
      </c>
    </row>
    <row r="52" spans="3:40" x14ac:dyDescent="0.3">
      <c r="C52" s="269">
        <v>34</v>
      </c>
      <c r="D52" s="269">
        <v>5</v>
      </c>
      <c r="E52" s="269">
        <v>4</v>
      </c>
      <c r="F52" s="269">
        <v>815</v>
      </c>
      <c r="G52" s="269">
        <v>0</v>
      </c>
      <c r="H52" s="269">
        <v>486</v>
      </c>
      <c r="I52" s="269">
        <v>0</v>
      </c>
      <c r="J52" s="269">
        <v>0</v>
      </c>
      <c r="K52" s="269">
        <v>47</v>
      </c>
      <c r="L52" s="269">
        <v>0</v>
      </c>
      <c r="M52" s="269">
        <v>282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0</v>
      </c>
      <c r="AI52" s="269">
        <v>0</v>
      </c>
      <c r="AJ52" s="269">
        <v>0</v>
      </c>
      <c r="AK52" s="269">
        <v>0</v>
      </c>
      <c r="AL52" s="269">
        <v>0</v>
      </c>
      <c r="AM52" s="269">
        <v>0</v>
      </c>
      <c r="AN52" s="269">
        <v>0</v>
      </c>
    </row>
    <row r="53" spans="3:40" x14ac:dyDescent="0.3">
      <c r="C53" s="269">
        <v>34</v>
      </c>
      <c r="D53" s="269">
        <v>5</v>
      </c>
      <c r="E53" s="269">
        <v>5</v>
      </c>
      <c r="F53" s="269">
        <v>80</v>
      </c>
      <c r="G53" s="269">
        <v>80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0</v>
      </c>
      <c r="AC53" s="269">
        <v>0</v>
      </c>
      <c r="AD53" s="269">
        <v>0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</row>
    <row r="54" spans="3:40" x14ac:dyDescent="0.3">
      <c r="C54" s="269">
        <v>34</v>
      </c>
      <c r="D54" s="269">
        <v>5</v>
      </c>
      <c r="E54" s="269">
        <v>6</v>
      </c>
      <c r="F54" s="269">
        <v>3897053</v>
      </c>
      <c r="G54" s="269">
        <v>12000</v>
      </c>
      <c r="H54" s="269">
        <v>1653738</v>
      </c>
      <c r="I54" s="269">
        <v>0</v>
      </c>
      <c r="J54" s="269">
        <v>0</v>
      </c>
      <c r="K54" s="269">
        <v>200985</v>
      </c>
      <c r="L54" s="269">
        <v>0</v>
      </c>
      <c r="M54" s="269">
        <v>1862601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15273</v>
      </c>
      <c r="AI54" s="269">
        <v>0</v>
      </c>
      <c r="AJ54" s="269">
        <v>0</v>
      </c>
      <c r="AK54" s="269">
        <v>0</v>
      </c>
      <c r="AL54" s="269">
        <v>0</v>
      </c>
      <c r="AM54" s="269">
        <v>152456</v>
      </c>
      <c r="AN54" s="269">
        <v>0</v>
      </c>
    </row>
    <row r="55" spans="3:40" x14ac:dyDescent="0.3">
      <c r="C55" s="269">
        <v>34</v>
      </c>
      <c r="D55" s="269">
        <v>5</v>
      </c>
      <c r="E55" s="269">
        <v>7</v>
      </c>
      <c r="F55" s="269">
        <v>0</v>
      </c>
      <c r="G55" s="269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</row>
    <row r="56" spans="3:40" x14ac:dyDescent="0.3">
      <c r="C56" s="269">
        <v>34</v>
      </c>
      <c r="D56" s="269">
        <v>5</v>
      </c>
      <c r="E56" s="269">
        <v>8</v>
      </c>
      <c r="F56" s="269">
        <v>0</v>
      </c>
      <c r="G56" s="269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269">
        <v>0</v>
      </c>
      <c r="AH56" s="269">
        <v>0</v>
      </c>
      <c r="AI56" s="269">
        <v>0</v>
      </c>
      <c r="AJ56" s="269">
        <v>0</v>
      </c>
      <c r="AK56" s="269">
        <v>0</v>
      </c>
      <c r="AL56" s="269">
        <v>0</v>
      </c>
      <c r="AM56" s="269">
        <v>0</v>
      </c>
      <c r="AN56" s="269">
        <v>0</v>
      </c>
    </row>
    <row r="57" spans="3:40" x14ac:dyDescent="0.3">
      <c r="C57" s="269">
        <v>34</v>
      </c>
      <c r="D57" s="269">
        <v>5</v>
      </c>
      <c r="E57" s="269">
        <v>9</v>
      </c>
      <c r="F57" s="269">
        <v>85410</v>
      </c>
      <c r="G57" s="269">
        <v>0</v>
      </c>
      <c r="H57" s="269">
        <v>74270</v>
      </c>
      <c r="I57" s="269">
        <v>0</v>
      </c>
      <c r="J57" s="269">
        <v>0</v>
      </c>
      <c r="K57" s="269">
        <v>3140</v>
      </c>
      <c r="L57" s="269">
        <v>0</v>
      </c>
      <c r="M57" s="269">
        <v>4000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269">
        <v>0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69">
        <v>0</v>
      </c>
      <c r="AJ57" s="269">
        <v>0</v>
      </c>
      <c r="AK57" s="269">
        <v>0</v>
      </c>
      <c r="AL57" s="269">
        <v>0</v>
      </c>
      <c r="AM57" s="269">
        <v>4000</v>
      </c>
      <c r="AN57" s="269">
        <v>0</v>
      </c>
    </row>
    <row r="58" spans="3:40" x14ac:dyDescent="0.3">
      <c r="C58" s="269">
        <v>34</v>
      </c>
      <c r="D58" s="269">
        <v>5</v>
      </c>
      <c r="E58" s="269">
        <v>10</v>
      </c>
      <c r="F58" s="269">
        <v>8600</v>
      </c>
      <c r="G58" s="269">
        <v>0</v>
      </c>
      <c r="H58" s="269">
        <v>7900</v>
      </c>
      <c r="I58" s="269">
        <v>0</v>
      </c>
      <c r="J58" s="269">
        <v>0</v>
      </c>
      <c r="K58" s="269">
        <v>700</v>
      </c>
      <c r="L58" s="269">
        <v>0</v>
      </c>
      <c r="M58" s="269">
        <v>0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269">
        <v>0</v>
      </c>
      <c r="W58" s="269">
        <v>0</v>
      </c>
      <c r="X58" s="269">
        <v>0</v>
      </c>
      <c r="Y58" s="269">
        <v>0</v>
      </c>
      <c r="Z58" s="269">
        <v>0</v>
      </c>
      <c r="AA58" s="269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269">
        <v>0</v>
      </c>
      <c r="AH58" s="269">
        <v>0</v>
      </c>
      <c r="AI58" s="269">
        <v>0</v>
      </c>
      <c r="AJ58" s="269">
        <v>0</v>
      </c>
      <c r="AK58" s="269">
        <v>0</v>
      </c>
      <c r="AL58" s="269">
        <v>0</v>
      </c>
      <c r="AM58" s="269">
        <v>0</v>
      </c>
      <c r="AN58" s="269">
        <v>0</v>
      </c>
    </row>
    <row r="59" spans="3:40" x14ac:dyDescent="0.3">
      <c r="C59" s="269">
        <v>34</v>
      </c>
      <c r="D59" s="269">
        <v>5</v>
      </c>
      <c r="E59" s="269">
        <v>11</v>
      </c>
      <c r="F59" s="269">
        <v>11248.25</v>
      </c>
      <c r="G59" s="269">
        <v>0</v>
      </c>
      <c r="H59" s="269">
        <v>7081.583333333333</v>
      </c>
      <c r="I59" s="269">
        <v>0</v>
      </c>
      <c r="J59" s="269">
        <v>0</v>
      </c>
      <c r="K59" s="269">
        <v>4166.666666666667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269">
        <v>0</v>
      </c>
      <c r="W59" s="269">
        <v>0</v>
      </c>
      <c r="X59" s="269">
        <v>0</v>
      </c>
      <c r="Y59" s="269">
        <v>0</v>
      </c>
      <c r="Z59" s="269">
        <v>0</v>
      </c>
      <c r="AA59" s="269">
        <v>0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269">
        <v>0</v>
      </c>
      <c r="AH59" s="269">
        <v>0</v>
      </c>
      <c r="AI59" s="269">
        <v>0</v>
      </c>
      <c r="AJ59" s="269">
        <v>0</v>
      </c>
      <c r="AK59" s="269">
        <v>0</v>
      </c>
      <c r="AL59" s="269">
        <v>0</v>
      </c>
      <c r="AM59" s="269">
        <v>0</v>
      </c>
      <c r="AN59" s="269">
        <v>0</v>
      </c>
    </row>
    <row r="60" spans="3:40" x14ac:dyDescent="0.3">
      <c r="C60" s="269">
        <v>34</v>
      </c>
      <c r="D60" s="269">
        <v>6</v>
      </c>
      <c r="E60" s="269">
        <v>1</v>
      </c>
      <c r="F60" s="269">
        <v>97.4</v>
      </c>
      <c r="G60" s="269">
        <v>0</v>
      </c>
      <c r="H60" s="269">
        <v>23.4</v>
      </c>
      <c r="I60" s="269">
        <v>0</v>
      </c>
      <c r="J60" s="269">
        <v>0</v>
      </c>
      <c r="K60" s="269">
        <v>7.75</v>
      </c>
      <c r="L60" s="269">
        <v>0</v>
      </c>
      <c r="M60" s="269">
        <v>57.25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269">
        <v>0</v>
      </c>
      <c r="W60" s="269">
        <v>0</v>
      </c>
      <c r="X60" s="269">
        <v>0</v>
      </c>
      <c r="Y60" s="269">
        <v>0</v>
      </c>
      <c r="Z60" s="269">
        <v>0</v>
      </c>
      <c r="AA60" s="269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269">
        <v>0</v>
      </c>
      <c r="AH60" s="269">
        <v>1</v>
      </c>
      <c r="AI60" s="269">
        <v>0</v>
      </c>
      <c r="AJ60" s="269">
        <v>0</v>
      </c>
      <c r="AK60" s="269">
        <v>0</v>
      </c>
      <c r="AL60" s="269">
        <v>0</v>
      </c>
      <c r="AM60" s="269">
        <v>8</v>
      </c>
      <c r="AN60" s="269">
        <v>0</v>
      </c>
    </row>
    <row r="61" spans="3:40" x14ac:dyDescent="0.3">
      <c r="C61" s="269">
        <v>34</v>
      </c>
      <c r="D61" s="269">
        <v>6</v>
      </c>
      <c r="E61" s="269">
        <v>2</v>
      </c>
      <c r="F61" s="269">
        <v>13507.92</v>
      </c>
      <c r="G61" s="269">
        <v>0</v>
      </c>
      <c r="H61" s="269">
        <v>3332</v>
      </c>
      <c r="I61" s="269">
        <v>0</v>
      </c>
      <c r="J61" s="269">
        <v>0</v>
      </c>
      <c r="K61" s="269">
        <v>1102.1300000000001</v>
      </c>
      <c r="L61" s="269">
        <v>0</v>
      </c>
      <c r="M61" s="269">
        <v>7733.8</v>
      </c>
      <c r="N61" s="269">
        <v>0</v>
      </c>
      <c r="O61" s="269">
        <v>0</v>
      </c>
      <c r="P61" s="269">
        <v>0</v>
      </c>
      <c r="Q61" s="269">
        <v>0</v>
      </c>
      <c r="R61" s="269">
        <v>0</v>
      </c>
      <c r="S61" s="269">
        <v>0</v>
      </c>
      <c r="T61" s="269">
        <v>0</v>
      </c>
      <c r="U61" s="269">
        <v>0</v>
      </c>
      <c r="V61" s="269">
        <v>0</v>
      </c>
      <c r="W61" s="269">
        <v>0</v>
      </c>
      <c r="X61" s="269">
        <v>0</v>
      </c>
      <c r="Y61" s="269">
        <v>0</v>
      </c>
      <c r="Z61" s="269">
        <v>0</v>
      </c>
      <c r="AA61" s="269">
        <v>0</v>
      </c>
      <c r="AB61" s="269">
        <v>0</v>
      </c>
      <c r="AC61" s="269">
        <v>0</v>
      </c>
      <c r="AD61" s="269">
        <v>0</v>
      </c>
      <c r="AE61" s="269">
        <v>0</v>
      </c>
      <c r="AF61" s="269">
        <v>0</v>
      </c>
      <c r="AG61" s="269">
        <v>0</v>
      </c>
      <c r="AH61" s="269">
        <v>160</v>
      </c>
      <c r="AI61" s="269">
        <v>0</v>
      </c>
      <c r="AJ61" s="269">
        <v>0</v>
      </c>
      <c r="AK61" s="269">
        <v>0</v>
      </c>
      <c r="AL61" s="269">
        <v>0</v>
      </c>
      <c r="AM61" s="269">
        <v>1180</v>
      </c>
      <c r="AN61" s="269">
        <v>0</v>
      </c>
    </row>
    <row r="62" spans="3:40" x14ac:dyDescent="0.3">
      <c r="C62" s="269">
        <v>34</v>
      </c>
      <c r="D62" s="269">
        <v>6</v>
      </c>
      <c r="E62" s="269">
        <v>3</v>
      </c>
      <c r="F62" s="269">
        <v>42</v>
      </c>
      <c r="G62" s="269">
        <v>0</v>
      </c>
      <c r="H62" s="269">
        <v>42</v>
      </c>
      <c r="I62" s="269">
        <v>0</v>
      </c>
      <c r="J62" s="269">
        <v>0</v>
      </c>
      <c r="K62" s="269">
        <v>0</v>
      </c>
      <c r="L62" s="269">
        <v>0</v>
      </c>
      <c r="M62" s="269">
        <v>0</v>
      </c>
      <c r="N62" s="269">
        <v>0</v>
      </c>
      <c r="O62" s="269">
        <v>0</v>
      </c>
      <c r="P62" s="269">
        <v>0</v>
      </c>
      <c r="Q62" s="269">
        <v>0</v>
      </c>
      <c r="R62" s="269">
        <v>0</v>
      </c>
      <c r="S62" s="269">
        <v>0</v>
      </c>
      <c r="T62" s="269">
        <v>0</v>
      </c>
      <c r="U62" s="269">
        <v>0</v>
      </c>
      <c r="V62" s="269">
        <v>0</v>
      </c>
      <c r="W62" s="269">
        <v>0</v>
      </c>
      <c r="X62" s="269">
        <v>0</v>
      </c>
      <c r="Y62" s="269">
        <v>0</v>
      </c>
      <c r="Z62" s="269">
        <v>0</v>
      </c>
      <c r="AA62" s="269">
        <v>0</v>
      </c>
      <c r="AB62" s="269">
        <v>0</v>
      </c>
      <c r="AC62" s="269">
        <v>0</v>
      </c>
      <c r="AD62" s="269">
        <v>0</v>
      </c>
      <c r="AE62" s="269">
        <v>0</v>
      </c>
      <c r="AF62" s="269">
        <v>0</v>
      </c>
      <c r="AG62" s="269">
        <v>0</v>
      </c>
      <c r="AH62" s="269">
        <v>0</v>
      </c>
      <c r="AI62" s="269">
        <v>0</v>
      </c>
      <c r="AJ62" s="269">
        <v>0</v>
      </c>
      <c r="AK62" s="269">
        <v>0</v>
      </c>
      <c r="AL62" s="269">
        <v>0</v>
      </c>
      <c r="AM62" s="269">
        <v>0</v>
      </c>
      <c r="AN62" s="269">
        <v>0</v>
      </c>
    </row>
    <row r="63" spans="3:40" x14ac:dyDescent="0.3">
      <c r="C63" s="269">
        <v>34</v>
      </c>
      <c r="D63" s="269">
        <v>6</v>
      </c>
      <c r="E63" s="269">
        <v>4</v>
      </c>
      <c r="F63" s="269">
        <v>800</v>
      </c>
      <c r="G63" s="269">
        <v>0</v>
      </c>
      <c r="H63" s="269">
        <v>498</v>
      </c>
      <c r="I63" s="269">
        <v>0</v>
      </c>
      <c r="J63" s="269">
        <v>0</v>
      </c>
      <c r="K63" s="269">
        <v>40</v>
      </c>
      <c r="L63" s="269">
        <v>0</v>
      </c>
      <c r="M63" s="269">
        <v>262</v>
      </c>
      <c r="N63" s="269">
        <v>0</v>
      </c>
      <c r="O63" s="269">
        <v>0</v>
      </c>
      <c r="P63" s="269">
        <v>0</v>
      </c>
      <c r="Q63" s="269">
        <v>0</v>
      </c>
      <c r="R63" s="269">
        <v>0</v>
      </c>
      <c r="S63" s="269">
        <v>0</v>
      </c>
      <c r="T63" s="269">
        <v>0</v>
      </c>
      <c r="U63" s="269">
        <v>0</v>
      </c>
      <c r="V63" s="269">
        <v>0</v>
      </c>
      <c r="W63" s="269">
        <v>0</v>
      </c>
      <c r="X63" s="269">
        <v>0</v>
      </c>
      <c r="Y63" s="269">
        <v>0</v>
      </c>
      <c r="Z63" s="269">
        <v>0</v>
      </c>
      <c r="AA63" s="269">
        <v>0</v>
      </c>
      <c r="AB63" s="269">
        <v>0</v>
      </c>
      <c r="AC63" s="269">
        <v>0</v>
      </c>
      <c r="AD63" s="269">
        <v>0</v>
      </c>
      <c r="AE63" s="269">
        <v>0</v>
      </c>
      <c r="AF63" s="269">
        <v>0</v>
      </c>
      <c r="AG63" s="269">
        <v>0</v>
      </c>
      <c r="AH63" s="269">
        <v>0</v>
      </c>
      <c r="AI63" s="269">
        <v>0</v>
      </c>
      <c r="AJ63" s="269">
        <v>0</v>
      </c>
      <c r="AK63" s="269">
        <v>0</v>
      </c>
      <c r="AL63" s="269">
        <v>0</v>
      </c>
      <c r="AM63" s="269">
        <v>0</v>
      </c>
      <c r="AN63" s="269">
        <v>0</v>
      </c>
    </row>
    <row r="64" spans="3:40" x14ac:dyDescent="0.3">
      <c r="C64" s="269">
        <v>34</v>
      </c>
      <c r="D64" s="269">
        <v>6</v>
      </c>
      <c r="E64" s="269">
        <v>5</v>
      </c>
      <c r="F64" s="269">
        <v>80</v>
      </c>
      <c r="G64" s="269">
        <v>80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269">
        <v>0</v>
      </c>
      <c r="N64" s="269">
        <v>0</v>
      </c>
      <c r="O64" s="269">
        <v>0</v>
      </c>
      <c r="P64" s="269">
        <v>0</v>
      </c>
      <c r="Q64" s="269">
        <v>0</v>
      </c>
      <c r="R64" s="269">
        <v>0</v>
      </c>
      <c r="S64" s="269">
        <v>0</v>
      </c>
      <c r="T64" s="269">
        <v>0</v>
      </c>
      <c r="U64" s="269">
        <v>0</v>
      </c>
      <c r="V64" s="269">
        <v>0</v>
      </c>
      <c r="W64" s="269">
        <v>0</v>
      </c>
      <c r="X64" s="269">
        <v>0</v>
      </c>
      <c r="Y64" s="269">
        <v>0</v>
      </c>
      <c r="Z64" s="269">
        <v>0</v>
      </c>
      <c r="AA64" s="269">
        <v>0</v>
      </c>
      <c r="AB64" s="269">
        <v>0</v>
      </c>
      <c r="AC64" s="269">
        <v>0</v>
      </c>
      <c r="AD64" s="269">
        <v>0</v>
      </c>
      <c r="AE64" s="269">
        <v>0</v>
      </c>
      <c r="AF64" s="269">
        <v>0</v>
      </c>
      <c r="AG64" s="269">
        <v>0</v>
      </c>
      <c r="AH64" s="269">
        <v>0</v>
      </c>
      <c r="AI64" s="269">
        <v>0</v>
      </c>
      <c r="AJ64" s="269">
        <v>0</v>
      </c>
      <c r="AK64" s="269">
        <v>0</v>
      </c>
      <c r="AL64" s="269">
        <v>0</v>
      </c>
      <c r="AM64" s="269">
        <v>0</v>
      </c>
      <c r="AN64" s="269">
        <v>0</v>
      </c>
    </row>
    <row r="65" spans="3:40" x14ac:dyDescent="0.3">
      <c r="C65" s="269">
        <v>34</v>
      </c>
      <c r="D65" s="269">
        <v>6</v>
      </c>
      <c r="E65" s="269">
        <v>6</v>
      </c>
      <c r="F65" s="269">
        <v>3820289</v>
      </c>
      <c r="G65" s="269">
        <v>12000</v>
      </c>
      <c r="H65" s="269">
        <v>1612872</v>
      </c>
      <c r="I65" s="269">
        <v>0</v>
      </c>
      <c r="J65" s="269">
        <v>0</v>
      </c>
      <c r="K65" s="269">
        <v>208969</v>
      </c>
      <c r="L65" s="269">
        <v>0</v>
      </c>
      <c r="M65" s="269">
        <v>1814723</v>
      </c>
      <c r="N65" s="269">
        <v>0</v>
      </c>
      <c r="O65" s="269">
        <v>0</v>
      </c>
      <c r="P65" s="269">
        <v>0</v>
      </c>
      <c r="Q65" s="269">
        <v>0</v>
      </c>
      <c r="R65" s="269">
        <v>0</v>
      </c>
      <c r="S65" s="269">
        <v>0</v>
      </c>
      <c r="T65" s="269">
        <v>0</v>
      </c>
      <c r="U65" s="269">
        <v>0</v>
      </c>
      <c r="V65" s="269">
        <v>0</v>
      </c>
      <c r="W65" s="269">
        <v>0</v>
      </c>
      <c r="X65" s="269">
        <v>0</v>
      </c>
      <c r="Y65" s="269">
        <v>0</v>
      </c>
      <c r="Z65" s="269">
        <v>0</v>
      </c>
      <c r="AA65" s="269">
        <v>0</v>
      </c>
      <c r="AB65" s="269">
        <v>0</v>
      </c>
      <c r="AC65" s="269">
        <v>0</v>
      </c>
      <c r="AD65" s="269">
        <v>0</v>
      </c>
      <c r="AE65" s="269">
        <v>0</v>
      </c>
      <c r="AF65" s="269">
        <v>0</v>
      </c>
      <c r="AG65" s="269">
        <v>0</v>
      </c>
      <c r="AH65" s="269">
        <v>15104</v>
      </c>
      <c r="AI65" s="269">
        <v>0</v>
      </c>
      <c r="AJ65" s="269">
        <v>0</v>
      </c>
      <c r="AK65" s="269">
        <v>0</v>
      </c>
      <c r="AL65" s="269">
        <v>0</v>
      </c>
      <c r="AM65" s="269">
        <v>156621</v>
      </c>
      <c r="AN65" s="269">
        <v>0</v>
      </c>
    </row>
    <row r="66" spans="3:40" x14ac:dyDescent="0.3">
      <c r="C66" s="269">
        <v>34</v>
      </c>
      <c r="D66" s="269">
        <v>6</v>
      </c>
      <c r="E66" s="269">
        <v>7</v>
      </c>
      <c r="F66" s="269">
        <v>606675</v>
      </c>
      <c r="G66" s="269">
        <v>0</v>
      </c>
      <c r="H66" s="269">
        <v>441758</v>
      </c>
      <c r="I66" s="269">
        <v>0</v>
      </c>
      <c r="J66" s="269">
        <v>0</v>
      </c>
      <c r="K66" s="269">
        <v>0</v>
      </c>
      <c r="L66" s="269">
        <v>0</v>
      </c>
      <c r="M66" s="269">
        <v>164917</v>
      </c>
      <c r="N66" s="269">
        <v>0</v>
      </c>
      <c r="O66" s="269">
        <v>0</v>
      </c>
      <c r="P66" s="269">
        <v>0</v>
      </c>
      <c r="Q66" s="269">
        <v>0</v>
      </c>
      <c r="R66" s="269">
        <v>0</v>
      </c>
      <c r="S66" s="269">
        <v>0</v>
      </c>
      <c r="T66" s="269">
        <v>0</v>
      </c>
      <c r="U66" s="269">
        <v>0</v>
      </c>
      <c r="V66" s="269">
        <v>0</v>
      </c>
      <c r="W66" s="269">
        <v>0</v>
      </c>
      <c r="X66" s="269">
        <v>0</v>
      </c>
      <c r="Y66" s="269">
        <v>0</v>
      </c>
      <c r="Z66" s="269">
        <v>0</v>
      </c>
      <c r="AA66" s="269">
        <v>0</v>
      </c>
      <c r="AB66" s="269">
        <v>0</v>
      </c>
      <c r="AC66" s="269">
        <v>0</v>
      </c>
      <c r="AD66" s="269">
        <v>0</v>
      </c>
      <c r="AE66" s="269">
        <v>0</v>
      </c>
      <c r="AF66" s="269">
        <v>0</v>
      </c>
      <c r="AG66" s="269">
        <v>0</v>
      </c>
      <c r="AH66" s="269">
        <v>0</v>
      </c>
      <c r="AI66" s="269">
        <v>0</v>
      </c>
      <c r="AJ66" s="269">
        <v>0</v>
      </c>
      <c r="AK66" s="269">
        <v>0</v>
      </c>
      <c r="AL66" s="269">
        <v>0</v>
      </c>
      <c r="AM66" s="269">
        <v>0</v>
      </c>
      <c r="AN66" s="269">
        <v>0</v>
      </c>
    </row>
    <row r="67" spans="3:40" x14ac:dyDescent="0.3">
      <c r="C67" s="269">
        <v>34</v>
      </c>
      <c r="D67" s="269">
        <v>6</v>
      </c>
      <c r="E67" s="269">
        <v>8</v>
      </c>
      <c r="F67" s="269">
        <v>0</v>
      </c>
      <c r="G67" s="269">
        <v>0</v>
      </c>
      <c r="H67" s="269">
        <v>0</v>
      </c>
      <c r="I67" s="269">
        <v>0</v>
      </c>
      <c r="J67" s="269">
        <v>0</v>
      </c>
      <c r="K67" s="269">
        <v>0</v>
      </c>
      <c r="L67" s="269">
        <v>0</v>
      </c>
      <c r="M67" s="269">
        <v>0</v>
      </c>
      <c r="N67" s="269">
        <v>0</v>
      </c>
      <c r="O67" s="269">
        <v>0</v>
      </c>
      <c r="P67" s="269">
        <v>0</v>
      </c>
      <c r="Q67" s="269">
        <v>0</v>
      </c>
      <c r="R67" s="269">
        <v>0</v>
      </c>
      <c r="S67" s="269">
        <v>0</v>
      </c>
      <c r="T67" s="269">
        <v>0</v>
      </c>
      <c r="U67" s="269">
        <v>0</v>
      </c>
      <c r="V67" s="269">
        <v>0</v>
      </c>
      <c r="W67" s="269">
        <v>0</v>
      </c>
      <c r="X67" s="269">
        <v>0</v>
      </c>
      <c r="Y67" s="269">
        <v>0</v>
      </c>
      <c r="Z67" s="269">
        <v>0</v>
      </c>
      <c r="AA67" s="269">
        <v>0</v>
      </c>
      <c r="AB67" s="269">
        <v>0</v>
      </c>
      <c r="AC67" s="269">
        <v>0</v>
      </c>
      <c r="AD67" s="269">
        <v>0</v>
      </c>
      <c r="AE67" s="269">
        <v>0</v>
      </c>
      <c r="AF67" s="269">
        <v>0</v>
      </c>
      <c r="AG67" s="269">
        <v>0</v>
      </c>
      <c r="AH67" s="269">
        <v>0</v>
      </c>
      <c r="AI67" s="269">
        <v>0</v>
      </c>
      <c r="AJ67" s="269">
        <v>0</v>
      </c>
      <c r="AK67" s="269">
        <v>0</v>
      </c>
      <c r="AL67" s="269">
        <v>0</v>
      </c>
      <c r="AM67" s="269">
        <v>0</v>
      </c>
      <c r="AN67" s="269">
        <v>0</v>
      </c>
    </row>
    <row r="68" spans="3:40" x14ac:dyDescent="0.3">
      <c r="C68" s="269">
        <v>34</v>
      </c>
      <c r="D68" s="269">
        <v>6</v>
      </c>
      <c r="E68" s="269">
        <v>9</v>
      </c>
      <c r="F68" s="269">
        <v>664525</v>
      </c>
      <c r="G68" s="269">
        <v>0</v>
      </c>
      <c r="H68" s="269">
        <v>495608</v>
      </c>
      <c r="I68" s="269">
        <v>0</v>
      </c>
      <c r="J68" s="269">
        <v>0</v>
      </c>
      <c r="K68" s="269">
        <v>0</v>
      </c>
      <c r="L68" s="269">
        <v>0</v>
      </c>
      <c r="M68" s="269">
        <v>164917</v>
      </c>
      <c r="N68" s="269">
        <v>0</v>
      </c>
      <c r="O68" s="269">
        <v>0</v>
      </c>
      <c r="P68" s="269">
        <v>0</v>
      </c>
      <c r="Q68" s="269">
        <v>0</v>
      </c>
      <c r="R68" s="269">
        <v>0</v>
      </c>
      <c r="S68" s="269">
        <v>0</v>
      </c>
      <c r="T68" s="269">
        <v>0</v>
      </c>
      <c r="U68" s="269">
        <v>0</v>
      </c>
      <c r="V68" s="269">
        <v>0</v>
      </c>
      <c r="W68" s="269">
        <v>0</v>
      </c>
      <c r="X68" s="269">
        <v>0</v>
      </c>
      <c r="Y68" s="269">
        <v>0</v>
      </c>
      <c r="Z68" s="269">
        <v>0</v>
      </c>
      <c r="AA68" s="269">
        <v>0</v>
      </c>
      <c r="AB68" s="269">
        <v>0</v>
      </c>
      <c r="AC68" s="269">
        <v>0</v>
      </c>
      <c r="AD68" s="269">
        <v>0</v>
      </c>
      <c r="AE68" s="269">
        <v>0</v>
      </c>
      <c r="AF68" s="269">
        <v>0</v>
      </c>
      <c r="AG68" s="269">
        <v>0</v>
      </c>
      <c r="AH68" s="269">
        <v>0</v>
      </c>
      <c r="AI68" s="269">
        <v>0</v>
      </c>
      <c r="AJ68" s="269">
        <v>0</v>
      </c>
      <c r="AK68" s="269">
        <v>0</v>
      </c>
      <c r="AL68" s="269">
        <v>0</v>
      </c>
      <c r="AM68" s="269">
        <v>4000</v>
      </c>
      <c r="AN68" s="269">
        <v>0</v>
      </c>
    </row>
    <row r="69" spans="3:40" x14ac:dyDescent="0.3">
      <c r="C69" s="269">
        <v>34</v>
      </c>
      <c r="D69" s="269">
        <v>6</v>
      </c>
      <c r="E69" s="269">
        <v>10</v>
      </c>
      <c r="F69" s="269">
        <v>5200</v>
      </c>
      <c r="G69" s="269">
        <v>0</v>
      </c>
      <c r="H69" s="269">
        <v>3000</v>
      </c>
      <c r="I69" s="269">
        <v>0</v>
      </c>
      <c r="J69" s="269">
        <v>0</v>
      </c>
      <c r="K69" s="269">
        <v>2200</v>
      </c>
      <c r="L69" s="269">
        <v>0</v>
      </c>
      <c r="M69" s="269">
        <v>0</v>
      </c>
      <c r="N69" s="269">
        <v>0</v>
      </c>
      <c r="O69" s="269">
        <v>0</v>
      </c>
      <c r="P69" s="269">
        <v>0</v>
      </c>
      <c r="Q69" s="269">
        <v>0</v>
      </c>
      <c r="R69" s="269">
        <v>0</v>
      </c>
      <c r="S69" s="269">
        <v>0</v>
      </c>
      <c r="T69" s="269">
        <v>0</v>
      </c>
      <c r="U69" s="269">
        <v>0</v>
      </c>
      <c r="V69" s="269">
        <v>0</v>
      </c>
      <c r="W69" s="269">
        <v>0</v>
      </c>
      <c r="X69" s="269">
        <v>0</v>
      </c>
      <c r="Y69" s="269">
        <v>0</v>
      </c>
      <c r="Z69" s="269">
        <v>0</v>
      </c>
      <c r="AA69" s="269">
        <v>0</v>
      </c>
      <c r="AB69" s="269">
        <v>0</v>
      </c>
      <c r="AC69" s="269">
        <v>0</v>
      </c>
      <c r="AD69" s="269">
        <v>0</v>
      </c>
      <c r="AE69" s="269">
        <v>0</v>
      </c>
      <c r="AF69" s="269">
        <v>0</v>
      </c>
      <c r="AG69" s="269">
        <v>0</v>
      </c>
      <c r="AH69" s="269">
        <v>0</v>
      </c>
      <c r="AI69" s="269">
        <v>0</v>
      </c>
      <c r="AJ69" s="269">
        <v>0</v>
      </c>
      <c r="AK69" s="269">
        <v>0</v>
      </c>
      <c r="AL69" s="269">
        <v>0</v>
      </c>
      <c r="AM69" s="269">
        <v>0</v>
      </c>
      <c r="AN69" s="269">
        <v>0</v>
      </c>
    </row>
    <row r="70" spans="3:40" x14ac:dyDescent="0.3">
      <c r="C70" s="269">
        <v>34</v>
      </c>
      <c r="D70" s="269">
        <v>6</v>
      </c>
      <c r="E70" s="269">
        <v>11</v>
      </c>
      <c r="F70" s="269">
        <v>11248.25</v>
      </c>
      <c r="G70" s="269">
        <v>0</v>
      </c>
      <c r="H70" s="269">
        <v>7081.583333333333</v>
      </c>
      <c r="I70" s="269">
        <v>0</v>
      </c>
      <c r="J70" s="269">
        <v>0</v>
      </c>
      <c r="K70" s="269">
        <v>4166.666666666667</v>
      </c>
      <c r="L70" s="269">
        <v>0</v>
      </c>
      <c r="M70" s="269">
        <v>0</v>
      </c>
      <c r="N70" s="269">
        <v>0</v>
      </c>
      <c r="O70" s="269">
        <v>0</v>
      </c>
      <c r="P70" s="269">
        <v>0</v>
      </c>
      <c r="Q70" s="269">
        <v>0</v>
      </c>
      <c r="R70" s="269">
        <v>0</v>
      </c>
      <c r="S70" s="269">
        <v>0</v>
      </c>
      <c r="T70" s="269">
        <v>0</v>
      </c>
      <c r="U70" s="269">
        <v>0</v>
      </c>
      <c r="V70" s="269">
        <v>0</v>
      </c>
      <c r="W70" s="269">
        <v>0</v>
      </c>
      <c r="X70" s="269">
        <v>0</v>
      </c>
      <c r="Y70" s="269">
        <v>0</v>
      </c>
      <c r="Z70" s="269">
        <v>0</v>
      </c>
      <c r="AA70" s="269">
        <v>0</v>
      </c>
      <c r="AB70" s="269">
        <v>0</v>
      </c>
      <c r="AC70" s="269">
        <v>0</v>
      </c>
      <c r="AD70" s="269">
        <v>0</v>
      </c>
      <c r="AE70" s="269">
        <v>0</v>
      </c>
      <c r="AF70" s="269">
        <v>0</v>
      </c>
      <c r="AG70" s="269">
        <v>0</v>
      </c>
      <c r="AH70" s="269">
        <v>0</v>
      </c>
      <c r="AI70" s="269">
        <v>0</v>
      </c>
      <c r="AJ70" s="269">
        <v>0</v>
      </c>
      <c r="AK70" s="269">
        <v>0</v>
      </c>
      <c r="AL70" s="269">
        <v>0</v>
      </c>
      <c r="AM70" s="269">
        <v>0</v>
      </c>
      <c r="AN70" s="269">
        <v>0</v>
      </c>
    </row>
    <row r="71" spans="3:40" x14ac:dyDescent="0.3">
      <c r="C71" s="269">
        <v>34</v>
      </c>
      <c r="D71" s="269">
        <v>7</v>
      </c>
      <c r="E71" s="269">
        <v>1</v>
      </c>
      <c r="F71" s="269">
        <v>101.4</v>
      </c>
      <c r="G71" s="269">
        <v>0</v>
      </c>
      <c r="H71" s="269">
        <v>25.4</v>
      </c>
      <c r="I71" s="269">
        <v>0</v>
      </c>
      <c r="J71" s="269">
        <v>0</v>
      </c>
      <c r="K71" s="269">
        <v>7.75</v>
      </c>
      <c r="L71" s="269">
        <v>0</v>
      </c>
      <c r="M71" s="269">
        <v>59.25</v>
      </c>
      <c r="N71" s="269">
        <v>0</v>
      </c>
      <c r="O71" s="269">
        <v>0</v>
      </c>
      <c r="P71" s="269">
        <v>0</v>
      </c>
      <c r="Q71" s="269">
        <v>0</v>
      </c>
      <c r="R71" s="269">
        <v>0</v>
      </c>
      <c r="S71" s="269">
        <v>0</v>
      </c>
      <c r="T71" s="269">
        <v>0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0</v>
      </c>
      <c r="AA71" s="269">
        <v>0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1</v>
      </c>
      <c r="AI71" s="269">
        <v>0</v>
      </c>
      <c r="AJ71" s="269">
        <v>0</v>
      </c>
      <c r="AK71" s="269">
        <v>0</v>
      </c>
      <c r="AL71" s="269">
        <v>0</v>
      </c>
      <c r="AM71" s="269">
        <v>8</v>
      </c>
      <c r="AN71" s="269">
        <v>0</v>
      </c>
    </row>
    <row r="72" spans="3:40" x14ac:dyDescent="0.3">
      <c r="C72" s="269">
        <v>34</v>
      </c>
      <c r="D72" s="269">
        <v>7</v>
      </c>
      <c r="E72" s="269">
        <v>2</v>
      </c>
      <c r="F72" s="269">
        <v>13835.02</v>
      </c>
      <c r="G72" s="269">
        <v>0</v>
      </c>
      <c r="H72" s="269">
        <v>3820.8</v>
      </c>
      <c r="I72" s="269">
        <v>0</v>
      </c>
      <c r="J72" s="269">
        <v>0</v>
      </c>
      <c r="K72" s="269">
        <v>992.38</v>
      </c>
      <c r="L72" s="269">
        <v>0</v>
      </c>
      <c r="M72" s="269">
        <v>7765.85</v>
      </c>
      <c r="N72" s="269">
        <v>0</v>
      </c>
      <c r="O72" s="269">
        <v>0</v>
      </c>
      <c r="P72" s="269">
        <v>0</v>
      </c>
      <c r="Q72" s="269">
        <v>0</v>
      </c>
      <c r="R72" s="269">
        <v>0</v>
      </c>
      <c r="S72" s="269">
        <v>0</v>
      </c>
      <c r="T72" s="269">
        <v>0</v>
      </c>
      <c r="U72" s="269">
        <v>0</v>
      </c>
      <c r="V72" s="269">
        <v>0</v>
      </c>
      <c r="W72" s="269">
        <v>0</v>
      </c>
      <c r="X72" s="269">
        <v>0</v>
      </c>
      <c r="Y72" s="269">
        <v>0</v>
      </c>
      <c r="Z72" s="269">
        <v>0</v>
      </c>
      <c r="AA72" s="269">
        <v>0</v>
      </c>
      <c r="AB72" s="269">
        <v>0</v>
      </c>
      <c r="AC72" s="269">
        <v>0</v>
      </c>
      <c r="AD72" s="269">
        <v>0</v>
      </c>
      <c r="AE72" s="269">
        <v>0</v>
      </c>
      <c r="AF72" s="269">
        <v>0</v>
      </c>
      <c r="AG72" s="269">
        <v>0</v>
      </c>
      <c r="AH72" s="269">
        <v>120</v>
      </c>
      <c r="AI72" s="269">
        <v>0</v>
      </c>
      <c r="AJ72" s="269">
        <v>0</v>
      </c>
      <c r="AK72" s="269">
        <v>0</v>
      </c>
      <c r="AL72" s="269">
        <v>0</v>
      </c>
      <c r="AM72" s="269">
        <v>1136</v>
      </c>
      <c r="AN72" s="269">
        <v>0</v>
      </c>
    </row>
    <row r="73" spans="3:40" x14ac:dyDescent="0.3">
      <c r="C73" s="269">
        <v>34</v>
      </c>
      <c r="D73" s="269">
        <v>7</v>
      </c>
      <c r="E73" s="269">
        <v>3</v>
      </c>
      <c r="F73" s="269">
        <v>72</v>
      </c>
      <c r="G73" s="269">
        <v>0</v>
      </c>
      <c r="H73" s="269">
        <v>72</v>
      </c>
      <c r="I73" s="269">
        <v>0</v>
      </c>
      <c r="J73" s="269">
        <v>0</v>
      </c>
      <c r="K73" s="269">
        <v>0</v>
      </c>
      <c r="L73" s="269">
        <v>0</v>
      </c>
      <c r="M73" s="269">
        <v>0</v>
      </c>
      <c r="N73" s="269">
        <v>0</v>
      </c>
      <c r="O73" s="269">
        <v>0</v>
      </c>
      <c r="P73" s="269">
        <v>0</v>
      </c>
      <c r="Q73" s="269">
        <v>0</v>
      </c>
      <c r="R73" s="269">
        <v>0</v>
      </c>
      <c r="S73" s="269">
        <v>0</v>
      </c>
      <c r="T73" s="269">
        <v>0</v>
      </c>
      <c r="U73" s="269">
        <v>0</v>
      </c>
      <c r="V73" s="269">
        <v>0</v>
      </c>
      <c r="W73" s="269">
        <v>0</v>
      </c>
      <c r="X73" s="269">
        <v>0</v>
      </c>
      <c r="Y73" s="269">
        <v>0</v>
      </c>
      <c r="Z73" s="269">
        <v>0</v>
      </c>
      <c r="AA73" s="269">
        <v>0</v>
      </c>
      <c r="AB73" s="269">
        <v>0</v>
      </c>
      <c r="AC73" s="269">
        <v>0</v>
      </c>
      <c r="AD73" s="269">
        <v>0</v>
      </c>
      <c r="AE73" s="269">
        <v>0</v>
      </c>
      <c r="AF73" s="269">
        <v>0</v>
      </c>
      <c r="AG73" s="269">
        <v>0</v>
      </c>
      <c r="AH73" s="269">
        <v>0</v>
      </c>
      <c r="AI73" s="269">
        <v>0</v>
      </c>
      <c r="AJ73" s="269">
        <v>0</v>
      </c>
      <c r="AK73" s="269">
        <v>0</v>
      </c>
      <c r="AL73" s="269">
        <v>0</v>
      </c>
      <c r="AM73" s="269">
        <v>0</v>
      </c>
      <c r="AN73" s="269">
        <v>0</v>
      </c>
    </row>
    <row r="74" spans="3:40" x14ac:dyDescent="0.3">
      <c r="C74" s="269">
        <v>34</v>
      </c>
      <c r="D74" s="269">
        <v>7</v>
      </c>
      <c r="E74" s="269">
        <v>4</v>
      </c>
      <c r="F74" s="269">
        <v>607</v>
      </c>
      <c r="G74" s="269">
        <v>0</v>
      </c>
      <c r="H74" s="269">
        <v>488</v>
      </c>
      <c r="I74" s="269">
        <v>0</v>
      </c>
      <c r="J74" s="269">
        <v>0</v>
      </c>
      <c r="K74" s="269">
        <v>32</v>
      </c>
      <c r="L74" s="269">
        <v>0</v>
      </c>
      <c r="M74" s="269">
        <v>87</v>
      </c>
      <c r="N74" s="269">
        <v>0</v>
      </c>
      <c r="O74" s="269">
        <v>0</v>
      </c>
      <c r="P74" s="269">
        <v>0</v>
      </c>
      <c r="Q74" s="269">
        <v>0</v>
      </c>
      <c r="R74" s="269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269">
        <v>0</v>
      </c>
      <c r="AF74" s="269">
        <v>0</v>
      </c>
      <c r="AG74" s="269">
        <v>0</v>
      </c>
      <c r="AH74" s="269">
        <v>0</v>
      </c>
      <c r="AI74" s="269">
        <v>0</v>
      </c>
      <c r="AJ74" s="269">
        <v>0</v>
      </c>
      <c r="AK74" s="269">
        <v>0</v>
      </c>
      <c r="AL74" s="269">
        <v>0</v>
      </c>
      <c r="AM74" s="269">
        <v>0</v>
      </c>
      <c r="AN74" s="269">
        <v>0</v>
      </c>
    </row>
    <row r="75" spans="3:40" x14ac:dyDescent="0.3">
      <c r="C75" s="269">
        <v>34</v>
      </c>
      <c r="D75" s="269">
        <v>7</v>
      </c>
      <c r="E75" s="269">
        <v>5</v>
      </c>
      <c r="F75" s="269">
        <v>40</v>
      </c>
      <c r="G75" s="269">
        <v>40</v>
      </c>
      <c r="H75" s="269">
        <v>0</v>
      </c>
      <c r="I75" s="269">
        <v>0</v>
      </c>
      <c r="J75" s="269">
        <v>0</v>
      </c>
      <c r="K75" s="269">
        <v>0</v>
      </c>
      <c r="L75" s="269">
        <v>0</v>
      </c>
      <c r="M75" s="269">
        <v>0</v>
      </c>
      <c r="N75" s="269">
        <v>0</v>
      </c>
      <c r="O75" s="269">
        <v>0</v>
      </c>
      <c r="P75" s="269">
        <v>0</v>
      </c>
      <c r="Q75" s="269">
        <v>0</v>
      </c>
      <c r="R75" s="269">
        <v>0</v>
      </c>
      <c r="S75" s="269">
        <v>0</v>
      </c>
      <c r="T75" s="269">
        <v>0</v>
      </c>
      <c r="U75" s="269">
        <v>0</v>
      </c>
      <c r="V75" s="269">
        <v>0</v>
      </c>
      <c r="W75" s="269">
        <v>0</v>
      </c>
      <c r="X75" s="269">
        <v>0</v>
      </c>
      <c r="Y75" s="269">
        <v>0</v>
      </c>
      <c r="Z75" s="269">
        <v>0</v>
      </c>
      <c r="AA75" s="269">
        <v>0</v>
      </c>
      <c r="AB75" s="269">
        <v>0</v>
      </c>
      <c r="AC75" s="269">
        <v>0</v>
      </c>
      <c r="AD75" s="269">
        <v>0</v>
      </c>
      <c r="AE75" s="269">
        <v>0</v>
      </c>
      <c r="AF75" s="269">
        <v>0</v>
      </c>
      <c r="AG75" s="269">
        <v>0</v>
      </c>
      <c r="AH75" s="269">
        <v>0</v>
      </c>
      <c r="AI75" s="269">
        <v>0</v>
      </c>
      <c r="AJ75" s="269">
        <v>0</v>
      </c>
      <c r="AK75" s="269">
        <v>0</v>
      </c>
      <c r="AL75" s="269">
        <v>0</v>
      </c>
      <c r="AM75" s="269">
        <v>0</v>
      </c>
      <c r="AN75" s="269">
        <v>0</v>
      </c>
    </row>
    <row r="76" spans="3:40" x14ac:dyDescent="0.3">
      <c r="C76" s="269">
        <v>34</v>
      </c>
      <c r="D76" s="269">
        <v>7</v>
      </c>
      <c r="E76" s="269">
        <v>6</v>
      </c>
      <c r="F76" s="269">
        <v>5184183</v>
      </c>
      <c r="G76" s="269">
        <v>6000</v>
      </c>
      <c r="H76" s="269">
        <v>2196597</v>
      </c>
      <c r="I76" s="269">
        <v>0</v>
      </c>
      <c r="J76" s="269">
        <v>0</v>
      </c>
      <c r="K76" s="269">
        <v>274913</v>
      </c>
      <c r="L76" s="269">
        <v>0</v>
      </c>
      <c r="M76" s="269">
        <v>2467621</v>
      </c>
      <c r="N76" s="269">
        <v>0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0</v>
      </c>
      <c r="AA76" s="269">
        <v>0</v>
      </c>
      <c r="AB76" s="269">
        <v>0</v>
      </c>
      <c r="AC76" s="269">
        <v>0</v>
      </c>
      <c r="AD76" s="269">
        <v>0</v>
      </c>
      <c r="AE76" s="269">
        <v>0</v>
      </c>
      <c r="AF76" s="269">
        <v>0</v>
      </c>
      <c r="AG76" s="269">
        <v>0</v>
      </c>
      <c r="AH76" s="269">
        <v>21325</v>
      </c>
      <c r="AI76" s="269">
        <v>0</v>
      </c>
      <c r="AJ76" s="269">
        <v>0</v>
      </c>
      <c r="AK76" s="269">
        <v>0</v>
      </c>
      <c r="AL76" s="269">
        <v>0</v>
      </c>
      <c r="AM76" s="269">
        <v>217727</v>
      </c>
      <c r="AN76" s="269">
        <v>0</v>
      </c>
    </row>
    <row r="77" spans="3:40" x14ac:dyDescent="0.3">
      <c r="C77" s="269">
        <v>34</v>
      </c>
      <c r="D77" s="269">
        <v>7</v>
      </c>
      <c r="E77" s="269">
        <v>7</v>
      </c>
      <c r="F77" s="269">
        <v>0</v>
      </c>
      <c r="G77" s="269">
        <v>0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69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69">
        <v>0</v>
      </c>
      <c r="AJ77" s="269">
        <v>0</v>
      </c>
      <c r="AK77" s="269">
        <v>0</v>
      </c>
      <c r="AL77" s="269">
        <v>0</v>
      </c>
      <c r="AM77" s="269">
        <v>0</v>
      </c>
      <c r="AN77" s="269">
        <v>0</v>
      </c>
    </row>
    <row r="78" spans="3:40" x14ac:dyDescent="0.3">
      <c r="C78" s="269">
        <v>34</v>
      </c>
      <c r="D78" s="269">
        <v>7</v>
      </c>
      <c r="E78" s="269">
        <v>8</v>
      </c>
      <c r="F78" s="269">
        <v>0</v>
      </c>
      <c r="G78" s="269">
        <v>0</v>
      </c>
      <c r="H78" s="269">
        <v>0</v>
      </c>
      <c r="I78" s="269">
        <v>0</v>
      </c>
      <c r="J78" s="269">
        <v>0</v>
      </c>
      <c r="K78" s="269">
        <v>0</v>
      </c>
      <c r="L78" s="269">
        <v>0</v>
      </c>
      <c r="M78" s="269">
        <v>0</v>
      </c>
      <c r="N78" s="269">
        <v>0</v>
      </c>
      <c r="O78" s="269">
        <v>0</v>
      </c>
      <c r="P78" s="269">
        <v>0</v>
      </c>
      <c r="Q78" s="269">
        <v>0</v>
      </c>
      <c r="R78" s="269">
        <v>0</v>
      </c>
      <c r="S78" s="269">
        <v>0</v>
      </c>
      <c r="T78" s="269">
        <v>0</v>
      </c>
      <c r="U78" s="269">
        <v>0</v>
      </c>
      <c r="V78" s="269">
        <v>0</v>
      </c>
      <c r="W78" s="269">
        <v>0</v>
      </c>
      <c r="X78" s="269">
        <v>0</v>
      </c>
      <c r="Y78" s="269">
        <v>0</v>
      </c>
      <c r="Z78" s="269">
        <v>0</v>
      </c>
      <c r="AA78" s="269">
        <v>0</v>
      </c>
      <c r="AB78" s="269">
        <v>0</v>
      </c>
      <c r="AC78" s="269">
        <v>0</v>
      </c>
      <c r="AD78" s="269">
        <v>0</v>
      </c>
      <c r="AE78" s="269">
        <v>0</v>
      </c>
      <c r="AF78" s="269">
        <v>0</v>
      </c>
      <c r="AG78" s="269">
        <v>0</v>
      </c>
      <c r="AH78" s="269">
        <v>0</v>
      </c>
      <c r="AI78" s="269">
        <v>0</v>
      </c>
      <c r="AJ78" s="269">
        <v>0</v>
      </c>
      <c r="AK78" s="269">
        <v>0</v>
      </c>
      <c r="AL78" s="269">
        <v>0</v>
      </c>
      <c r="AM78" s="269">
        <v>0</v>
      </c>
      <c r="AN78" s="269">
        <v>0</v>
      </c>
    </row>
    <row r="79" spans="3:40" x14ac:dyDescent="0.3">
      <c r="C79" s="269">
        <v>34</v>
      </c>
      <c r="D79" s="269">
        <v>7</v>
      </c>
      <c r="E79" s="269">
        <v>9</v>
      </c>
      <c r="F79" s="269">
        <v>1304021</v>
      </c>
      <c r="G79" s="269">
        <v>0</v>
      </c>
      <c r="H79" s="269">
        <v>567920</v>
      </c>
      <c r="I79" s="269">
        <v>0</v>
      </c>
      <c r="J79" s="269">
        <v>0</v>
      </c>
      <c r="K79" s="269">
        <v>62000</v>
      </c>
      <c r="L79" s="269">
        <v>0</v>
      </c>
      <c r="M79" s="269">
        <v>605387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69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269">
        <v>0</v>
      </c>
      <c r="AH79" s="269">
        <v>6000</v>
      </c>
      <c r="AI79" s="269">
        <v>0</v>
      </c>
      <c r="AJ79" s="269">
        <v>0</v>
      </c>
      <c r="AK79" s="269">
        <v>0</v>
      </c>
      <c r="AL79" s="269">
        <v>0</v>
      </c>
      <c r="AM79" s="269">
        <v>62714</v>
      </c>
      <c r="AN79" s="269">
        <v>0</v>
      </c>
    </row>
    <row r="80" spans="3:40" x14ac:dyDescent="0.3">
      <c r="C80" s="269">
        <v>34</v>
      </c>
      <c r="D80" s="269">
        <v>7</v>
      </c>
      <c r="E80" s="269">
        <v>10</v>
      </c>
      <c r="F80" s="269">
        <v>1400</v>
      </c>
      <c r="G80" s="269">
        <v>0</v>
      </c>
      <c r="H80" s="269">
        <v>1400</v>
      </c>
      <c r="I80" s="269">
        <v>0</v>
      </c>
      <c r="J80" s="269">
        <v>0</v>
      </c>
      <c r="K80" s="269">
        <v>0</v>
      </c>
      <c r="L80" s="269">
        <v>0</v>
      </c>
      <c r="M80" s="269">
        <v>0</v>
      </c>
      <c r="N80" s="269">
        <v>0</v>
      </c>
      <c r="O80" s="269">
        <v>0</v>
      </c>
      <c r="P80" s="269">
        <v>0</v>
      </c>
      <c r="Q80" s="269">
        <v>0</v>
      </c>
      <c r="R80" s="269">
        <v>0</v>
      </c>
      <c r="S80" s="269">
        <v>0</v>
      </c>
      <c r="T80" s="269">
        <v>0</v>
      </c>
      <c r="U80" s="269">
        <v>0</v>
      </c>
      <c r="V80" s="269">
        <v>0</v>
      </c>
      <c r="W80" s="269">
        <v>0</v>
      </c>
      <c r="X80" s="269">
        <v>0</v>
      </c>
      <c r="Y80" s="269">
        <v>0</v>
      </c>
      <c r="Z80" s="269">
        <v>0</v>
      </c>
      <c r="AA80" s="269">
        <v>0</v>
      </c>
      <c r="AB80" s="269">
        <v>0</v>
      </c>
      <c r="AC80" s="269">
        <v>0</v>
      </c>
      <c r="AD80" s="269">
        <v>0</v>
      </c>
      <c r="AE80" s="269">
        <v>0</v>
      </c>
      <c r="AF80" s="269">
        <v>0</v>
      </c>
      <c r="AG80" s="269">
        <v>0</v>
      </c>
      <c r="AH80" s="269">
        <v>0</v>
      </c>
      <c r="AI80" s="269">
        <v>0</v>
      </c>
      <c r="AJ80" s="269">
        <v>0</v>
      </c>
      <c r="AK80" s="269">
        <v>0</v>
      </c>
      <c r="AL80" s="269">
        <v>0</v>
      </c>
      <c r="AM80" s="269">
        <v>0</v>
      </c>
      <c r="AN80" s="269">
        <v>0</v>
      </c>
    </row>
    <row r="81" spans="3:40" x14ac:dyDescent="0.3">
      <c r="C81" s="269">
        <v>34</v>
      </c>
      <c r="D81" s="269">
        <v>7</v>
      </c>
      <c r="E81" s="269">
        <v>11</v>
      </c>
      <c r="F81" s="269">
        <v>11248.25</v>
      </c>
      <c r="G81" s="269">
        <v>0</v>
      </c>
      <c r="H81" s="269">
        <v>7081.583333333333</v>
      </c>
      <c r="I81" s="269">
        <v>0</v>
      </c>
      <c r="J81" s="269">
        <v>0</v>
      </c>
      <c r="K81" s="269">
        <v>4166.666666666667</v>
      </c>
      <c r="L81" s="269">
        <v>0</v>
      </c>
      <c r="M81" s="269">
        <v>0</v>
      </c>
      <c r="N81" s="269">
        <v>0</v>
      </c>
      <c r="O81" s="269">
        <v>0</v>
      </c>
      <c r="P81" s="269">
        <v>0</v>
      </c>
      <c r="Q81" s="269">
        <v>0</v>
      </c>
      <c r="R81" s="269">
        <v>0</v>
      </c>
      <c r="S81" s="269">
        <v>0</v>
      </c>
      <c r="T81" s="269">
        <v>0</v>
      </c>
      <c r="U81" s="269">
        <v>0</v>
      </c>
      <c r="V81" s="269">
        <v>0</v>
      </c>
      <c r="W81" s="269">
        <v>0</v>
      </c>
      <c r="X81" s="269">
        <v>0</v>
      </c>
      <c r="Y81" s="269">
        <v>0</v>
      </c>
      <c r="Z81" s="269">
        <v>0</v>
      </c>
      <c r="AA81" s="269">
        <v>0</v>
      </c>
      <c r="AB81" s="269">
        <v>0</v>
      </c>
      <c r="AC81" s="269">
        <v>0</v>
      </c>
      <c r="AD81" s="269">
        <v>0</v>
      </c>
      <c r="AE81" s="269">
        <v>0</v>
      </c>
      <c r="AF81" s="269">
        <v>0</v>
      </c>
      <c r="AG81" s="269">
        <v>0</v>
      </c>
      <c r="AH81" s="269">
        <v>0</v>
      </c>
      <c r="AI81" s="269">
        <v>0</v>
      </c>
      <c r="AJ81" s="269">
        <v>0</v>
      </c>
      <c r="AK81" s="269">
        <v>0</v>
      </c>
      <c r="AL81" s="269">
        <v>0</v>
      </c>
      <c r="AM81" s="269">
        <v>0</v>
      </c>
      <c r="AN81" s="269">
        <v>0</v>
      </c>
    </row>
    <row r="82" spans="3:40" x14ac:dyDescent="0.3">
      <c r="C82" s="269">
        <v>34</v>
      </c>
      <c r="D82" s="269">
        <v>8</v>
      </c>
      <c r="E82" s="269">
        <v>1</v>
      </c>
      <c r="F82" s="269">
        <v>101.4</v>
      </c>
      <c r="G82" s="269">
        <v>0</v>
      </c>
      <c r="H82" s="269">
        <v>25.4</v>
      </c>
      <c r="I82" s="269">
        <v>0</v>
      </c>
      <c r="J82" s="269">
        <v>0</v>
      </c>
      <c r="K82" s="269">
        <v>7.75</v>
      </c>
      <c r="L82" s="269">
        <v>0</v>
      </c>
      <c r="M82" s="269">
        <v>59.25</v>
      </c>
      <c r="N82" s="269">
        <v>0</v>
      </c>
      <c r="O82" s="269">
        <v>0</v>
      </c>
      <c r="P82" s="269">
        <v>0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9">
        <v>0</v>
      </c>
      <c r="X82" s="269">
        <v>0</v>
      </c>
      <c r="Y82" s="269">
        <v>0</v>
      </c>
      <c r="Z82" s="269">
        <v>0</v>
      </c>
      <c r="AA82" s="269">
        <v>0</v>
      </c>
      <c r="AB82" s="269">
        <v>0</v>
      </c>
      <c r="AC82" s="269">
        <v>0</v>
      </c>
      <c r="AD82" s="269">
        <v>0</v>
      </c>
      <c r="AE82" s="269">
        <v>0</v>
      </c>
      <c r="AF82" s="269">
        <v>0</v>
      </c>
      <c r="AG82" s="269">
        <v>0</v>
      </c>
      <c r="AH82" s="269">
        <v>1</v>
      </c>
      <c r="AI82" s="269">
        <v>0</v>
      </c>
      <c r="AJ82" s="269">
        <v>0</v>
      </c>
      <c r="AK82" s="269">
        <v>0</v>
      </c>
      <c r="AL82" s="269">
        <v>0</v>
      </c>
      <c r="AM82" s="269">
        <v>8</v>
      </c>
      <c r="AN82" s="269">
        <v>0</v>
      </c>
    </row>
    <row r="83" spans="3:40" x14ac:dyDescent="0.3">
      <c r="C83" s="269">
        <v>34</v>
      </c>
      <c r="D83" s="269">
        <v>8</v>
      </c>
      <c r="E83" s="269">
        <v>2</v>
      </c>
      <c r="F83" s="269">
        <v>12519.27</v>
      </c>
      <c r="G83" s="269">
        <v>0</v>
      </c>
      <c r="H83" s="269">
        <v>3308.8</v>
      </c>
      <c r="I83" s="269">
        <v>0</v>
      </c>
      <c r="J83" s="269">
        <v>0</v>
      </c>
      <c r="K83" s="269">
        <v>1033.1300000000001</v>
      </c>
      <c r="L83" s="269">
        <v>0</v>
      </c>
      <c r="M83" s="269">
        <v>7025.35</v>
      </c>
      <c r="N83" s="269">
        <v>0</v>
      </c>
      <c r="O83" s="269">
        <v>0</v>
      </c>
      <c r="P83" s="269">
        <v>0</v>
      </c>
      <c r="Q83" s="269">
        <v>0</v>
      </c>
      <c r="R83" s="269">
        <v>0</v>
      </c>
      <c r="S83" s="269">
        <v>0</v>
      </c>
      <c r="T83" s="269">
        <v>0</v>
      </c>
      <c r="U83" s="269">
        <v>0</v>
      </c>
      <c r="V83" s="269">
        <v>0</v>
      </c>
      <c r="W83" s="269">
        <v>0</v>
      </c>
      <c r="X83" s="269">
        <v>0</v>
      </c>
      <c r="Y83" s="269">
        <v>0</v>
      </c>
      <c r="Z83" s="269">
        <v>0</v>
      </c>
      <c r="AA83" s="269">
        <v>0</v>
      </c>
      <c r="AB83" s="269">
        <v>0</v>
      </c>
      <c r="AC83" s="269">
        <v>0</v>
      </c>
      <c r="AD83" s="269">
        <v>0</v>
      </c>
      <c r="AE83" s="269">
        <v>0</v>
      </c>
      <c r="AF83" s="269">
        <v>0</v>
      </c>
      <c r="AG83" s="269">
        <v>0</v>
      </c>
      <c r="AH83" s="269">
        <v>120</v>
      </c>
      <c r="AI83" s="269">
        <v>0</v>
      </c>
      <c r="AJ83" s="269">
        <v>0</v>
      </c>
      <c r="AK83" s="269">
        <v>0</v>
      </c>
      <c r="AL83" s="269">
        <v>0</v>
      </c>
      <c r="AM83" s="269">
        <v>1032</v>
      </c>
      <c r="AN83" s="269">
        <v>0</v>
      </c>
    </row>
    <row r="84" spans="3:40" x14ac:dyDescent="0.3">
      <c r="C84" s="269">
        <v>34</v>
      </c>
      <c r="D84" s="269">
        <v>8</v>
      </c>
      <c r="E84" s="269">
        <v>3</v>
      </c>
      <c r="F84" s="269">
        <v>71</v>
      </c>
      <c r="G84" s="269">
        <v>0</v>
      </c>
      <c r="H84" s="269">
        <v>71</v>
      </c>
      <c r="I84" s="269">
        <v>0</v>
      </c>
      <c r="J84" s="269">
        <v>0</v>
      </c>
      <c r="K84" s="269">
        <v>0</v>
      </c>
      <c r="L84" s="269">
        <v>0</v>
      </c>
      <c r="M84" s="269">
        <v>0</v>
      </c>
      <c r="N84" s="269">
        <v>0</v>
      </c>
      <c r="O84" s="269">
        <v>0</v>
      </c>
      <c r="P84" s="269">
        <v>0</v>
      </c>
      <c r="Q84" s="269">
        <v>0</v>
      </c>
      <c r="R84" s="269">
        <v>0</v>
      </c>
      <c r="S84" s="269">
        <v>0</v>
      </c>
      <c r="T84" s="269">
        <v>0</v>
      </c>
      <c r="U84" s="269">
        <v>0</v>
      </c>
      <c r="V84" s="269">
        <v>0</v>
      </c>
      <c r="W84" s="269">
        <v>0</v>
      </c>
      <c r="X84" s="269">
        <v>0</v>
      </c>
      <c r="Y84" s="269">
        <v>0</v>
      </c>
      <c r="Z84" s="269">
        <v>0</v>
      </c>
      <c r="AA84" s="269">
        <v>0</v>
      </c>
      <c r="AB84" s="269">
        <v>0</v>
      </c>
      <c r="AC84" s="269">
        <v>0</v>
      </c>
      <c r="AD84" s="269">
        <v>0</v>
      </c>
      <c r="AE84" s="269">
        <v>0</v>
      </c>
      <c r="AF84" s="269">
        <v>0</v>
      </c>
      <c r="AG84" s="269">
        <v>0</v>
      </c>
      <c r="AH84" s="269">
        <v>0</v>
      </c>
      <c r="AI84" s="269">
        <v>0</v>
      </c>
      <c r="AJ84" s="269">
        <v>0</v>
      </c>
      <c r="AK84" s="269">
        <v>0</v>
      </c>
      <c r="AL84" s="269">
        <v>0</v>
      </c>
      <c r="AM84" s="269">
        <v>0</v>
      </c>
      <c r="AN84" s="269">
        <v>0</v>
      </c>
    </row>
    <row r="85" spans="3:40" x14ac:dyDescent="0.3">
      <c r="C85" s="269">
        <v>34</v>
      </c>
      <c r="D85" s="269">
        <v>8</v>
      </c>
      <c r="E85" s="269">
        <v>4</v>
      </c>
      <c r="F85" s="269">
        <v>619</v>
      </c>
      <c r="G85" s="269">
        <v>0</v>
      </c>
      <c r="H85" s="269">
        <v>536</v>
      </c>
      <c r="I85" s="269">
        <v>0</v>
      </c>
      <c r="J85" s="269">
        <v>0</v>
      </c>
      <c r="K85" s="269">
        <v>12</v>
      </c>
      <c r="L85" s="269">
        <v>0</v>
      </c>
      <c r="M85" s="269">
        <v>71</v>
      </c>
      <c r="N85" s="269">
        <v>0</v>
      </c>
      <c r="O85" s="269">
        <v>0</v>
      </c>
      <c r="P85" s="269">
        <v>0</v>
      </c>
      <c r="Q85" s="269">
        <v>0</v>
      </c>
      <c r="R85" s="269">
        <v>0</v>
      </c>
      <c r="S85" s="269">
        <v>0</v>
      </c>
      <c r="T85" s="269">
        <v>0</v>
      </c>
      <c r="U85" s="269">
        <v>0</v>
      </c>
      <c r="V85" s="269">
        <v>0</v>
      </c>
      <c r="W85" s="269">
        <v>0</v>
      </c>
      <c r="X85" s="269">
        <v>0</v>
      </c>
      <c r="Y85" s="269">
        <v>0</v>
      </c>
      <c r="Z85" s="269">
        <v>0</v>
      </c>
      <c r="AA85" s="269">
        <v>0</v>
      </c>
      <c r="AB85" s="269">
        <v>0</v>
      </c>
      <c r="AC85" s="269">
        <v>0</v>
      </c>
      <c r="AD85" s="269">
        <v>0</v>
      </c>
      <c r="AE85" s="269">
        <v>0</v>
      </c>
      <c r="AF85" s="269">
        <v>0</v>
      </c>
      <c r="AG85" s="269">
        <v>0</v>
      </c>
      <c r="AH85" s="269">
        <v>0</v>
      </c>
      <c r="AI85" s="269">
        <v>0</v>
      </c>
      <c r="AJ85" s="269">
        <v>0</v>
      </c>
      <c r="AK85" s="269">
        <v>0</v>
      </c>
      <c r="AL85" s="269">
        <v>0</v>
      </c>
      <c r="AM85" s="269">
        <v>0</v>
      </c>
      <c r="AN85" s="269">
        <v>0</v>
      </c>
    </row>
    <row r="86" spans="3:40" x14ac:dyDescent="0.3">
      <c r="C86" s="269">
        <v>34</v>
      </c>
      <c r="D86" s="269">
        <v>8</v>
      </c>
      <c r="E86" s="269">
        <v>5</v>
      </c>
      <c r="F86" s="269">
        <v>56</v>
      </c>
      <c r="G86" s="269">
        <v>56</v>
      </c>
      <c r="H86" s="269">
        <v>0</v>
      </c>
      <c r="I86" s="269">
        <v>0</v>
      </c>
      <c r="J86" s="269">
        <v>0</v>
      </c>
      <c r="K86" s="269">
        <v>0</v>
      </c>
      <c r="L86" s="269">
        <v>0</v>
      </c>
      <c r="M86" s="269">
        <v>0</v>
      </c>
      <c r="N86" s="269">
        <v>0</v>
      </c>
      <c r="O86" s="269">
        <v>0</v>
      </c>
      <c r="P86" s="269">
        <v>0</v>
      </c>
      <c r="Q86" s="269">
        <v>0</v>
      </c>
      <c r="R86" s="269">
        <v>0</v>
      </c>
      <c r="S86" s="269">
        <v>0</v>
      </c>
      <c r="T86" s="269">
        <v>0</v>
      </c>
      <c r="U86" s="269">
        <v>0</v>
      </c>
      <c r="V86" s="269">
        <v>0</v>
      </c>
      <c r="W86" s="269">
        <v>0</v>
      </c>
      <c r="X86" s="269">
        <v>0</v>
      </c>
      <c r="Y86" s="269">
        <v>0</v>
      </c>
      <c r="Z86" s="269">
        <v>0</v>
      </c>
      <c r="AA86" s="269">
        <v>0</v>
      </c>
      <c r="AB86" s="269">
        <v>0</v>
      </c>
      <c r="AC86" s="269">
        <v>0</v>
      </c>
      <c r="AD86" s="269">
        <v>0</v>
      </c>
      <c r="AE86" s="269">
        <v>0</v>
      </c>
      <c r="AF86" s="269">
        <v>0</v>
      </c>
      <c r="AG86" s="269">
        <v>0</v>
      </c>
      <c r="AH86" s="269">
        <v>0</v>
      </c>
      <c r="AI86" s="269">
        <v>0</v>
      </c>
      <c r="AJ86" s="269">
        <v>0</v>
      </c>
      <c r="AK86" s="269">
        <v>0</v>
      </c>
      <c r="AL86" s="269">
        <v>0</v>
      </c>
      <c r="AM86" s="269">
        <v>0</v>
      </c>
      <c r="AN86" s="269">
        <v>0</v>
      </c>
    </row>
    <row r="87" spans="3:40" x14ac:dyDescent="0.3">
      <c r="C87" s="269">
        <v>34</v>
      </c>
      <c r="D87" s="269">
        <v>8</v>
      </c>
      <c r="E87" s="269">
        <v>6</v>
      </c>
      <c r="F87" s="269">
        <v>3872930</v>
      </c>
      <c r="G87" s="269">
        <v>8400</v>
      </c>
      <c r="H87" s="269">
        <v>1730376</v>
      </c>
      <c r="I87" s="269">
        <v>0</v>
      </c>
      <c r="J87" s="269">
        <v>0</v>
      </c>
      <c r="K87" s="269">
        <v>205221</v>
      </c>
      <c r="L87" s="269">
        <v>0</v>
      </c>
      <c r="M87" s="269">
        <v>1762985</v>
      </c>
      <c r="N87" s="269">
        <v>0</v>
      </c>
      <c r="O87" s="269">
        <v>0</v>
      </c>
      <c r="P87" s="269">
        <v>0</v>
      </c>
      <c r="Q87" s="269">
        <v>0</v>
      </c>
      <c r="R87" s="269">
        <v>0</v>
      </c>
      <c r="S87" s="269">
        <v>0</v>
      </c>
      <c r="T87" s="269">
        <v>0</v>
      </c>
      <c r="U87" s="269">
        <v>0</v>
      </c>
      <c r="V87" s="269">
        <v>0</v>
      </c>
      <c r="W87" s="269">
        <v>0</v>
      </c>
      <c r="X87" s="269">
        <v>0</v>
      </c>
      <c r="Y87" s="269">
        <v>0</v>
      </c>
      <c r="Z87" s="269">
        <v>0</v>
      </c>
      <c r="AA87" s="269">
        <v>0</v>
      </c>
      <c r="AB87" s="269">
        <v>0</v>
      </c>
      <c r="AC87" s="269">
        <v>0</v>
      </c>
      <c r="AD87" s="269">
        <v>0</v>
      </c>
      <c r="AE87" s="269">
        <v>0</v>
      </c>
      <c r="AF87" s="269">
        <v>0</v>
      </c>
      <c r="AG87" s="269">
        <v>0</v>
      </c>
      <c r="AH87" s="269">
        <v>14871</v>
      </c>
      <c r="AI87" s="269">
        <v>0</v>
      </c>
      <c r="AJ87" s="269">
        <v>0</v>
      </c>
      <c r="AK87" s="269">
        <v>0</v>
      </c>
      <c r="AL87" s="269">
        <v>0</v>
      </c>
      <c r="AM87" s="269">
        <v>151077</v>
      </c>
      <c r="AN87" s="269">
        <v>0</v>
      </c>
    </row>
    <row r="88" spans="3:40" x14ac:dyDescent="0.3">
      <c r="C88" s="269">
        <v>34</v>
      </c>
      <c r="D88" s="269">
        <v>8</v>
      </c>
      <c r="E88" s="269">
        <v>7</v>
      </c>
      <c r="F88" s="269">
        <v>0</v>
      </c>
      <c r="G88" s="269">
        <v>0</v>
      </c>
      <c r="H88" s="269">
        <v>0</v>
      </c>
      <c r="I88" s="269">
        <v>0</v>
      </c>
      <c r="J88" s="269">
        <v>0</v>
      </c>
      <c r="K88" s="269">
        <v>0</v>
      </c>
      <c r="L88" s="269">
        <v>0</v>
      </c>
      <c r="M88" s="269">
        <v>0</v>
      </c>
      <c r="N88" s="269">
        <v>0</v>
      </c>
      <c r="O88" s="269">
        <v>0</v>
      </c>
      <c r="P88" s="269">
        <v>0</v>
      </c>
      <c r="Q88" s="269">
        <v>0</v>
      </c>
      <c r="R88" s="269">
        <v>0</v>
      </c>
      <c r="S88" s="269">
        <v>0</v>
      </c>
      <c r="T88" s="269">
        <v>0</v>
      </c>
      <c r="U88" s="269">
        <v>0</v>
      </c>
      <c r="V88" s="269">
        <v>0</v>
      </c>
      <c r="W88" s="269">
        <v>0</v>
      </c>
      <c r="X88" s="269">
        <v>0</v>
      </c>
      <c r="Y88" s="269">
        <v>0</v>
      </c>
      <c r="Z88" s="269">
        <v>0</v>
      </c>
      <c r="AA88" s="269">
        <v>0</v>
      </c>
      <c r="AB88" s="269">
        <v>0</v>
      </c>
      <c r="AC88" s="269">
        <v>0</v>
      </c>
      <c r="AD88" s="269">
        <v>0</v>
      </c>
      <c r="AE88" s="269">
        <v>0</v>
      </c>
      <c r="AF88" s="269">
        <v>0</v>
      </c>
      <c r="AG88" s="269">
        <v>0</v>
      </c>
      <c r="AH88" s="269">
        <v>0</v>
      </c>
      <c r="AI88" s="269">
        <v>0</v>
      </c>
      <c r="AJ88" s="269">
        <v>0</v>
      </c>
      <c r="AK88" s="269">
        <v>0</v>
      </c>
      <c r="AL88" s="269">
        <v>0</v>
      </c>
      <c r="AM88" s="269">
        <v>0</v>
      </c>
      <c r="AN88" s="269">
        <v>0</v>
      </c>
    </row>
    <row r="89" spans="3:40" x14ac:dyDescent="0.3">
      <c r="C89" s="269">
        <v>34</v>
      </c>
      <c r="D89" s="269">
        <v>8</v>
      </c>
      <c r="E89" s="269">
        <v>8</v>
      </c>
      <c r="F89" s="269">
        <v>0</v>
      </c>
      <c r="G89" s="269">
        <v>0</v>
      </c>
      <c r="H89" s="269">
        <v>0</v>
      </c>
      <c r="I89" s="269">
        <v>0</v>
      </c>
      <c r="J89" s="269">
        <v>0</v>
      </c>
      <c r="K89" s="269">
        <v>0</v>
      </c>
      <c r="L89" s="269">
        <v>0</v>
      </c>
      <c r="M89" s="269">
        <v>0</v>
      </c>
      <c r="N89" s="269">
        <v>0</v>
      </c>
      <c r="O89" s="269">
        <v>0</v>
      </c>
      <c r="P89" s="269">
        <v>0</v>
      </c>
      <c r="Q89" s="269">
        <v>0</v>
      </c>
      <c r="R89" s="269">
        <v>0</v>
      </c>
      <c r="S89" s="269">
        <v>0</v>
      </c>
      <c r="T89" s="269">
        <v>0</v>
      </c>
      <c r="U89" s="269">
        <v>0</v>
      </c>
      <c r="V89" s="269">
        <v>0</v>
      </c>
      <c r="W89" s="269">
        <v>0</v>
      </c>
      <c r="X89" s="269">
        <v>0</v>
      </c>
      <c r="Y89" s="269">
        <v>0</v>
      </c>
      <c r="Z89" s="269">
        <v>0</v>
      </c>
      <c r="AA89" s="269">
        <v>0</v>
      </c>
      <c r="AB89" s="269">
        <v>0</v>
      </c>
      <c r="AC89" s="269">
        <v>0</v>
      </c>
      <c r="AD89" s="269">
        <v>0</v>
      </c>
      <c r="AE89" s="269">
        <v>0</v>
      </c>
      <c r="AF89" s="269">
        <v>0</v>
      </c>
      <c r="AG89" s="269">
        <v>0</v>
      </c>
      <c r="AH89" s="269">
        <v>0</v>
      </c>
      <c r="AI89" s="269">
        <v>0</v>
      </c>
      <c r="AJ89" s="269">
        <v>0</v>
      </c>
      <c r="AK89" s="269">
        <v>0</v>
      </c>
      <c r="AL89" s="269">
        <v>0</v>
      </c>
      <c r="AM89" s="269">
        <v>0</v>
      </c>
      <c r="AN89" s="269">
        <v>0</v>
      </c>
    </row>
    <row r="90" spans="3:40" x14ac:dyDescent="0.3">
      <c r="C90" s="269">
        <v>34</v>
      </c>
      <c r="D90" s="269">
        <v>8</v>
      </c>
      <c r="E90" s="269">
        <v>9</v>
      </c>
      <c r="F90" s="269">
        <v>0</v>
      </c>
      <c r="G90" s="269">
        <v>0</v>
      </c>
      <c r="H90" s="269">
        <v>0</v>
      </c>
      <c r="I90" s="269">
        <v>0</v>
      </c>
      <c r="J90" s="269">
        <v>0</v>
      </c>
      <c r="K90" s="269">
        <v>0</v>
      </c>
      <c r="L90" s="269">
        <v>0</v>
      </c>
      <c r="M90" s="269">
        <v>0</v>
      </c>
      <c r="N90" s="269">
        <v>0</v>
      </c>
      <c r="O90" s="269">
        <v>0</v>
      </c>
      <c r="P90" s="269">
        <v>0</v>
      </c>
      <c r="Q90" s="269">
        <v>0</v>
      </c>
      <c r="R90" s="269">
        <v>0</v>
      </c>
      <c r="S90" s="269">
        <v>0</v>
      </c>
      <c r="T90" s="269">
        <v>0</v>
      </c>
      <c r="U90" s="269">
        <v>0</v>
      </c>
      <c r="V90" s="269">
        <v>0</v>
      </c>
      <c r="W90" s="269">
        <v>0</v>
      </c>
      <c r="X90" s="269">
        <v>0</v>
      </c>
      <c r="Y90" s="269">
        <v>0</v>
      </c>
      <c r="Z90" s="269">
        <v>0</v>
      </c>
      <c r="AA90" s="269">
        <v>0</v>
      </c>
      <c r="AB90" s="269">
        <v>0</v>
      </c>
      <c r="AC90" s="269">
        <v>0</v>
      </c>
      <c r="AD90" s="269">
        <v>0</v>
      </c>
      <c r="AE90" s="269">
        <v>0</v>
      </c>
      <c r="AF90" s="269">
        <v>0</v>
      </c>
      <c r="AG90" s="269">
        <v>0</v>
      </c>
      <c r="AH90" s="269">
        <v>0</v>
      </c>
      <c r="AI90" s="269">
        <v>0</v>
      </c>
      <c r="AJ90" s="269">
        <v>0</v>
      </c>
      <c r="AK90" s="269">
        <v>0</v>
      </c>
      <c r="AL90" s="269">
        <v>0</v>
      </c>
      <c r="AM90" s="269">
        <v>0</v>
      </c>
      <c r="AN90" s="269">
        <v>0</v>
      </c>
    </row>
    <row r="91" spans="3:40" x14ac:dyDescent="0.3">
      <c r="C91" s="269">
        <v>34</v>
      </c>
      <c r="D91" s="269">
        <v>8</v>
      </c>
      <c r="E91" s="269">
        <v>10</v>
      </c>
      <c r="F91" s="269">
        <v>10000</v>
      </c>
      <c r="G91" s="269">
        <v>0</v>
      </c>
      <c r="H91" s="269">
        <v>7000</v>
      </c>
      <c r="I91" s="269">
        <v>0</v>
      </c>
      <c r="J91" s="269">
        <v>0</v>
      </c>
      <c r="K91" s="269">
        <v>3000</v>
      </c>
      <c r="L91" s="269">
        <v>0</v>
      </c>
      <c r="M91" s="269">
        <v>0</v>
      </c>
      <c r="N91" s="269">
        <v>0</v>
      </c>
      <c r="O91" s="269">
        <v>0</v>
      </c>
      <c r="P91" s="269">
        <v>0</v>
      </c>
      <c r="Q91" s="269">
        <v>0</v>
      </c>
      <c r="R91" s="269">
        <v>0</v>
      </c>
      <c r="S91" s="269">
        <v>0</v>
      </c>
      <c r="T91" s="269">
        <v>0</v>
      </c>
      <c r="U91" s="269">
        <v>0</v>
      </c>
      <c r="V91" s="269">
        <v>0</v>
      </c>
      <c r="W91" s="269">
        <v>0</v>
      </c>
      <c r="X91" s="269">
        <v>0</v>
      </c>
      <c r="Y91" s="269">
        <v>0</v>
      </c>
      <c r="Z91" s="269">
        <v>0</v>
      </c>
      <c r="AA91" s="269">
        <v>0</v>
      </c>
      <c r="AB91" s="269">
        <v>0</v>
      </c>
      <c r="AC91" s="269">
        <v>0</v>
      </c>
      <c r="AD91" s="269">
        <v>0</v>
      </c>
      <c r="AE91" s="269">
        <v>0</v>
      </c>
      <c r="AF91" s="269">
        <v>0</v>
      </c>
      <c r="AG91" s="269">
        <v>0</v>
      </c>
      <c r="AH91" s="269">
        <v>0</v>
      </c>
      <c r="AI91" s="269">
        <v>0</v>
      </c>
      <c r="AJ91" s="269">
        <v>0</v>
      </c>
      <c r="AK91" s="269">
        <v>0</v>
      </c>
      <c r="AL91" s="269">
        <v>0</v>
      </c>
      <c r="AM91" s="269">
        <v>0</v>
      </c>
      <c r="AN91" s="269">
        <v>0</v>
      </c>
    </row>
    <row r="92" spans="3:40" x14ac:dyDescent="0.3">
      <c r="C92" s="269">
        <v>34</v>
      </c>
      <c r="D92" s="269">
        <v>8</v>
      </c>
      <c r="E92" s="269">
        <v>11</v>
      </c>
      <c r="F92" s="269">
        <v>11248.25</v>
      </c>
      <c r="G92" s="269">
        <v>0</v>
      </c>
      <c r="H92" s="269">
        <v>7081.583333333333</v>
      </c>
      <c r="I92" s="269">
        <v>0</v>
      </c>
      <c r="J92" s="269">
        <v>0</v>
      </c>
      <c r="K92" s="269">
        <v>4166.666666666667</v>
      </c>
      <c r="L92" s="269">
        <v>0</v>
      </c>
      <c r="M92" s="269">
        <v>0</v>
      </c>
      <c r="N92" s="269">
        <v>0</v>
      </c>
      <c r="O92" s="269">
        <v>0</v>
      </c>
      <c r="P92" s="269">
        <v>0</v>
      </c>
      <c r="Q92" s="269">
        <v>0</v>
      </c>
      <c r="R92" s="269">
        <v>0</v>
      </c>
      <c r="S92" s="269">
        <v>0</v>
      </c>
      <c r="T92" s="269">
        <v>0</v>
      </c>
      <c r="U92" s="269">
        <v>0</v>
      </c>
      <c r="V92" s="269">
        <v>0</v>
      </c>
      <c r="W92" s="269">
        <v>0</v>
      </c>
      <c r="X92" s="269">
        <v>0</v>
      </c>
      <c r="Y92" s="269">
        <v>0</v>
      </c>
      <c r="Z92" s="269">
        <v>0</v>
      </c>
      <c r="AA92" s="269">
        <v>0</v>
      </c>
      <c r="AB92" s="269">
        <v>0</v>
      </c>
      <c r="AC92" s="269">
        <v>0</v>
      </c>
      <c r="AD92" s="269">
        <v>0</v>
      </c>
      <c r="AE92" s="269">
        <v>0</v>
      </c>
      <c r="AF92" s="269">
        <v>0</v>
      </c>
      <c r="AG92" s="269">
        <v>0</v>
      </c>
      <c r="AH92" s="269">
        <v>0</v>
      </c>
      <c r="AI92" s="269">
        <v>0</v>
      </c>
      <c r="AJ92" s="269">
        <v>0</v>
      </c>
      <c r="AK92" s="269">
        <v>0</v>
      </c>
      <c r="AL92" s="269">
        <v>0</v>
      </c>
      <c r="AM92" s="269">
        <v>0</v>
      </c>
      <c r="AN92" s="269">
        <v>0</v>
      </c>
    </row>
    <row r="93" spans="3:40" x14ac:dyDescent="0.3">
      <c r="C93" s="269">
        <v>34</v>
      </c>
      <c r="D93" s="269">
        <v>9</v>
      </c>
      <c r="E93" s="269">
        <v>1</v>
      </c>
      <c r="F93" s="269">
        <v>103.4</v>
      </c>
      <c r="G93" s="269">
        <v>0</v>
      </c>
      <c r="H93" s="269">
        <v>25.4</v>
      </c>
      <c r="I93" s="269">
        <v>0</v>
      </c>
      <c r="J93" s="269">
        <v>0</v>
      </c>
      <c r="K93" s="269">
        <v>7.75</v>
      </c>
      <c r="L93" s="269">
        <v>0</v>
      </c>
      <c r="M93" s="269">
        <v>61.25</v>
      </c>
      <c r="N93" s="269">
        <v>0</v>
      </c>
      <c r="O93" s="269">
        <v>0</v>
      </c>
      <c r="P93" s="269">
        <v>0</v>
      </c>
      <c r="Q93" s="269">
        <v>0</v>
      </c>
      <c r="R93" s="269">
        <v>0</v>
      </c>
      <c r="S93" s="269">
        <v>0</v>
      </c>
      <c r="T93" s="269">
        <v>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0</v>
      </c>
      <c r="AA93" s="269">
        <v>0</v>
      </c>
      <c r="AB93" s="269">
        <v>0</v>
      </c>
      <c r="AC93" s="269">
        <v>0</v>
      </c>
      <c r="AD93" s="269">
        <v>0</v>
      </c>
      <c r="AE93" s="269">
        <v>0</v>
      </c>
      <c r="AF93" s="269">
        <v>0</v>
      </c>
      <c r="AG93" s="269">
        <v>0</v>
      </c>
      <c r="AH93" s="269">
        <v>1</v>
      </c>
      <c r="AI93" s="269">
        <v>0</v>
      </c>
      <c r="AJ93" s="269">
        <v>0</v>
      </c>
      <c r="AK93" s="269">
        <v>0</v>
      </c>
      <c r="AL93" s="269">
        <v>0</v>
      </c>
      <c r="AM93" s="269">
        <v>8</v>
      </c>
      <c r="AN93" s="269">
        <v>0</v>
      </c>
    </row>
    <row r="94" spans="3:40" x14ac:dyDescent="0.3">
      <c r="C94" s="269">
        <v>34</v>
      </c>
      <c r="D94" s="269">
        <v>9</v>
      </c>
      <c r="E94" s="269">
        <v>2</v>
      </c>
      <c r="F94" s="269">
        <v>14604.8</v>
      </c>
      <c r="G94" s="269">
        <v>0</v>
      </c>
      <c r="H94" s="269">
        <v>3750.4</v>
      </c>
      <c r="I94" s="269">
        <v>0</v>
      </c>
      <c r="J94" s="269">
        <v>0</v>
      </c>
      <c r="K94" s="269">
        <v>1189</v>
      </c>
      <c r="L94" s="269">
        <v>0</v>
      </c>
      <c r="M94" s="269">
        <v>8361.4</v>
      </c>
      <c r="N94" s="269">
        <v>0</v>
      </c>
      <c r="O94" s="269">
        <v>0</v>
      </c>
      <c r="P94" s="269">
        <v>0</v>
      </c>
      <c r="Q94" s="269">
        <v>0</v>
      </c>
      <c r="R94" s="269">
        <v>0</v>
      </c>
      <c r="S94" s="269">
        <v>0</v>
      </c>
      <c r="T94" s="269">
        <v>0</v>
      </c>
      <c r="U94" s="269">
        <v>0</v>
      </c>
      <c r="V94" s="269">
        <v>0</v>
      </c>
      <c r="W94" s="269">
        <v>0</v>
      </c>
      <c r="X94" s="269">
        <v>0</v>
      </c>
      <c r="Y94" s="269">
        <v>0</v>
      </c>
      <c r="Z94" s="269">
        <v>0</v>
      </c>
      <c r="AA94" s="269">
        <v>0</v>
      </c>
      <c r="AB94" s="269">
        <v>0</v>
      </c>
      <c r="AC94" s="269">
        <v>0</v>
      </c>
      <c r="AD94" s="269">
        <v>0</v>
      </c>
      <c r="AE94" s="269">
        <v>0</v>
      </c>
      <c r="AF94" s="269">
        <v>0</v>
      </c>
      <c r="AG94" s="269">
        <v>0</v>
      </c>
      <c r="AH94" s="269">
        <v>120</v>
      </c>
      <c r="AI94" s="269">
        <v>0</v>
      </c>
      <c r="AJ94" s="269">
        <v>0</v>
      </c>
      <c r="AK94" s="269">
        <v>0</v>
      </c>
      <c r="AL94" s="269">
        <v>0</v>
      </c>
      <c r="AM94" s="269">
        <v>1184</v>
      </c>
      <c r="AN94" s="269">
        <v>0</v>
      </c>
    </row>
    <row r="95" spans="3:40" x14ac:dyDescent="0.3">
      <c r="C95" s="269">
        <v>34</v>
      </c>
      <c r="D95" s="269">
        <v>9</v>
      </c>
      <c r="E95" s="269">
        <v>3</v>
      </c>
      <c r="F95" s="269">
        <v>79</v>
      </c>
      <c r="G95" s="269">
        <v>0</v>
      </c>
      <c r="H95" s="269">
        <v>79</v>
      </c>
      <c r="I95" s="269">
        <v>0</v>
      </c>
      <c r="J95" s="269">
        <v>0</v>
      </c>
      <c r="K95" s="269">
        <v>0</v>
      </c>
      <c r="L95" s="269">
        <v>0</v>
      </c>
      <c r="M95" s="269">
        <v>0</v>
      </c>
      <c r="N95" s="269">
        <v>0</v>
      </c>
      <c r="O95" s="269">
        <v>0</v>
      </c>
      <c r="P95" s="269">
        <v>0</v>
      </c>
      <c r="Q95" s="269">
        <v>0</v>
      </c>
      <c r="R95" s="269">
        <v>0</v>
      </c>
      <c r="S95" s="269">
        <v>0</v>
      </c>
      <c r="T95" s="269">
        <v>0</v>
      </c>
      <c r="U95" s="269">
        <v>0</v>
      </c>
      <c r="V95" s="269">
        <v>0</v>
      </c>
      <c r="W95" s="269">
        <v>0</v>
      </c>
      <c r="X95" s="269">
        <v>0</v>
      </c>
      <c r="Y95" s="269">
        <v>0</v>
      </c>
      <c r="Z95" s="269">
        <v>0</v>
      </c>
      <c r="AA95" s="269">
        <v>0</v>
      </c>
      <c r="AB95" s="269">
        <v>0</v>
      </c>
      <c r="AC95" s="269">
        <v>0</v>
      </c>
      <c r="AD95" s="269">
        <v>0</v>
      </c>
      <c r="AE95" s="269">
        <v>0</v>
      </c>
      <c r="AF95" s="269">
        <v>0</v>
      </c>
      <c r="AG95" s="269">
        <v>0</v>
      </c>
      <c r="AH95" s="269">
        <v>0</v>
      </c>
      <c r="AI95" s="269">
        <v>0</v>
      </c>
      <c r="AJ95" s="269">
        <v>0</v>
      </c>
      <c r="AK95" s="269">
        <v>0</v>
      </c>
      <c r="AL95" s="269">
        <v>0</v>
      </c>
      <c r="AM95" s="269">
        <v>0</v>
      </c>
      <c r="AN95" s="269">
        <v>0</v>
      </c>
    </row>
    <row r="96" spans="3:40" x14ac:dyDescent="0.3">
      <c r="C96" s="269">
        <v>34</v>
      </c>
      <c r="D96" s="269">
        <v>9</v>
      </c>
      <c r="E96" s="269">
        <v>4</v>
      </c>
      <c r="F96" s="269">
        <v>752</v>
      </c>
      <c r="G96" s="269">
        <v>0</v>
      </c>
      <c r="H96" s="269">
        <v>469</v>
      </c>
      <c r="I96" s="269">
        <v>0</v>
      </c>
      <c r="J96" s="269">
        <v>0</v>
      </c>
      <c r="K96" s="269">
        <v>37</v>
      </c>
      <c r="L96" s="269">
        <v>0</v>
      </c>
      <c r="M96" s="269">
        <v>246</v>
      </c>
      <c r="N96" s="269">
        <v>0</v>
      </c>
      <c r="O96" s="269">
        <v>0</v>
      </c>
      <c r="P96" s="269">
        <v>0</v>
      </c>
      <c r="Q96" s="269">
        <v>0</v>
      </c>
      <c r="R96" s="269">
        <v>0</v>
      </c>
      <c r="S96" s="269">
        <v>0</v>
      </c>
      <c r="T96" s="269">
        <v>0</v>
      </c>
      <c r="U96" s="269">
        <v>0</v>
      </c>
      <c r="V96" s="269">
        <v>0</v>
      </c>
      <c r="W96" s="269">
        <v>0</v>
      </c>
      <c r="X96" s="269">
        <v>0</v>
      </c>
      <c r="Y96" s="269">
        <v>0</v>
      </c>
      <c r="Z96" s="269">
        <v>0</v>
      </c>
      <c r="AA96" s="269">
        <v>0</v>
      </c>
      <c r="AB96" s="269">
        <v>0</v>
      </c>
      <c r="AC96" s="269">
        <v>0</v>
      </c>
      <c r="AD96" s="269">
        <v>0</v>
      </c>
      <c r="AE96" s="269">
        <v>0</v>
      </c>
      <c r="AF96" s="269">
        <v>0</v>
      </c>
      <c r="AG96" s="269">
        <v>0</v>
      </c>
      <c r="AH96" s="269">
        <v>0</v>
      </c>
      <c r="AI96" s="269">
        <v>0</v>
      </c>
      <c r="AJ96" s="269">
        <v>0</v>
      </c>
      <c r="AK96" s="269">
        <v>0</v>
      </c>
      <c r="AL96" s="269">
        <v>0</v>
      </c>
      <c r="AM96" s="269">
        <v>0</v>
      </c>
      <c r="AN96" s="269">
        <v>0</v>
      </c>
    </row>
    <row r="97" spans="3:40" x14ac:dyDescent="0.3">
      <c r="C97" s="269">
        <v>34</v>
      </c>
      <c r="D97" s="269">
        <v>9</v>
      </c>
      <c r="E97" s="269">
        <v>5</v>
      </c>
      <c r="F97" s="269">
        <v>80</v>
      </c>
      <c r="G97" s="269">
        <v>80</v>
      </c>
      <c r="H97" s="269">
        <v>0</v>
      </c>
      <c r="I97" s="269">
        <v>0</v>
      </c>
      <c r="J97" s="269">
        <v>0</v>
      </c>
      <c r="K97" s="269">
        <v>0</v>
      </c>
      <c r="L97" s="269">
        <v>0</v>
      </c>
      <c r="M97" s="269">
        <v>0</v>
      </c>
      <c r="N97" s="269">
        <v>0</v>
      </c>
      <c r="O97" s="269">
        <v>0</v>
      </c>
      <c r="P97" s="269">
        <v>0</v>
      </c>
      <c r="Q97" s="269">
        <v>0</v>
      </c>
      <c r="R97" s="269">
        <v>0</v>
      </c>
      <c r="S97" s="269">
        <v>0</v>
      </c>
      <c r="T97" s="269">
        <v>0</v>
      </c>
      <c r="U97" s="269">
        <v>0</v>
      </c>
      <c r="V97" s="269">
        <v>0</v>
      </c>
      <c r="W97" s="269">
        <v>0</v>
      </c>
      <c r="X97" s="269">
        <v>0</v>
      </c>
      <c r="Y97" s="269">
        <v>0</v>
      </c>
      <c r="Z97" s="269">
        <v>0</v>
      </c>
      <c r="AA97" s="269">
        <v>0</v>
      </c>
      <c r="AB97" s="269">
        <v>0</v>
      </c>
      <c r="AC97" s="269">
        <v>0</v>
      </c>
      <c r="AD97" s="269">
        <v>0</v>
      </c>
      <c r="AE97" s="269">
        <v>0</v>
      </c>
      <c r="AF97" s="269">
        <v>0</v>
      </c>
      <c r="AG97" s="269">
        <v>0</v>
      </c>
      <c r="AH97" s="269">
        <v>0</v>
      </c>
      <c r="AI97" s="269">
        <v>0</v>
      </c>
      <c r="AJ97" s="269">
        <v>0</v>
      </c>
      <c r="AK97" s="269">
        <v>0</v>
      </c>
      <c r="AL97" s="269">
        <v>0</v>
      </c>
      <c r="AM97" s="269">
        <v>0</v>
      </c>
      <c r="AN97" s="269">
        <v>0</v>
      </c>
    </row>
    <row r="98" spans="3:40" x14ac:dyDescent="0.3">
      <c r="C98" s="269">
        <v>34</v>
      </c>
      <c r="D98" s="269">
        <v>9</v>
      </c>
      <c r="E98" s="269">
        <v>6</v>
      </c>
      <c r="F98" s="269">
        <v>3952181</v>
      </c>
      <c r="G98" s="269">
        <v>12000</v>
      </c>
      <c r="H98" s="269">
        <v>1729995</v>
      </c>
      <c r="I98" s="269">
        <v>0</v>
      </c>
      <c r="J98" s="269">
        <v>0</v>
      </c>
      <c r="K98" s="269">
        <v>210582</v>
      </c>
      <c r="L98" s="269">
        <v>0</v>
      </c>
      <c r="M98" s="269">
        <v>1830799</v>
      </c>
      <c r="N98" s="269">
        <v>0</v>
      </c>
      <c r="O98" s="269">
        <v>0</v>
      </c>
      <c r="P98" s="269">
        <v>0</v>
      </c>
      <c r="Q98" s="269">
        <v>0</v>
      </c>
      <c r="R98" s="269">
        <v>0</v>
      </c>
      <c r="S98" s="269">
        <v>0</v>
      </c>
      <c r="T98" s="269">
        <v>0</v>
      </c>
      <c r="U98" s="269">
        <v>0</v>
      </c>
      <c r="V98" s="269">
        <v>0</v>
      </c>
      <c r="W98" s="269">
        <v>0</v>
      </c>
      <c r="X98" s="269">
        <v>0</v>
      </c>
      <c r="Y98" s="269">
        <v>0</v>
      </c>
      <c r="Z98" s="269">
        <v>0</v>
      </c>
      <c r="AA98" s="269">
        <v>0</v>
      </c>
      <c r="AB98" s="269">
        <v>0</v>
      </c>
      <c r="AC98" s="269">
        <v>0</v>
      </c>
      <c r="AD98" s="269">
        <v>0</v>
      </c>
      <c r="AE98" s="269">
        <v>0</v>
      </c>
      <c r="AF98" s="269">
        <v>0</v>
      </c>
      <c r="AG98" s="269">
        <v>0</v>
      </c>
      <c r="AH98" s="269">
        <v>11725</v>
      </c>
      <c r="AI98" s="269">
        <v>0</v>
      </c>
      <c r="AJ98" s="269">
        <v>0</v>
      </c>
      <c r="AK98" s="269">
        <v>0</v>
      </c>
      <c r="AL98" s="269">
        <v>0</v>
      </c>
      <c r="AM98" s="269">
        <v>157080</v>
      </c>
      <c r="AN98" s="269">
        <v>0</v>
      </c>
    </row>
    <row r="99" spans="3:40" x14ac:dyDescent="0.3">
      <c r="C99" s="269">
        <v>34</v>
      </c>
      <c r="D99" s="269">
        <v>9</v>
      </c>
      <c r="E99" s="269">
        <v>7</v>
      </c>
      <c r="F99" s="269">
        <v>0</v>
      </c>
      <c r="G99" s="269">
        <v>0</v>
      </c>
      <c r="H99" s="269">
        <v>0</v>
      </c>
      <c r="I99" s="269">
        <v>0</v>
      </c>
      <c r="J99" s="269">
        <v>0</v>
      </c>
      <c r="K99" s="269">
        <v>0</v>
      </c>
      <c r="L99" s="269">
        <v>0</v>
      </c>
      <c r="M99" s="269">
        <v>0</v>
      </c>
      <c r="N99" s="269">
        <v>0</v>
      </c>
      <c r="O99" s="269">
        <v>0</v>
      </c>
      <c r="P99" s="269">
        <v>0</v>
      </c>
      <c r="Q99" s="269">
        <v>0</v>
      </c>
      <c r="R99" s="269">
        <v>0</v>
      </c>
      <c r="S99" s="269">
        <v>0</v>
      </c>
      <c r="T99" s="269">
        <v>0</v>
      </c>
      <c r="U99" s="269">
        <v>0</v>
      </c>
      <c r="V99" s="269">
        <v>0</v>
      </c>
      <c r="W99" s="269">
        <v>0</v>
      </c>
      <c r="X99" s="269">
        <v>0</v>
      </c>
      <c r="Y99" s="269">
        <v>0</v>
      </c>
      <c r="Z99" s="269">
        <v>0</v>
      </c>
      <c r="AA99" s="269">
        <v>0</v>
      </c>
      <c r="AB99" s="269">
        <v>0</v>
      </c>
      <c r="AC99" s="269">
        <v>0</v>
      </c>
      <c r="AD99" s="269">
        <v>0</v>
      </c>
      <c r="AE99" s="269">
        <v>0</v>
      </c>
      <c r="AF99" s="269">
        <v>0</v>
      </c>
      <c r="AG99" s="269">
        <v>0</v>
      </c>
      <c r="AH99" s="269">
        <v>0</v>
      </c>
      <c r="AI99" s="269">
        <v>0</v>
      </c>
      <c r="AJ99" s="269">
        <v>0</v>
      </c>
      <c r="AK99" s="269">
        <v>0</v>
      </c>
      <c r="AL99" s="269">
        <v>0</v>
      </c>
      <c r="AM99" s="269">
        <v>0</v>
      </c>
      <c r="AN99" s="269">
        <v>0</v>
      </c>
    </row>
    <row r="100" spans="3:40" x14ac:dyDescent="0.3">
      <c r="C100" s="269">
        <v>34</v>
      </c>
      <c r="D100" s="269">
        <v>9</v>
      </c>
      <c r="E100" s="269">
        <v>8</v>
      </c>
      <c r="F100" s="269">
        <v>0</v>
      </c>
      <c r="G100" s="269">
        <v>0</v>
      </c>
      <c r="H100" s="269">
        <v>0</v>
      </c>
      <c r="I100" s="269">
        <v>0</v>
      </c>
      <c r="J100" s="269">
        <v>0</v>
      </c>
      <c r="K100" s="269">
        <v>0</v>
      </c>
      <c r="L100" s="269">
        <v>0</v>
      </c>
      <c r="M100" s="269">
        <v>0</v>
      </c>
      <c r="N100" s="269">
        <v>0</v>
      </c>
      <c r="O100" s="269">
        <v>0</v>
      </c>
      <c r="P100" s="269">
        <v>0</v>
      </c>
      <c r="Q100" s="269">
        <v>0</v>
      </c>
      <c r="R100" s="269">
        <v>0</v>
      </c>
      <c r="S100" s="269">
        <v>0</v>
      </c>
      <c r="T100" s="269">
        <v>0</v>
      </c>
      <c r="U100" s="269">
        <v>0</v>
      </c>
      <c r="V100" s="269">
        <v>0</v>
      </c>
      <c r="W100" s="269">
        <v>0</v>
      </c>
      <c r="X100" s="269">
        <v>0</v>
      </c>
      <c r="Y100" s="269">
        <v>0</v>
      </c>
      <c r="Z100" s="269">
        <v>0</v>
      </c>
      <c r="AA100" s="269">
        <v>0</v>
      </c>
      <c r="AB100" s="269">
        <v>0</v>
      </c>
      <c r="AC100" s="269">
        <v>0</v>
      </c>
      <c r="AD100" s="269">
        <v>0</v>
      </c>
      <c r="AE100" s="269">
        <v>0</v>
      </c>
      <c r="AF100" s="269">
        <v>0</v>
      </c>
      <c r="AG100" s="269">
        <v>0</v>
      </c>
      <c r="AH100" s="269">
        <v>0</v>
      </c>
      <c r="AI100" s="269">
        <v>0</v>
      </c>
      <c r="AJ100" s="269">
        <v>0</v>
      </c>
      <c r="AK100" s="269">
        <v>0</v>
      </c>
      <c r="AL100" s="269">
        <v>0</v>
      </c>
      <c r="AM100" s="269">
        <v>0</v>
      </c>
      <c r="AN100" s="269">
        <v>0</v>
      </c>
    </row>
    <row r="101" spans="3:40" x14ac:dyDescent="0.3">
      <c r="C101" s="269">
        <v>34</v>
      </c>
      <c r="D101" s="269">
        <v>9</v>
      </c>
      <c r="E101" s="269">
        <v>9</v>
      </c>
      <c r="F101" s="269">
        <v>61070</v>
      </c>
      <c r="G101" s="269">
        <v>0</v>
      </c>
      <c r="H101" s="269">
        <v>57070</v>
      </c>
      <c r="I101" s="269">
        <v>0</v>
      </c>
      <c r="J101" s="269">
        <v>0</v>
      </c>
      <c r="K101" s="269">
        <v>0</v>
      </c>
      <c r="L101" s="269">
        <v>0</v>
      </c>
      <c r="M101" s="269">
        <v>0</v>
      </c>
      <c r="N101" s="269">
        <v>0</v>
      </c>
      <c r="O101" s="269">
        <v>0</v>
      </c>
      <c r="P101" s="269">
        <v>0</v>
      </c>
      <c r="Q101" s="269">
        <v>0</v>
      </c>
      <c r="R101" s="269">
        <v>0</v>
      </c>
      <c r="S101" s="269">
        <v>0</v>
      </c>
      <c r="T101" s="269">
        <v>0</v>
      </c>
      <c r="U101" s="269">
        <v>0</v>
      </c>
      <c r="V101" s="269">
        <v>0</v>
      </c>
      <c r="W101" s="269">
        <v>0</v>
      </c>
      <c r="X101" s="269">
        <v>0</v>
      </c>
      <c r="Y101" s="269">
        <v>0</v>
      </c>
      <c r="Z101" s="269">
        <v>0</v>
      </c>
      <c r="AA101" s="269">
        <v>0</v>
      </c>
      <c r="AB101" s="269">
        <v>0</v>
      </c>
      <c r="AC101" s="269">
        <v>0</v>
      </c>
      <c r="AD101" s="269">
        <v>0</v>
      </c>
      <c r="AE101" s="269">
        <v>0</v>
      </c>
      <c r="AF101" s="269">
        <v>0</v>
      </c>
      <c r="AG101" s="269">
        <v>0</v>
      </c>
      <c r="AH101" s="269">
        <v>0</v>
      </c>
      <c r="AI101" s="269">
        <v>0</v>
      </c>
      <c r="AJ101" s="269">
        <v>0</v>
      </c>
      <c r="AK101" s="269">
        <v>0</v>
      </c>
      <c r="AL101" s="269">
        <v>0</v>
      </c>
      <c r="AM101" s="269">
        <v>4000</v>
      </c>
      <c r="AN101" s="269">
        <v>0</v>
      </c>
    </row>
    <row r="102" spans="3:40" x14ac:dyDescent="0.3">
      <c r="C102" s="269">
        <v>34</v>
      </c>
      <c r="D102" s="269">
        <v>9</v>
      </c>
      <c r="E102" s="269">
        <v>10</v>
      </c>
      <c r="F102" s="269">
        <v>4000</v>
      </c>
      <c r="G102" s="269">
        <v>0</v>
      </c>
      <c r="H102" s="269">
        <v>0</v>
      </c>
      <c r="I102" s="269">
        <v>0</v>
      </c>
      <c r="J102" s="269">
        <v>0</v>
      </c>
      <c r="K102" s="269">
        <v>4000</v>
      </c>
      <c r="L102" s="269">
        <v>0</v>
      </c>
      <c r="M102" s="269">
        <v>0</v>
      </c>
      <c r="N102" s="269">
        <v>0</v>
      </c>
      <c r="O102" s="269">
        <v>0</v>
      </c>
      <c r="P102" s="269">
        <v>0</v>
      </c>
      <c r="Q102" s="269">
        <v>0</v>
      </c>
      <c r="R102" s="269">
        <v>0</v>
      </c>
      <c r="S102" s="269">
        <v>0</v>
      </c>
      <c r="T102" s="269">
        <v>0</v>
      </c>
      <c r="U102" s="269">
        <v>0</v>
      </c>
      <c r="V102" s="269">
        <v>0</v>
      </c>
      <c r="W102" s="269">
        <v>0</v>
      </c>
      <c r="X102" s="269">
        <v>0</v>
      </c>
      <c r="Y102" s="269">
        <v>0</v>
      </c>
      <c r="Z102" s="269">
        <v>0</v>
      </c>
      <c r="AA102" s="269">
        <v>0</v>
      </c>
      <c r="AB102" s="269">
        <v>0</v>
      </c>
      <c r="AC102" s="269">
        <v>0</v>
      </c>
      <c r="AD102" s="269">
        <v>0</v>
      </c>
      <c r="AE102" s="269">
        <v>0</v>
      </c>
      <c r="AF102" s="269">
        <v>0</v>
      </c>
      <c r="AG102" s="269">
        <v>0</v>
      </c>
      <c r="AH102" s="269">
        <v>0</v>
      </c>
      <c r="AI102" s="269">
        <v>0</v>
      </c>
      <c r="AJ102" s="269">
        <v>0</v>
      </c>
      <c r="AK102" s="269">
        <v>0</v>
      </c>
      <c r="AL102" s="269">
        <v>0</v>
      </c>
      <c r="AM102" s="269">
        <v>0</v>
      </c>
      <c r="AN102" s="269">
        <v>0</v>
      </c>
    </row>
    <row r="103" spans="3:40" x14ac:dyDescent="0.3">
      <c r="C103" s="269">
        <v>34</v>
      </c>
      <c r="D103" s="269">
        <v>9</v>
      </c>
      <c r="E103" s="269">
        <v>11</v>
      </c>
      <c r="F103" s="269">
        <v>11248.25</v>
      </c>
      <c r="G103" s="269">
        <v>0</v>
      </c>
      <c r="H103" s="269">
        <v>7081.583333333333</v>
      </c>
      <c r="I103" s="269">
        <v>0</v>
      </c>
      <c r="J103" s="269">
        <v>0</v>
      </c>
      <c r="K103" s="269">
        <v>4166.666666666667</v>
      </c>
      <c r="L103" s="269">
        <v>0</v>
      </c>
      <c r="M103" s="269">
        <v>0</v>
      </c>
      <c r="N103" s="269">
        <v>0</v>
      </c>
      <c r="O103" s="269">
        <v>0</v>
      </c>
      <c r="P103" s="269">
        <v>0</v>
      </c>
      <c r="Q103" s="269">
        <v>0</v>
      </c>
      <c r="R103" s="269">
        <v>0</v>
      </c>
      <c r="S103" s="269">
        <v>0</v>
      </c>
      <c r="T103" s="269">
        <v>0</v>
      </c>
      <c r="U103" s="269">
        <v>0</v>
      </c>
      <c r="V103" s="269">
        <v>0</v>
      </c>
      <c r="W103" s="269">
        <v>0</v>
      </c>
      <c r="X103" s="269">
        <v>0</v>
      </c>
      <c r="Y103" s="269">
        <v>0</v>
      </c>
      <c r="Z103" s="269">
        <v>0</v>
      </c>
      <c r="AA103" s="269">
        <v>0</v>
      </c>
      <c r="AB103" s="269">
        <v>0</v>
      </c>
      <c r="AC103" s="269">
        <v>0</v>
      </c>
      <c r="AD103" s="269">
        <v>0</v>
      </c>
      <c r="AE103" s="269">
        <v>0</v>
      </c>
      <c r="AF103" s="269">
        <v>0</v>
      </c>
      <c r="AG103" s="269">
        <v>0</v>
      </c>
      <c r="AH103" s="269">
        <v>0</v>
      </c>
      <c r="AI103" s="269">
        <v>0</v>
      </c>
      <c r="AJ103" s="269">
        <v>0</v>
      </c>
      <c r="AK103" s="269">
        <v>0</v>
      </c>
      <c r="AL103" s="269">
        <v>0</v>
      </c>
      <c r="AM103" s="269">
        <v>0</v>
      </c>
      <c r="AN103" s="269">
        <v>0</v>
      </c>
    </row>
    <row r="104" spans="3:40" x14ac:dyDescent="0.3">
      <c r="C104" s="269">
        <v>34</v>
      </c>
      <c r="D104" s="269">
        <v>10</v>
      </c>
      <c r="E104" s="269">
        <v>1</v>
      </c>
      <c r="F104" s="269">
        <v>106</v>
      </c>
      <c r="G104" s="269">
        <v>0</v>
      </c>
      <c r="H104" s="269">
        <v>27</v>
      </c>
      <c r="I104" s="269">
        <v>0</v>
      </c>
      <c r="J104" s="269">
        <v>0</v>
      </c>
      <c r="K104" s="269">
        <v>7.75</v>
      </c>
      <c r="L104" s="269">
        <v>0</v>
      </c>
      <c r="M104" s="269">
        <v>62.25</v>
      </c>
      <c r="N104" s="269">
        <v>0</v>
      </c>
      <c r="O104" s="269">
        <v>0</v>
      </c>
      <c r="P104" s="269">
        <v>0</v>
      </c>
      <c r="Q104" s="269">
        <v>0</v>
      </c>
      <c r="R104" s="269">
        <v>0</v>
      </c>
      <c r="S104" s="269">
        <v>0</v>
      </c>
      <c r="T104" s="269">
        <v>0</v>
      </c>
      <c r="U104" s="269">
        <v>0</v>
      </c>
      <c r="V104" s="269">
        <v>0</v>
      </c>
      <c r="W104" s="269">
        <v>0</v>
      </c>
      <c r="X104" s="269">
        <v>0</v>
      </c>
      <c r="Y104" s="269">
        <v>0</v>
      </c>
      <c r="Z104" s="269">
        <v>0</v>
      </c>
      <c r="AA104" s="269">
        <v>0</v>
      </c>
      <c r="AB104" s="269">
        <v>0</v>
      </c>
      <c r="AC104" s="269">
        <v>0</v>
      </c>
      <c r="AD104" s="269">
        <v>0</v>
      </c>
      <c r="AE104" s="269">
        <v>0</v>
      </c>
      <c r="AF104" s="269">
        <v>0</v>
      </c>
      <c r="AG104" s="269">
        <v>0</v>
      </c>
      <c r="AH104" s="269">
        <v>1</v>
      </c>
      <c r="AI104" s="269">
        <v>0</v>
      </c>
      <c r="AJ104" s="269">
        <v>0</v>
      </c>
      <c r="AK104" s="269">
        <v>0</v>
      </c>
      <c r="AL104" s="269">
        <v>0</v>
      </c>
      <c r="AM104" s="269">
        <v>8</v>
      </c>
      <c r="AN104" s="269">
        <v>0</v>
      </c>
    </row>
    <row r="105" spans="3:40" x14ac:dyDescent="0.3">
      <c r="C105" s="269">
        <v>34</v>
      </c>
      <c r="D105" s="269">
        <v>10</v>
      </c>
      <c r="E105" s="269">
        <v>2</v>
      </c>
      <c r="F105" s="269">
        <v>16903.32</v>
      </c>
      <c r="G105" s="269">
        <v>0</v>
      </c>
      <c r="H105" s="269">
        <v>4584</v>
      </c>
      <c r="I105" s="269">
        <v>0</v>
      </c>
      <c r="J105" s="269">
        <v>0</v>
      </c>
      <c r="K105" s="269">
        <v>1221.3800000000001</v>
      </c>
      <c r="L105" s="269">
        <v>0</v>
      </c>
      <c r="M105" s="269">
        <v>9653.9500000000007</v>
      </c>
      <c r="N105" s="269">
        <v>0</v>
      </c>
      <c r="O105" s="269">
        <v>0</v>
      </c>
      <c r="P105" s="269">
        <v>0</v>
      </c>
      <c r="Q105" s="269">
        <v>0</v>
      </c>
      <c r="R105" s="269">
        <v>0</v>
      </c>
      <c r="S105" s="269">
        <v>0</v>
      </c>
      <c r="T105" s="269">
        <v>0</v>
      </c>
      <c r="U105" s="269">
        <v>0</v>
      </c>
      <c r="V105" s="269">
        <v>0</v>
      </c>
      <c r="W105" s="269">
        <v>0</v>
      </c>
      <c r="X105" s="269">
        <v>0</v>
      </c>
      <c r="Y105" s="269">
        <v>0</v>
      </c>
      <c r="Z105" s="269">
        <v>0</v>
      </c>
      <c r="AA105" s="269">
        <v>0</v>
      </c>
      <c r="AB105" s="269">
        <v>0</v>
      </c>
      <c r="AC105" s="269">
        <v>0</v>
      </c>
      <c r="AD105" s="269">
        <v>0</v>
      </c>
      <c r="AE105" s="269">
        <v>0</v>
      </c>
      <c r="AF105" s="269">
        <v>0</v>
      </c>
      <c r="AG105" s="269">
        <v>0</v>
      </c>
      <c r="AH105" s="269">
        <v>0</v>
      </c>
      <c r="AI105" s="269">
        <v>0</v>
      </c>
      <c r="AJ105" s="269">
        <v>0</v>
      </c>
      <c r="AK105" s="269">
        <v>0</v>
      </c>
      <c r="AL105" s="269">
        <v>0</v>
      </c>
      <c r="AM105" s="269">
        <v>1444</v>
      </c>
      <c r="AN105" s="269">
        <v>0</v>
      </c>
    </row>
    <row r="106" spans="3:40" x14ac:dyDescent="0.3">
      <c r="C106" s="269">
        <v>34</v>
      </c>
      <c r="D106" s="269">
        <v>10</v>
      </c>
      <c r="E106" s="269">
        <v>3</v>
      </c>
      <c r="F106" s="269">
        <v>34</v>
      </c>
      <c r="G106" s="269">
        <v>0</v>
      </c>
      <c r="H106" s="269">
        <v>34</v>
      </c>
      <c r="I106" s="269">
        <v>0</v>
      </c>
      <c r="J106" s="269">
        <v>0</v>
      </c>
      <c r="K106" s="269">
        <v>0</v>
      </c>
      <c r="L106" s="269">
        <v>0</v>
      </c>
      <c r="M106" s="269">
        <v>0</v>
      </c>
      <c r="N106" s="269">
        <v>0</v>
      </c>
      <c r="O106" s="269">
        <v>0</v>
      </c>
      <c r="P106" s="269">
        <v>0</v>
      </c>
      <c r="Q106" s="269">
        <v>0</v>
      </c>
      <c r="R106" s="269">
        <v>0</v>
      </c>
      <c r="S106" s="269">
        <v>0</v>
      </c>
      <c r="T106" s="269">
        <v>0</v>
      </c>
      <c r="U106" s="269">
        <v>0</v>
      </c>
      <c r="V106" s="269">
        <v>0</v>
      </c>
      <c r="W106" s="269">
        <v>0</v>
      </c>
      <c r="X106" s="269">
        <v>0</v>
      </c>
      <c r="Y106" s="269">
        <v>0</v>
      </c>
      <c r="Z106" s="269">
        <v>0</v>
      </c>
      <c r="AA106" s="269">
        <v>0</v>
      </c>
      <c r="AB106" s="269">
        <v>0</v>
      </c>
      <c r="AC106" s="269">
        <v>0</v>
      </c>
      <c r="AD106" s="269">
        <v>0</v>
      </c>
      <c r="AE106" s="269">
        <v>0</v>
      </c>
      <c r="AF106" s="269">
        <v>0</v>
      </c>
      <c r="AG106" s="269">
        <v>0</v>
      </c>
      <c r="AH106" s="269">
        <v>0</v>
      </c>
      <c r="AI106" s="269">
        <v>0</v>
      </c>
      <c r="AJ106" s="269">
        <v>0</v>
      </c>
      <c r="AK106" s="269">
        <v>0</v>
      </c>
      <c r="AL106" s="269">
        <v>0</v>
      </c>
      <c r="AM106" s="269">
        <v>0</v>
      </c>
      <c r="AN106" s="269">
        <v>0</v>
      </c>
    </row>
    <row r="107" spans="3:40" x14ac:dyDescent="0.3">
      <c r="C107" s="269">
        <v>34</v>
      </c>
      <c r="D107" s="269">
        <v>10</v>
      </c>
      <c r="E107" s="269">
        <v>4</v>
      </c>
      <c r="F107" s="269">
        <v>802</v>
      </c>
      <c r="G107" s="269">
        <v>0</v>
      </c>
      <c r="H107" s="269">
        <v>534</v>
      </c>
      <c r="I107" s="269">
        <v>0</v>
      </c>
      <c r="J107" s="269">
        <v>0</v>
      </c>
      <c r="K107" s="269">
        <v>46</v>
      </c>
      <c r="L107" s="269">
        <v>0</v>
      </c>
      <c r="M107" s="269">
        <v>222</v>
      </c>
      <c r="N107" s="269">
        <v>0</v>
      </c>
      <c r="O107" s="269">
        <v>0</v>
      </c>
      <c r="P107" s="269">
        <v>0</v>
      </c>
      <c r="Q107" s="269">
        <v>0</v>
      </c>
      <c r="R107" s="269">
        <v>0</v>
      </c>
      <c r="S107" s="269">
        <v>0</v>
      </c>
      <c r="T107" s="269">
        <v>0</v>
      </c>
      <c r="U107" s="269">
        <v>0</v>
      </c>
      <c r="V107" s="269">
        <v>0</v>
      </c>
      <c r="W107" s="269">
        <v>0</v>
      </c>
      <c r="X107" s="269">
        <v>0</v>
      </c>
      <c r="Y107" s="269">
        <v>0</v>
      </c>
      <c r="Z107" s="269">
        <v>0</v>
      </c>
      <c r="AA107" s="269">
        <v>0</v>
      </c>
      <c r="AB107" s="269">
        <v>0</v>
      </c>
      <c r="AC107" s="269">
        <v>0</v>
      </c>
      <c r="AD107" s="269">
        <v>0</v>
      </c>
      <c r="AE107" s="269">
        <v>0</v>
      </c>
      <c r="AF107" s="269">
        <v>0</v>
      </c>
      <c r="AG107" s="269">
        <v>0</v>
      </c>
      <c r="AH107" s="269">
        <v>0</v>
      </c>
      <c r="AI107" s="269">
        <v>0</v>
      </c>
      <c r="AJ107" s="269">
        <v>0</v>
      </c>
      <c r="AK107" s="269">
        <v>0</v>
      </c>
      <c r="AL107" s="269">
        <v>0</v>
      </c>
      <c r="AM107" s="269">
        <v>0</v>
      </c>
      <c r="AN107" s="269">
        <v>0</v>
      </c>
    </row>
    <row r="108" spans="3:40" x14ac:dyDescent="0.3">
      <c r="C108" s="269">
        <v>34</v>
      </c>
      <c r="D108" s="269">
        <v>10</v>
      </c>
      <c r="E108" s="269">
        <v>5</v>
      </c>
      <c r="F108" s="269">
        <v>0</v>
      </c>
      <c r="G108" s="269">
        <v>0</v>
      </c>
      <c r="H108" s="269">
        <v>0</v>
      </c>
      <c r="I108" s="269">
        <v>0</v>
      </c>
      <c r="J108" s="269">
        <v>0</v>
      </c>
      <c r="K108" s="269">
        <v>0</v>
      </c>
      <c r="L108" s="269">
        <v>0</v>
      </c>
      <c r="M108" s="269">
        <v>0</v>
      </c>
      <c r="N108" s="269">
        <v>0</v>
      </c>
      <c r="O108" s="269">
        <v>0</v>
      </c>
      <c r="P108" s="269">
        <v>0</v>
      </c>
      <c r="Q108" s="269">
        <v>0</v>
      </c>
      <c r="R108" s="269">
        <v>0</v>
      </c>
      <c r="S108" s="269">
        <v>0</v>
      </c>
      <c r="T108" s="269">
        <v>0</v>
      </c>
      <c r="U108" s="269">
        <v>0</v>
      </c>
      <c r="V108" s="269">
        <v>0</v>
      </c>
      <c r="W108" s="269">
        <v>0</v>
      </c>
      <c r="X108" s="269">
        <v>0</v>
      </c>
      <c r="Y108" s="269">
        <v>0</v>
      </c>
      <c r="Z108" s="269">
        <v>0</v>
      </c>
      <c r="AA108" s="269">
        <v>0</v>
      </c>
      <c r="AB108" s="269">
        <v>0</v>
      </c>
      <c r="AC108" s="269">
        <v>0</v>
      </c>
      <c r="AD108" s="269">
        <v>0</v>
      </c>
      <c r="AE108" s="269">
        <v>0</v>
      </c>
      <c r="AF108" s="269">
        <v>0</v>
      </c>
      <c r="AG108" s="269">
        <v>0</v>
      </c>
      <c r="AH108" s="269">
        <v>0</v>
      </c>
      <c r="AI108" s="269">
        <v>0</v>
      </c>
      <c r="AJ108" s="269">
        <v>0</v>
      </c>
      <c r="AK108" s="269">
        <v>0</v>
      </c>
      <c r="AL108" s="269">
        <v>0</v>
      </c>
      <c r="AM108" s="269">
        <v>0</v>
      </c>
      <c r="AN108" s="269">
        <v>0</v>
      </c>
    </row>
    <row r="109" spans="3:40" x14ac:dyDescent="0.3">
      <c r="C109" s="269">
        <v>34</v>
      </c>
      <c r="D109" s="269">
        <v>10</v>
      </c>
      <c r="E109" s="269">
        <v>6</v>
      </c>
      <c r="F109" s="269">
        <v>3903379</v>
      </c>
      <c r="G109" s="269">
        <v>0</v>
      </c>
      <c r="H109" s="269">
        <v>1661203</v>
      </c>
      <c r="I109" s="269">
        <v>0</v>
      </c>
      <c r="J109" s="269">
        <v>0</v>
      </c>
      <c r="K109" s="269">
        <v>214757</v>
      </c>
      <c r="L109" s="269">
        <v>0</v>
      </c>
      <c r="M109" s="269">
        <v>1867147</v>
      </c>
      <c r="N109" s="269">
        <v>0</v>
      </c>
      <c r="O109" s="269">
        <v>0</v>
      </c>
      <c r="P109" s="269">
        <v>0</v>
      </c>
      <c r="Q109" s="269">
        <v>0</v>
      </c>
      <c r="R109" s="269">
        <v>0</v>
      </c>
      <c r="S109" s="269">
        <v>0</v>
      </c>
      <c r="T109" s="269">
        <v>0</v>
      </c>
      <c r="U109" s="269">
        <v>0</v>
      </c>
      <c r="V109" s="269">
        <v>0</v>
      </c>
      <c r="W109" s="269">
        <v>0</v>
      </c>
      <c r="X109" s="269">
        <v>0</v>
      </c>
      <c r="Y109" s="269">
        <v>0</v>
      </c>
      <c r="Z109" s="269">
        <v>0</v>
      </c>
      <c r="AA109" s="269">
        <v>0</v>
      </c>
      <c r="AB109" s="269">
        <v>0</v>
      </c>
      <c r="AC109" s="269">
        <v>0</v>
      </c>
      <c r="AD109" s="269">
        <v>0</v>
      </c>
      <c r="AE109" s="269">
        <v>0</v>
      </c>
      <c r="AF109" s="269">
        <v>0</v>
      </c>
      <c r="AG109" s="269">
        <v>0</v>
      </c>
      <c r="AH109" s="269">
        <v>1180</v>
      </c>
      <c r="AI109" s="269">
        <v>0</v>
      </c>
      <c r="AJ109" s="269">
        <v>0</v>
      </c>
      <c r="AK109" s="269">
        <v>0</v>
      </c>
      <c r="AL109" s="269">
        <v>0</v>
      </c>
      <c r="AM109" s="269">
        <v>159092</v>
      </c>
      <c r="AN109" s="269">
        <v>0</v>
      </c>
    </row>
    <row r="110" spans="3:40" x14ac:dyDescent="0.3">
      <c r="C110" s="269">
        <v>34</v>
      </c>
      <c r="D110" s="269">
        <v>10</v>
      </c>
      <c r="E110" s="269">
        <v>7</v>
      </c>
      <c r="F110" s="269">
        <v>12400</v>
      </c>
      <c r="G110" s="269">
        <v>0</v>
      </c>
      <c r="H110" s="269">
        <v>12400</v>
      </c>
      <c r="I110" s="269">
        <v>0</v>
      </c>
      <c r="J110" s="269">
        <v>0</v>
      </c>
      <c r="K110" s="269">
        <v>0</v>
      </c>
      <c r="L110" s="269">
        <v>0</v>
      </c>
      <c r="M110" s="269">
        <v>0</v>
      </c>
      <c r="N110" s="269">
        <v>0</v>
      </c>
      <c r="O110" s="269">
        <v>0</v>
      </c>
      <c r="P110" s="269">
        <v>0</v>
      </c>
      <c r="Q110" s="269">
        <v>0</v>
      </c>
      <c r="R110" s="269">
        <v>0</v>
      </c>
      <c r="S110" s="269">
        <v>0</v>
      </c>
      <c r="T110" s="269">
        <v>0</v>
      </c>
      <c r="U110" s="269">
        <v>0</v>
      </c>
      <c r="V110" s="269">
        <v>0</v>
      </c>
      <c r="W110" s="269">
        <v>0</v>
      </c>
      <c r="X110" s="269">
        <v>0</v>
      </c>
      <c r="Y110" s="269">
        <v>0</v>
      </c>
      <c r="Z110" s="269">
        <v>0</v>
      </c>
      <c r="AA110" s="269">
        <v>0</v>
      </c>
      <c r="AB110" s="269">
        <v>0</v>
      </c>
      <c r="AC110" s="269">
        <v>0</v>
      </c>
      <c r="AD110" s="269">
        <v>0</v>
      </c>
      <c r="AE110" s="269">
        <v>0</v>
      </c>
      <c r="AF110" s="269">
        <v>0</v>
      </c>
      <c r="AG110" s="269">
        <v>0</v>
      </c>
      <c r="AH110" s="269">
        <v>0</v>
      </c>
      <c r="AI110" s="269">
        <v>0</v>
      </c>
      <c r="AJ110" s="269">
        <v>0</v>
      </c>
      <c r="AK110" s="269">
        <v>0</v>
      </c>
      <c r="AL110" s="269">
        <v>0</v>
      </c>
      <c r="AM110" s="269">
        <v>0</v>
      </c>
      <c r="AN110" s="269">
        <v>0</v>
      </c>
    </row>
    <row r="111" spans="3:40" x14ac:dyDescent="0.3">
      <c r="C111" s="269">
        <v>34</v>
      </c>
      <c r="D111" s="269">
        <v>10</v>
      </c>
      <c r="E111" s="269">
        <v>8</v>
      </c>
      <c r="F111" s="269">
        <v>0</v>
      </c>
      <c r="G111" s="269">
        <v>0</v>
      </c>
      <c r="H111" s="269">
        <v>0</v>
      </c>
      <c r="I111" s="269">
        <v>0</v>
      </c>
      <c r="J111" s="269">
        <v>0</v>
      </c>
      <c r="K111" s="269">
        <v>0</v>
      </c>
      <c r="L111" s="269">
        <v>0</v>
      </c>
      <c r="M111" s="269">
        <v>0</v>
      </c>
      <c r="N111" s="269">
        <v>0</v>
      </c>
      <c r="O111" s="269">
        <v>0</v>
      </c>
      <c r="P111" s="269">
        <v>0</v>
      </c>
      <c r="Q111" s="269">
        <v>0</v>
      </c>
      <c r="R111" s="269">
        <v>0</v>
      </c>
      <c r="S111" s="269">
        <v>0</v>
      </c>
      <c r="T111" s="269">
        <v>0</v>
      </c>
      <c r="U111" s="269">
        <v>0</v>
      </c>
      <c r="V111" s="269">
        <v>0</v>
      </c>
      <c r="W111" s="269">
        <v>0</v>
      </c>
      <c r="X111" s="269">
        <v>0</v>
      </c>
      <c r="Y111" s="269">
        <v>0</v>
      </c>
      <c r="Z111" s="269">
        <v>0</v>
      </c>
      <c r="AA111" s="269">
        <v>0</v>
      </c>
      <c r="AB111" s="269">
        <v>0</v>
      </c>
      <c r="AC111" s="269">
        <v>0</v>
      </c>
      <c r="AD111" s="269">
        <v>0</v>
      </c>
      <c r="AE111" s="269">
        <v>0</v>
      </c>
      <c r="AF111" s="269">
        <v>0</v>
      </c>
      <c r="AG111" s="269">
        <v>0</v>
      </c>
      <c r="AH111" s="269">
        <v>0</v>
      </c>
      <c r="AI111" s="269">
        <v>0</v>
      </c>
      <c r="AJ111" s="269">
        <v>0</v>
      </c>
      <c r="AK111" s="269">
        <v>0</v>
      </c>
      <c r="AL111" s="269">
        <v>0</v>
      </c>
      <c r="AM111" s="269">
        <v>0</v>
      </c>
      <c r="AN111" s="269">
        <v>0</v>
      </c>
    </row>
    <row r="112" spans="3:40" x14ac:dyDescent="0.3">
      <c r="C112" s="269">
        <v>34</v>
      </c>
      <c r="D112" s="269">
        <v>10</v>
      </c>
      <c r="E112" s="269">
        <v>9</v>
      </c>
      <c r="F112" s="269">
        <v>116048</v>
      </c>
      <c r="G112" s="269">
        <v>0</v>
      </c>
      <c r="H112" s="269">
        <v>77900</v>
      </c>
      <c r="I112" s="269">
        <v>0</v>
      </c>
      <c r="J112" s="269">
        <v>0</v>
      </c>
      <c r="K112" s="269">
        <v>6980</v>
      </c>
      <c r="L112" s="269">
        <v>0</v>
      </c>
      <c r="M112" s="269">
        <v>27168</v>
      </c>
      <c r="N112" s="269">
        <v>0</v>
      </c>
      <c r="O112" s="269">
        <v>0</v>
      </c>
      <c r="P112" s="269">
        <v>0</v>
      </c>
      <c r="Q112" s="269">
        <v>0</v>
      </c>
      <c r="R112" s="269">
        <v>0</v>
      </c>
      <c r="S112" s="269">
        <v>0</v>
      </c>
      <c r="T112" s="269">
        <v>0</v>
      </c>
      <c r="U112" s="269">
        <v>0</v>
      </c>
      <c r="V112" s="269">
        <v>0</v>
      </c>
      <c r="W112" s="269">
        <v>0</v>
      </c>
      <c r="X112" s="269">
        <v>0</v>
      </c>
      <c r="Y112" s="269">
        <v>0</v>
      </c>
      <c r="Z112" s="269">
        <v>0</v>
      </c>
      <c r="AA112" s="269">
        <v>0</v>
      </c>
      <c r="AB112" s="269">
        <v>0</v>
      </c>
      <c r="AC112" s="269">
        <v>0</v>
      </c>
      <c r="AD112" s="269">
        <v>0</v>
      </c>
      <c r="AE112" s="269">
        <v>0</v>
      </c>
      <c r="AF112" s="269">
        <v>0</v>
      </c>
      <c r="AG112" s="269">
        <v>0</v>
      </c>
      <c r="AH112" s="269">
        <v>0</v>
      </c>
      <c r="AI112" s="269">
        <v>0</v>
      </c>
      <c r="AJ112" s="269">
        <v>0</v>
      </c>
      <c r="AK112" s="269">
        <v>0</v>
      </c>
      <c r="AL112" s="269">
        <v>0</v>
      </c>
      <c r="AM112" s="269">
        <v>4000</v>
      </c>
      <c r="AN112" s="269">
        <v>0</v>
      </c>
    </row>
    <row r="113" spans="3:40" x14ac:dyDescent="0.3">
      <c r="C113" s="269">
        <v>34</v>
      </c>
      <c r="D113" s="269">
        <v>10</v>
      </c>
      <c r="E113" s="269">
        <v>10</v>
      </c>
      <c r="F113" s="269">
        <v>7400</v>
      </c>
      <c r="G113" s="269">
        <v>0</v>
      </c>
      <c r="H113" s="269">
        <v>3000</v>
      </c>
      <c r="I113" s="269">
        <v>0</v>
      </c>
      <c r="J113" s="269">
        <v>0</v>
      </c>
      <c r="K113" s="269">
        <v>4400</v>
      </c>
      <c r="L113" s="269">
        <v>0</v>
      </c>
      <c r="M113" s="269">
        <v>0</v>
      </c>
      <c r="N113" s="269">
        <v>0</v>
      </c>
      <c r="O113" s="269">
        <v>0</v>
      </c>
      <c r="P113" s="269">
        <v>0</v>
      </c>
      <c r="Q113" s="269">
        <v>0</v>
      </c>
      <c r="R113" s="269">
        <v>0</v>
      </c>
      <c r="S113" s="269">
        <v>0</v>
      </c>
      <c r="T113" s="269">
        <v>0</v>
      </c>
      <c r="U113" s="269">
        <v>0</v>
      </c>
      <c r="V113" s="269">
        <v>0</v>
      </c>
      <c r="W113" s="269">
        <v>0</v>
      </c>
      <c r="X113" s="269">
        <v>0</v>
      </c>
      <c r="Y113" s="269">
        <v>0</v>
      </c>
      <c r="Z113" s="269">
        <v>0</v>
      </c>
      <c r="AA113" s="269">
        <v>0</v>
      </c>
      <c r="AB113" s="269">
        <v>0</v>
      </c>
      <c r="AC113" s="269">
        <v>0</v>
      </c>
      <c r="AD113" s="269">
        <v>0</v>
      </c>
      <c r="AE113" s="269">
        <v>0</v>
      </c>
      <c r="AF113" s="269">
        <v>0</v>
      </c>
      <c r="AG113" s="269">
        <v>0</v>
      </c>
      <c r="AH113" s="269">
        <v>0</v>
      </c>
      <c r="AI113" s="269">
        <v>0</v>
      </c>
      <c r="AJ113" s="269">
        <v>0</v>
      </c>
      <c r="AK113" s="269">
        <v>0</v>
      </c>
      <c r="AL113" s="269">
        <v>0</v>
      </c>
      <c r="AM113" s="269">
        <v>0</v>
      </c>
      <c r="AN113" s="269">
        <v>0</v>
      </c>
    </row>
    <row r="114" spans="3:40" x14ac:dyDescent="0.3">
      <c r="C114" s="269">
        <v>34</v>
      </c>
      <c r="D114" s="269">
        <v>10</v>
      </c>
      <c r="E114" s="269">
        <v>11</v>
      </c>
      <c r="F114" s="269">
        <v>11248.25</v>
      </c>
      <c r="G114" s="269">
        <v>0</v>
      </c>
      <c r="H114" s="269">
        <v>7081.583333333333</v>
      </c>
      <c r="I114" s="269">
        <v>0</v>
      </c>
      <c r="J114" s="269">
        <v>0</v>
      </c>
      <c r="K114" s="269">
        <v>4166.666666666667</v>
      </c>
      <c r="L114" s="269">
        <v>0</v>
      </c>
      <c r="M114" s="269">
        <v>0</v>
      </c>
      <c r="N114" s="269">
        <v>0</v>
      </c>
      <c r="O114" s="269">
        <v>0</v>
      </c>
      <c r="P114" s="269">
        <v>0</v>
      </c>
      <c r="Q114" s="269">
        <v>0</v>
      </c>
      <c r="R114" s="269">
        <v>0</v>
      </c>
      <c r="S114" s="269">
        <v>0</v>
      </c>
      <c r="T114" s="269">
        <v>0</v>
      </c>
      <c r="U114" s="269">
        <v>0</v>
      </c>
      <c r="V114" s="269">
        <v>0</v>
      </c>
      <c r="W114" s="269">
        <v>0</v>
      </c>
      <c r="X114" s="269">
        <v>0</v>
      </c>
      <c r="Y114" s="269">
        <v>0</v>
      </c>
      <c r="Z114" s="269">
        <v>0</v>
      </c>
      <c r="AA114" s="269">
        <v>0</v>
      </c>
      <c r="AB114" s="269">
        <v>0</v>
      </c>
      <c r="AC114" s="269">
        <v>0</v>
      </c>
      <c r="AD114" s="269">
        <v>0</v>
      </c>
      <c r="AE114" s="269">
        <v>0</v>
      </c>
      <c r="AF114" s="269">
        <v>0</v>
      </c>
      <c r="AG114" s="269">
        <v>0</v>
      </c>
      <c r="AH114" s="269">
        <v>0</v>
      </c>
      <c r="AI114" s="269">
        <v>0</v>
      </c>
      <c r="AJ114" s="269">
        <v>0</v>
      </c>
      <c r="AK114" s="269">
        <v>0</v>
      </c>
      <c r="AL114" s="269">
        <v>0</v>
      </c>
      <c r="AM114" s="269">
        <v>0</v>
      </c>
      <c r="AN114" s="269">
        <v>0</v>
      </c>
    </row>
    <row r="115" spans="3:40" x14ac:dyDescent="0.3">
      <c r="C115" s="269">
        <v>34</v>
      </c>
      <c r="D115" s="269">
        <v>11</v>
      </c>
      <c r="E115" s="269">
        <v>1</v>
      </c>
      <c r="F115" s="269">
        <v>105</v>
      </c>
      <c r="G115" s="269">
        <v>0</v>
      </c>
      <c r="H115" s="269">
        <v>27</v>
      </c>
      <c r="I115" s="269">
        <v>0</v>
      </c>
      <c r="J115" s="269">
        <v>0</v>
      </c>
      <c r="K115" s="269">
        <v>7.75</v>
      </c>
      <c r="L115" s="269">
        <v>0</v>
      </c>
      <c r="M115" s="269">
        <v>61.25</v>
      </c>
      <c r="N115" s="269">
        <v>0</v>
      </c>
      <c r="O115" s="269">
        <v>0</v>
      </c>
      <c r="P115" s="269">
        <v>0</v>
      </c>
      <c r="Q115" s="269">
        <v>0</v>
      </c>
      <c r="R115" s="269">
        <v>0</v>
      </c>
      <c r="S115" s="269">
        <v>0</v>
      </c>
      <c r="T115" s="269">
        <v>0</v>
      </c>
      <c r="U115" s="269">
        <v>0</v>
      </c>
      <c r="V115" s="269">
        <v>0</v>
      </c>
      <c r="W115" s="269">
        <v>0</v>
      </c>
      <c r="X115" s="269">
        <v>0</v>
      </c>
      <c r="Y115" s="269">
        <v>0</v>
      </c>
      <c r="Z115" s="269">
        <v>0</v>
      </c>
      <c r="AA115" s="269">
        <v>0</v>
      </c>
      <c r="AB115" s="269">
        <v>0</v>
      </c>
      <c r="AC115" s="269">
        <v>0</v>
      </c>
      <c r="AD115" s="269">
        <v>0</v>
      </c>
      <c r="AE115" s="269">
        <v>0</v>
      </c>
      <c r="AF115" s="269">
        <v>0</v>
      </c>
      <c r="AG115" s="269">
        <v>0</v>
      </c>
      <c r="AH115" s="269">
        <v>1</v>
      </c>
      <c r="AI115" s="269">
        <v>0</v>
      </c>
      <c r="AJ115" s="269">
        <v>0</v>
      </c>
      <c r="AK115" s="269">
        <v>0</v>
      </c>
      <c r="AL115" s="269">
        <v>0</v>
      </c>
      <c r="AM115" s="269">
        <v>8</v>
      </c>
      <c r="AN115" s="269">
        <v>0</v>
      </c>
    </row>
    <row r="116" spans="3:40" x14ac:dyDescent="0.3">
      <c r="C116" s="269">
        <v>34</v>
      </c>
      <c r="D116" s="269">
        <v>11</v>
      </c>
      <c r="E116" s="269">
        <v>2</v>
      </c>
      <c r="F116" s="269">
        <v>14203.12</v>
      </c>
      <c r="G116" s="269">
        <v>0</v>
      </c>
      <c r="H116" s="269">
        <v>3672</v>
      </c>
      <c r="I116" s="269">
        <v>0</v>
      </c>
      <c r="J116" s="269">
        <v>0</v>
      </c>
      <c r="K116" s="269">
        <v>1064.8800000000001</v>
      </c>
      <c r="L116" s="269">
        <v>0</v>
      </c>
      <c r="M116" s="269">
        <v>8234.25</v>
      </c>
      <c r="N116" s="269">
        <v>0</v>
      </c>
      <c r="O116" s="269">
        <v>0</v>
      </c>
      <c r="P116" s="269">
        <v>0</v>
      </c>
      <c r="Q116" s="269">
        <v>0</v>
      </c>
      <c r="R116" s="269">
        <v>0</v>
      </c>
      <c r="S116" s="269">
        <v>0</v>
      </c>
      <c r="T116" s="269">
        <v>0</v>
      </c>
      <c r="U116" s="269">
        <v>0</v>
      </c>
      <c r="V116" s="269">
        <v>0</v>
      </c>
      <c r="W116" s="269">
        <v>0</v>
      </c>
      <c r="X116" s="269">
        <v>0</v>
      </c>
      <c r="Y116" s="269">
        <v>0</v>
      </c>
      <c r="Z116" s="269">
        <v>0</v>
      </c>
      <c r="AA116" s="269">
        <v>0</v>
      </c>
      <c r="AB116" s="269">
        <v>0</v>
      </c>
      <c r="AC116" s="269">
        <v>0</v>
      </c>
      <c r="AD116" s="269">
        <v>0</v>
      </c>
      <c r="AE116" s="269">
        <v>0</v>
      </c>
      <c r="AF116" s="269">
        <v>0</v>
      </c>
      <c r="AG116" s="269">
        <v>0</v>
      </c>
      <c r="AH116" s="269">
        <v>120</v>
      </c>
      <c r="AI116" s="269">
        <v>0</v>
      </c>
      <c r="AJ116" s="269">
        <v>0</v>
      </c>
      <c r="AK116" s="269">
        <v>0</v>
      </c>
      <c r="AL116" s="269">
        <v>0</v>
      </c>
      <c r="AM116" s="269">
        <v>1112</v>
      </c>
      <c r="AN116" s="269">
        <v>0</v>
      </c>
    </row>
    <row r="117" spans="3:40" x14ac:dyDescent="0.3">
      <c r="C117" s="269">
        <v>34</v>
      </c>
      <c r="D117" s="269">
        <v>11</v>
      </c>
      <c r="E117" s="269">
        <v>3</v>
      </c>
      <c r="F117" s="269">
        <v>32</v>
      </c>
      <c r="G117" s="269">
        <v>0</v>
      </c>
      <c r="H117" s="269">
        <v>32</v>
      </c>
      <c r="I117" s="269">
        <v>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0</v>
      </c>
      <c r="P117" s="269">
        <v>0</v>
      </c>
      <c r="Q117" s="269">
        <v>0</v>
      </c>
      <c r="R117" s="269">
        <v>0</v>
      </c>
      <c r="S117" s="269">
        <v>0</v>
      </c>
      <c r="T117" s="269">
        <v>0</v>
      </c>
      <c r="U117" s="269">
        <v>0</v>
      </c>
      <c r="V117" s="269">
        <v>0</v>
      </c>
      <c r="W117" s="269">
        <v>0</v>
      </c>
      <c r="X117" s="269">
        <v>0</v>
      </c>
      <c r="Y117" s="269">
        <v>0</v>
      </c>
      <c r="Z117" s="269">
        <v>0</v>
      </c>
      <c r="AA117" s="269">
        <v>0</v>
      </c>
      <c r="AB117" s="269">
        <v>0</v>
      </c>
      <c r="AC117" s="269">
        <v>0</v>
      </c>
      <c r="AD117" s="269">
        <v>0</v>
      </c>
      <c r="AE117" s="269">
        <v>0</v>
      </c>
      <c r="AF117" s="269">
        <v>0</v>
      </c>
      <c r="AG117" s="269">
        <v>0</v>
      </c>
      <c r="AH117" s="269">
        <v>0</v>
      </c>
      <c r="AI117" s="269">
        <v>0</v>
      </c>
      <c r="AJ117" s="269">
        <v>0</v>
      </c>
      <c r="AK117" s="269">
        <v>0</v>
      </c>
      <c r="AL117" s="269">
        <v>0</v>
      </c>
      <c r="AM117" s="269">
        <v>0</v>
      </c>
      <c r="AN117" s="269">
        <v>0</v>
      </c>
    </row>
    <row r="118" spans="3:40" x14ac:dyDescent="0.3">
      <c r="C118" s="269">
        <v>34</v>
      </c>
      <c r="D118" s="269">
        <v>11</v>
      </c>
      <c r="E118" s="269">
        <v>4</v>
      </c>
      <c r="F118" s="269">
        <v>744</v>
      </c>
      <c r="G118" s="269">
        <v>0</v>
      </c>
      <c r="H118" s="269">
        <v>570</v>
      </c>
      <c r="I118" s="269">
        <v>0</v>
      </c>
      <c r="J118" s="269">
        <v>0</v>
      </c>
      <c r="K118" s="269">
        <v>54</v>
      </c>
      <c r="L118" s="269">
        <v>0</v>
      </c>
      <c r="M118" s="269">
        <v>120</v>
      </c>
      <c r="N118" s="269">
        <v>0</v>
      </c>
      <c r="O118" s="269">
        <v>0</v>
      </c>
      <c r="P118" s="269">
        <v>0</v>
      </c>
      <c r="Q118" s="269">
        <v>0</v>
      </c>
      <c r="R118" s="269">
        <v>0</v>
      </c>
      <c r="S118" s="269">
        <v>0</v>
      </c>
      <c r="T118" s="269">
        <v>0</v>
      </c>
      <c r="U118" s="269">
        <v>0</v>
      </c>
      <c r="V118" s="269">
        <v>0</v>
      </c>
      <c r="W118" s="269">
        <v>0</v>
      </c>
      <c r="X118" s="269">
        <v>0</v>
      </c>
      <c r="Y118" s="269">
        <v>0</v>
      </c>
      <c r="Z118" s="269">
        <v>0</v>
      </c>
      <c r="AA118" s="269">
        <v>0</v>
      </c>
      <c r="AB118" s="269">
        <v>0</v>
      </c>
      <c r="AC118" s="269">
        <v>0</v>
      </c>
      <c r="AD118" s="269">
        <v>0</v>
      </c>
      <c r="AE118" s="269">
        <v>0</v>
      </c>
      <c r="AF118" s="269">
        <v>0</v>
      </c>
      <c r="AG118" s="269">
        <v>0</v>
      </c>
      <c r="AH118" s="269">
        <v>0</v>
      </c>
      <c r="AI118" s="269">
        <v>0</v>
      </c>
      <c r="AJ118" s="269">
        <v>0</v>
      </c>
      <c r="AK118" s="269">
        <v>0</v>
      </c>
      <c r="AL118" s="269">
        <v>0</v>
      </c>
      <c r="AM118" s="269">
        <v>0</v>
      </c>
      <c r="AN118" s="269">
        <v>0</v>
      </c>
    </row>
    <row r="119" spans="3:40" x14ac:dyDescent="0.3">
      <c r="C119" s="269">
        <v>34</v>
      </c>
      <c r="D119" s="269">
        <v>11</v>
      </c>
      <c r="E119" s="269">
        <v>5</v>
      </c>
      <c r="F119" s="269">
        <v>0</v>
      </c>
      <c r="G119" s="269">
        <v>0</v>
      </c>
      <c r="H119" s="269">
        <v>0</v>
      </c>
      <c r="I119" s="269">
        <v>0</v>
      </c>
      <c r="J119" s="269">
        <v>0</v>
      </c>
      <c r="K119" s="269">
        <v>0</v>
      </c>
      <c r="L119" s="269">
        <v>0</v>
      </c>
      <c r="M119" s="269">
        <v>0</v>
      </c>
      <c r="N119" s="269">
        <v>0</v>
      </c>
      <c r="O119" s="269">
        <v>0</v>
      </c>
      <c r="P119" s="269">
        <v>0</v>
      </c>
      <c r="Q119" s="269">
        <v>0</v>
      </c>
      <c r="R119" s="269">
        <v>0</v>
      </c>
      <c r="S119" s="269">
        <v>0</v>
      </c>
      <c r="T119" s="269">
        <v>0</v>
      </c>
      <c r="U119" s="269">
        <v>0</v>
      </c>
      <c r="V119" s="269">
        <v>0</v>
      </c>
      <c r="W119" s="269">
        <v>0</v>
      </c>
      <c r="X119" s="269">
        <v>0</v>
      </c>
      <c r="Y119" s="269">
        <v>0</v>
      </c>
      <c r="Z119" s="269">
        <v>0</v>
      </c>
      <c r="AA119" s="269">
        <v>0</v>
      </c>
      <c r="AB119" s="269">
        <v>0</v>
      </c>
      <c r="AC119" s="269">
        <v>0</v>
      </c>
      <c r="AD119" s="269">
        <v>0</v>
      </c>
      <c r="AE119" s="269">
        <v>0</v>
      </c>
      <c r="AF119" s="269">
        <v>0</v>
      </c>
      <c r="AG119" s="269">
        <v>0</v>
      </c>
      <c r="AH119" s="269">
        <v>0</v>
      </c>
      <c r="AI119" s="269">
        <v>0</v>
      </c>
      <c r="AJ119" s="269">
        <v>0</v>
      </c>
      <c r="AK119" s="269">
        <v>0</v>
      </c>
      <c r="AL119" s="269">
        <v>0</v>
      </c>
      <c r="AM119" s="269">
        <v>0</v>
      </c>
      <c r="AN119" s="269">
        <v>0</v>
      </c>
    </row>
    <row r="120" spans="3:40" x14ac:dyDescent="0.3">
      <c r="C120" s="269">
        <v>34</v>
      </c>
      <c r="D120" s="269">
        <v>11</v>
      </c>
      <c r="E120" s="269">
        <v>6</v>
      </c>
      <c r="F120" s="269">
        <v>5486006</v>
      </c>
      <c r="G120" s="269">
        <v>0</v>
      </c>
      <c r="H120" s="269">
        <v>2430073</v>
      </c>
      <c r="I120" s="269">
        <v>0</v>
      </c>
      <c r="J120" s="269">
        <v>0</v>
      </c>
      <c r="K120" s="269">
        <v>290830</v>
      </c>
      <c r="L120" s="269">
        <v>0</v>
      </c>
      <c r="M120" s="269">
        <v>2529230</v>
      </c>
      <c r="N120" s="269">
        <v>0</v>
      </c>
      <c r="O120" s="269">
        <v>0</v>
      </c>
      <c r="P120" s="269">
        <v>0</v>
      </c>
      <c r="Q120" s="269">
        <v>0</v>
      </c>
      <c r="R120" s="269">
        <v>0</v>
      </c>
      <c r="S120" s="269">
        <v>0</v>
      </c>
      <c r="T120" s="269">
        <v>0</v>
      </c>
      <c r="U120" s="269">
        <v>0</v>
      </c>
      <c r="V120" s="269">
        <v>0</v>
      </c>
      <c r="W120" s="269">
        <v>0</v>
      </c>
      <c r="X120" s="269">
        <v>0</v>
      </c>
      <c r="Y120" s="269">
        <v>0</v>
      </c>
      <c r="Z120" s="269">
        <v>0</v>
      </c>
      <c r="AA120" s="269">
        <v>0</v>
      </c>
      <c r="AB120" s="269">
        <v>0</v>
      </c>
      <c r="AC120" s="269">
        <v>0</v>
      </c>
      <c r="AD120" s="269">
        <v>0</v>
      </c>
      <c r="AE120" s="269">
        <v>0</v>
      </c>
      <c r="AF120" s="269">
        <v>0</v>
      </c>
      <c r="AG120" s="269">
        <v>0</v>
      </c>
      <c r="AH120" s="269">
        <v>19891</v>
      </c>
      <c r="AI120" s="269">
        <v>0</v>
      </c>
      <c r="AJ120" s="269">
        <v>0</v>
      </c>
      <c r="AK120" s="269">
        <v>0</v>
      </c>
      <c r="AL120" s="269">
        <v>0</v>
      </c>
      <c r="AM120" s="269">
        <v>215982</v>
      </c>
      <c r="AN120" s="269">
        <v>0</v>
      </c>
    </row>
    <row r="121" spans="3:40" x14ac:dyDescent="0.3">
      <c r="C121" s="269">
        <v>34</v>
      </c>
      <c r="D121" s="269">
        <v>11</v>
      </c>
      <c r="E121" s="269">
        <v>7</v>
      </c>
      <c r="F121" s="269">
        <v>0</v>
      </c>
      <c r="G121" s="269">
        <v>0</v>
      </c>
      <c r="H121" s="269">
        <v>0</v>
      </c>
      <c r="I121" s="269">
        <v>0</v>
      </c>
      <c r="J121" s="269">
        <v>0</v>
      </c>
      <c r="K121" s="269">
        <v>0</v>
      </c>
      <c r="L121" s="269">
        <v>0</v>
      </c>
      <c r="M121" s="269">
        <v>0</v>
      </c>
      <c r="N121" s="269">
        <v>0</v>
      </c>
      <c r="O121" s="269">
        <v>0</v>
      </c>
      <c r="P121" s="269">
        <v>0</v>
      </c>
      <c r="Q121" s="269">
        <v>0</v>
      </c>
      <c r="R121" s="269">
        <v>0</v>
      </c>
      <c r="S121" s="269">
        <v>0</v>
      </c>
      <c r="T121" s="269">
        <v>0</v>
      </c>
      <c r="U121" s="269">
        <v>0</v>
      </c>
      <c r="V121" s="269">
        <v>0</v>
      </c>
      <c r="W121" s="269">
        <v>0</v>
      </c>
      <c r="X121" s="269">
        <v>0</v>
      </c>
      <c r="Y121" s="269">
        <v>0</v>
      </c>
      <c r="Z121" s="269">
        <v>0</v>
      </c>
      <c r="AA121" s="269">
        <v>0</v>
      </c>
      <c r="AB121" s="269">
        <v>0</v>
      </c>
      <c r="AC121" s="269">
        <v>0</v>
      </c>
      <c r="AD121" s="269">
        <v>0</v>
      </c>
      <c r="AE121" s="269">
        <v>0</v>
      </c>
      <c r="AF121" s="269">
        <v>0</v>
      </c>
      <c r="AG121" s="269">
        <v>0</v>
      </c>
      <c r="AH121" s="269">
        <v>0</v>
      </c>
      <c r="AI121" s="269">
        <v>0</v>
      </c>
      <c r="AJ121" s="269">
        <v>0</v>
      </c>
      <c r="AK121" s="269">
        <v>0</v>
      </c>
      <c r="AL121" s="269">
        <v>0</v>
      </c>
      <c r="AM121" s="269">
        <v>0</v>
      </c>
      <c r="AN121" s="269">
        <v>0</v>
      </c>
    </row>
    <row r="122" spans="3:40" x14ac:dyDescent="0.3">
      <c r="C122" s="269">
        <v>34</v>
      </c>
      <c r="D122" s="269">
        <v>11</v>
      </c>
      <c r="E122" s="269">
        <v>8</v>
      </c>
      <c r="F122" s="269">
        <v>0</v>
      </c>
      <c r="G122" s="269">
        <v>0</v>
      </c>
      <c r="H122" s="269">
        <v>0</v>
      </c>
      <c r="I122" s="269">
        <v>0</v>
      </c>
      <c r="J122" s="269">
        <v>0</v>
      </c>
      <c r="K122" s="269">
        <v>0</v>
      </c>
      <c r="L122" s="269">
        <v>0</v>
      </c>
      <c r="M122" s="269">
        <v>0</v>
      </c>
      <c r="N122" s="269">
        <v>0</v>
      </c>
      <c r="O122" s="269">
        <v>0</v>
      </c>
      <c r="P122" s="269">
        <v>0</v>
      </c>
      <c r="Q122" s="269">
        <v>0</v>
      </c>
      <c r="R122" s="269">
        <v>0</v>
      </c>
      <c r="S122" s="269">
        <v>0</v>
      </c>
      <c r="T122" s="269">
        <v>0</v>
      </c>
      <c r="U122" s="269">
        <v>0</v>
      </c>
      <c r="V122" s="269">
        <v>0</v>
      </c>
      <c r="W122" s="269">
        <v>0</v>
      </c>
      <c r="X122" s="269">
        <v>0</v>
      </c>
      <c r="Y122" s="269">
        <v>0</v>
      </c>
      <c r="Z122" s="269">
        <v>0</v>
      </c>
      <c r="AA122" s="269">
        <v>0</v>
      </c>
      <c r="AB122" s="269">
        <v>0</v>
      </c>
      <c r="AC122" s="269">
        <v>0</v>
      </c>
      <c r="AD122" s="269">
        <v>0</v>
      </c>
      <c r="AE122" s="269">
        <v>0</v>
      </c>
      <c r="AF122" s="269">
        <v>0</v>
      </c>
      <c r="AG122" s="269">
        <v>0</v>
      </c>
      <c r="AH122" s="269">
        <v>0</v>
      </c>
      <c r="AI122" s="269">
        <v>0</v>
      </c>
      <c r="AJ122" s="269">
        <v>0</v>
      </c>
      <c r="AK122" s="269">
        <v>0</v>
      </c>
      <c r="AL122" s="269">
        <v>0</v>
      </c>
      <c r="AM122" s="269">
        <v>0</v>
      </c>
      <c r="AN122" s="269">
        <v>0</v>
      </c>
    </row>
    <row r="123" spans="3:40" x14ac:dyDescent="0.3">
      <c r="C123" s="269">
        <v>34</v>
      </c>
      <c r="D123" s="269">
        <v>11</v>
      </c>
      <c r="E123" s="269">
        <v>9</v>
      </c>
      <c r="F123" s="269">
        <v>1691999</v>
      </c>
      <c r="G123" s="269">
        <v>0</v>
      </c>
      <c r="H123" s="269">
        <v>778417</v>
      </c>
      <c r="I123" s="269">
        <v>0</v>
      </c>
      <c r="J123" s="269">
        <v>0</v>
      </c>
      <c r="K123" s="269">
        <v>78000</v>
      </c>
      <c r="L123" s="269">
        <v>0</v>
      </c>
      <c r="M123" s="269">
        <v>755710</v>
      </c>
      <c r="N123" s="269">
        <v>0</v>
      </c>
      <c r="O123" s="269">
        <v>0</v>
      </c>
      <c r="P123" s="269">
        <v>0</v>
      </c>
      <c r="Q123" s="269">
        <v>0</v>
      </c>
      <c r="R123" s="269">
        <v>0</v>
      </c>
      <c r="S123" s="269">
        <v>0</v>
      </c>
      <c r="T123" s="269">
        <v>0</v>
      </c>
      <c r="U123" s="269">
        <v>0</v>
      </c>
      <c r="V123" s="269">
        <v>0</v>
      </c>
      <c r="W123" s="269">
        <v>0</v>
      </c>
      <c r="X123" s="269">
        <v>0</v>
      </c>
      <c r="Y123" s="269">
        <v>0</v>
      </c>
      <c r="Z123" s="269">
        <v>0</v>
      </c>
      <c r="AA123" s="269">
        <v>0</v>
      </c>
      <c r="AB123" s="269">
        <v>0</v>
      </c>
      <c r="AC123" s="269">
        <v>0</v>
      </c>
      <c r="AD123" s="269">
        <v>0</v>
      </c>
      <c r="AE123" s="269">
        <v>0</v>
      </c>
      <c r="AF123" s="269">
        <v>0</v>
      </c>
      <c r="AG123" s="269">
        <v>0</v>
      </c>
      <c r="AH123" s="269">
        <v>5000</v>
      </c>
      <c r="AI123" s="269">
        <v>0</v>
      </c>
      <c r="AJ123" s="269">
        <v>0</v>
      </c>
      <c r="AK123" s="269">
        <v>0</v>
      </c>
      <c r="AL123" s="269">
        <v>0</v>
      </c>
      <c r="AM123" s="269">
        <v>74872</v>
      </c>
      <c r="AN123" s="269">
        <v>0</v>
      </c>
    </row>
    <row r="124" spans="3:40" x14ac:dyDescent="0.3">
      <c r="C124" s="269">
        <v>34</v>
      </c>
      <c r="D124" s="269">
        <v>11</v>
      </c>
      <c r="E124" s="269">
        <v>10</v>
      </c>
      <c r="F124" s="269">
        <v>25400</v>
      </c>
      <c r="G124" s="269">
        <v>0</v>
      </c>
      <c r="H124" s="269">
        <v>24500</v>
      </c>
      <c r="I124" s="269">
        <v>0</v>
      </c>
      <c r="J124" s="269">
        <v>0</v>
      </c>
      <c r="K124" s="269">
        <v>900</v>
      </c>
      <c r="L124" s="269">
        <v>0</v>
      </c>
      <c r="M124" s="269">
        <v>0</v>
      </c>
      <c r="N124" s="269">
        <v>0</v>
      </c>
      <c r="O124" s="269">
        <v>0</v>
      </c>
      <c r="P124" s="269">
        <v>0</v>
      </c>
      <c r="Q124" s="269">
        <v>0</v>
      </c>
      <c r="R124" s="269">
        <v>0</v>
      </c>
      <c r="S124" s="269">
        <v>0</v>
      </c>
      <c r="T124" s="269">
        <v>0</v>
      </c>
      <c r="U124" s="269">
        <v>0</v>
      </c>
      <c r="V124" s="269">
        <v>0</v>
      </c>
      <c r="W124" s="269">
        <v>0</v>
      </c>
      <c r="X124" s="269">
        <v>0</v>
      </c>
      <c r="Y124" s="269">
        <v>0</v>
      </c>
      <c r="Z124" s="269">
        <v>0</v>
      </c>
      <c r="AA124" s="269">
        <v>0</v>
      </c>
      <c r="AB124" s="269">
        <v>0</v>
      </c>
      <c r="AC124" s="269">
        <v>0</v>
      </c>
      <c r="AD124" s="269">
        <v>0</v>
      </c>
      <c r="AE124" s="269">
        <v>0</v>
      </c>
      <c r="AF124" s="269">
        <v>0</v>
      </c>
      <c r="AG124" s="269">
        <v>0</v>
      </c>
      <c r="AH124" s="269">
        <v>0</v>
      </c>
      <c r="AI124" s="269">
        <v>0</v>
      </c>
      <c r="AJ124" s="269">
        <v>0</v>
      </c>
      <c r="AK124" s="269">
        <v>0</v>
      </c>
      <c r="AL124" s="269">
        <v>0</v>
      </c>
      <c r="AM124" s="269">
        <v>0</v>
      </c>
      <c r="AN124" s="269">
        <v>0</v>
      </c>
    </row>
    <row r="125" spans="3:40" x14ac:dyDescent="0.3">
      <c r="C125" s="269">
        <v>34</v>
      </c>
      <c r="D125" s="269">
        <v>11</v>
      </c>
      <c r="E125" s="269">
        <v>11</v>
      </c>
      <c r="F125" s="269">
        <v>11248.25</v>
      </c>
      <c r="G125" s="269">
        <v>0</v>
      </c>
      <c r="H125" s="269">
        <v>7081.583333333333</v>
      </c>
      <c r="I125" s="269">
        <v>0</v>
      </c>
      <c r="J125" s="269">
        <v>0</v>
      </c>
      <c r="K125" s="269">
        <v>4166.666666666667</v>
      </c>
      <c r="L125" s="269">
        <v>0</v>
      </c>
      <c r="M125" s="269">
        <v>0</v>
      </c>
      <c r="N125" s="269">
        <v>0</v>
      </c>
      <c r="O125" s="269">
        <v>0</v>
      </c>
      <c r="P125" s="269">
        <v>0</v>
      </c>
      <c r="Q125" s="269">
        <v>0</v>
      </c>
      <c r="R125" s="269">
        <v>0</v>
      </c>
      <c r="S125" s="269">
        <v>0</v>
      </c>
      <c r="T125" s="269">
        <v>0</v>
      </c>
      <c r="U125" s="269">
        <v>0</v>
      </c>
      <c r="V125" s="269">
        <v>0</v>
      </c>
      <c r="W125" s="269">
        <v>0</v>
      </c>
      <c r="X125" s="269">
        <v>0</v>
      </c>
      <c r="Y125" s="269">
        <v>0</v>
      </c>
      <c r="Z125" s="269">
        <v>0</v>
      </c>
      <c r="AA125" s="269">
        <v>0</v>
      </c>
      <c r="AB125" s="269">
        <v>0</v>
      </c>
      <c r="AC125" s="269">
        <v>0</v>
      </c>
      <c r="AD125" s="269">
        <v>0</v>
      </c>
      <c r="AE125" s="269">
        <v>0</v>
      </c>
      <c r="AF125" s="269">
        <v>0</v>
      </c>
      <c r="AG125" s="269">
        <v>0</v>
      </c>
      <c r="AH125" s="269">
        <v>0</v>
      </c>
      <c r="AI125" s="269">
        <v>0</v>
      </c>
      <c r="AJ125" s="269">
        <v>0</v>
      </c>
      <c r="AK125" s="269">
        <v>0</v>
      </c>
      <c r="AL125" s="269">
        <v>0</v>
      </c>
      <c r="AM125" s="269">
        <v>0</v>
      </c>
      <c r="AN125" s="269">
        <v>0</v>
      </c>
    </row>
    <row r="126" spans="3:40" x14ac:dyDescent="0.3">
      <c r="C126" s="269">
        <v>34</v>
      </c>
      <c r="D126" s="269">
        <v>12</v>
      </c>
      <c r="E126" s="269">
        <v>1</v>
      </c>
      <c r="F126" s="269">
        <v>103</v>
      </c>
      <c r="G126" s="269">
        <v>0</v>
      </c>
      <c r="H126" s="269">
        <v>24</v>
      </c>
      <c r="I126" s="269">
        <v>0</v>
      </c>
      <c r="J126" s="269">
        <v>0</v>
      </c>
      <c r="K126" s="269">
        <v>7.75</v>
      </c>
      <c r="L126" s="269">
        <v>0</v>
      </c>
      <c r="M126" s="269">
        <v>62.25</v>
      </c>
      <c r="N126" s="269">
        <v>0</v>
      </c>
      <c r="O126" s="269">
        <v>0</v>
      </c>
      <c r="P126" s="269">
        <v>0</v>
      </c>
      <c r="Q126" s="269">
        <v>0</v>
      </c>
      <c r="R126" s="269">
        <v>0</v>
      </c>
      <c r="S126" s="269">
        <v>0</v>
      </c>
      <c r="T126" s="269">
        <v>0</v>
      </c>
      <c r="U126" s="269">
        <v>0</v>
      </c>
      <c r="V126" s="269">
        <v>0</v>
      </c>
      <c r="W126" s="269">
        <v>0</v>
      </c>
      <c r="X126" s="269">
        <v>0</v>
      </c>
      <c r="Y126" s="269">
        <v>0</v>
      </c>
      <c r="Z126" s="269">
        <v>0</v>
      </c>
      <c r="AA126" s="269">
        <v>0</v>
      </c>
      <c r="AB126" s="269">
        <v>0</v>
      </c>
      <c r="AC126" s="269">
        <v>0</v>
      </c>
      <c r="AD126" s="269">
        <v>0</v>
      </c>
      <c r="AE126" s="269">
        <v>0</v>
      </c>
      <c r="AF126" s="269">
        <v>0</v>
      </c>
      <c r="AG126" s="269">
        <v>0</v>
      </c>
      <c r="AH126" s="269">
        <v>1</v>
      </c>
      <c r="AI126" s="269">
        <v>0</v>
      </c>
      <c r="AJ126" s="269">
        <v>0</v>
      </c>
      <c r="AK126" s="269">
        <v>0</v>
      </c>
      <c r="AL126" s="269">
        <v>0</v>
      </c>
      <c r="AM126" s="269">
        <v>8</v>
      </c>
      <c r="AN126" s="269">
        <v>0</v>
      </c>
    </row>
    <row r="127" spans="3:40" x14ac:dyDescent="0.3">
      <c r="C127" s="269">
        <v>34</v>
      </c>
      <c r="D127" s="269">
        <v>12</v>
      </c>
      <c r="E127" s="269">
        <v>2</v>
      </c>
      <c r="F127" s="269">
        <v>14854.55</v>
      </c>
      <c r="G127" s="269">
        <v>0</v>
      </c>
      <c r="H127" s="269">
        <v>3824</v>
      </c>
      <c r="I127" s="269">
        <v>0</v>
      </c>
      <c r="J127" s="269">
        <v>0</v>
      </c>
      <c r="K127" s="269">
        <v>1136.25</v>
      </c>
      <c r="L127" s="269">
        <v>0</v>
      </c>
      <c r="M127" s="269">
        <v>8582.2999999999993</v>
      </c>
      <c r="N127" s="269">
        <v>0</v>
      </c>
      <c r="O127" s="269">
        <v>0</v>
      </c>
      <c r="P127" s="269">
        <v>0</v>
      </c>
      <c r="Q127" s="269">
        <v>0</v>
      </c>
      <c r="R127" s="269">
        <v>0</v>
      </c>
      <c r="S127" s="269">
        <v>0</v>
      </c>
      <c r="T127" s="269">
        <v>0</v>
      </c>
      <c r="U127" s="269">
        <v>0</v>
      </c>
      <c r="V127" s="269">
        <v>0</v>
      </c>
      <c r="W127" s="269">
        <v>0</v>
      </c>
      <c r="X127" s="269">
        <v>0</v>
      </c>
      <c r="Y127" s="269">
        <v>0</v>
      </c>
      <c r="Z127" s="269">
        <v>0</v>
      </c>
      <c r="AA127" s="269">
        <v>0</v>
      </c>
      <c r="AB127" s="269">
        <v>0</v>
      </c>
      <c r="AC127" s="269">
        <v>0</v>
      </c>
      <c r="AD127" s="269">
        <v>0</v>
      </c>
      <c r="AE127" s="269">
        <v>0</v>
      </c>
      <c r="AF127" s="269">
        <v>0</v>
      </c>
      <c r="AG127" s="269">
        <v>0</v>
      </c>
      <c r="AH127" s="269">
        <v>168</v>
      </c>
      <c r="AI127" s="269">
        <v>0</v>
      </c>
      <c r="AJ127" s="269">
        <v>0</v>
      </c>
      <c r="AK127" s="269">
        <v>0</v>
      </c>
      <c r="AL127" s="269">
        <v>0</v>
      </c>
      <c r="AM127" s="269">
        <v>1144</v>
      </c>
      <c r="AN127" s="269">
        <v>0</v>
      </c>
    </row>
    <row r="128" spans="3:40" x14ac:dyDescent="0.3">
      <c r="C128" s="269">
        <v>34</v>
      </c>
      <c r="D128" s="269">
        <v>12</v>
      </c>
      <c r="E128" s="269">
        <v>3</v>
      </c>
      <c r="F128" s="269">
        <v>37</v>
      </c>
      <c r="G128" s="269">
        <v>0</v>
      </c>
      <c r="H128" s="269">
        <v>37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</row>
    <row r="129" spans="3:40" x14ac:dyDescent="0.3">
      <c r="C129" s="269">
        <v>34</v>
      </c>
      <c r="D129" s="269">
        <v>12</v>
      </c>
      <c r="E129" s="269">
        <v>4</v>
      </c>
      <c r="F129" s="269">
        <v>743</v>
      </c>
      <c r="G129" s="269">
        <v>0</v>
      </c>
      <c r="H129" s="269">
        <v>546</v>
      </c>
      <c r="I129" s="269">
        <v>0</v>
      </c>
      <c r="J129" s="269">
        <v>0</v>
      </c>
      <c r="K129" s="269">
        <v>40</v>
      </c>
      <c r="L129" s="269">
        <v>0</v>
      </c>
      <c r="M129" s="269">
        <v>157</v>
      </c>
      <c r="N129" s="269">
        <v>0</v>
      </c>
      <c r="O129" s="269">
        <v>0</v>
      </c>
      <c r="P129" s="269">
        <v>0</v>
      </c>
      <c r="Q129" s="269">
        <v>0</v>
      </c>
      <c r="R129" s="269">
        <v>0</v>
      </c>
      <c r="S129" s="269">
        <v>0</v>
      </c>
      <c r="T129" s="269">
        <v>0</v>
      </c>
      <c r="U129" s="269">
        <v>0</v>
      </c>
      <c r="V129" s="269">
        <v>0</v>
      </c>
      <c r="W129" s="269">
        <v>0</v>
      </c>
      <c r="X129" s="269">
        <v>0</v>
      </c>
      <c r="Y129" s="269">
        <v>0</v>
      </c>
      <c r="Z129" s="269">
        <v>0</v>
      </c>
      <c r="AA129" s="269">
        <v>0</v>
      </c>
      <c r="AB129" s="269">
        <v>0</v>
      </c>
      <c r="AC129" s="269">
        <v>0</v>
      </c>
      <c r="AD129" s="269">
        <v>0</v>
      </c>
      <c r="AE129" s="269">
        <v>0</v>
      </c>
      <c r="AF129" s="269">
        <v>0</v>
      </c>
      <c r="AG129" s="269">
        <v>0</v>
      </c>
      <c r="AH129" s="269">
        <v>0</v>
      </c>
      <c r="AI129" s="269">
        <v>0</v>
      </c>
      <c r="AJ129" s="269">
        <v>0</v>
      </c>
      <c r="AK129" s="269">
        <v>0</v>
      </c>
      <c r="AL129" s="269">
        <v>0</v>
      </c>
      <c r="AM129" s="269">
        <v>0</v>
      </c>
      <c r="AN129" s="269">
        <v>0</v>
      </c>
    </row>
    <row r="130" spans="3:40" x14ac:dyDescent="0.3">
      <c r="C130" s="269">
        <v>34</v>
      </c>
      <c r="D130" s="269">
        <v>12</v>
      </c>
      <c r="E130" s="269">
        <v>5</v>
      </c>
      <c r="F130" s="269">
        <v>0</v>
      </c>
      <c r="G130" s="269">
        <v>0</v>
      </c>
      <c r="H130" s="269">
        <v>0</v>
      </c>
      <c r="I130" s="269">
        <v>0</v>
      </c>
      <c r="J130" s="269">
        <v>0</v>
      </c>
      <c r="K130" s="269">
        <v>0</v>
      </c>
      <c r="L130" s="269">
        <v>0</v>
      </c>
      <c r="M130" s="269">
        <v>0</v>
      </c>
      <c r="N130" s="269">
        <v>0</v>
      </c>
      <c r="O130" s="269">
        <v>0</v>
      </c>
      <c r="P130" s="269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0</v>
      </c>
      <c r="V130" s="269">
        <v>0</v>
      </c>
      <c r="W130" s="269">
        <v>0</v>
      </c>
      <c r="X130" s="269">
        <v>0</v>
      </c>
      <c r="Y130" s="269">
        <v>0</v>
      </c>
      <c r="Z130" s="269">
        <v>0</v>
      </c>
      <c r="AA130" s="269">
        <v>0</v>
      </c>
      <c r="AB130" s="269">
        <v>0</v>
      </c>
      <c r="AC130" s="269">
        <v>0</v>
      </c>
      <c r="AD130" s="269">
        <v>0</v>
      </c>
      <c r="AE130" s="269">
        <v>0</v>
      </c>
      <c r="AF130" s="269">
        <v>0</v>
      </c>
      <c r="AG130" s="269">
        <v>0</v>
      </c>
      <c r="AH130" s="269">
        <v>0</v>
      </c>
      <c r="AI130" s="269">
        <v>0</v>
      </c>
      <c r="AJ130" s="269">
        <v>0</v>
      </c>
      <c r="AK130" s="269">
        <v>0</v>
      </c>
      <c r="AL130" s="269">
        <v>0</v>
      </c>
      <c r="AM130" s="269">
        <v>0</v>
      </c>
      <c r="AN130" s="269">
        <v>0</v>
      </c>
    </row>
    <row r="131" spans="3:40" x14ac:dyDescent="0.3">
      <c r="C131" s="269">
        <v>34</v>
      </c>
      <c r="D131" s="269">
        <v>12</v>
      </c>
      <c r="E131" s="269">
        <v>6</v>
      </c>
      <c r="F131" s="269">
        <v>4060147</v>
      </c>
      <c r="G131" s="269">
        <v>0</v>
      </c>
      <c r="H131" s="269">
        <v>1792018</v>
      </c>
      <c r="I131" s="269">
        <v>0</v>
      </c>
      <c r="J131" s="269">
        <v>0</v>
      </c>
      <c r="K131" s="269">
        <v>222935</v>
      </c>
      <c r="L131" s="269">
        <v>0</v>
      </c>
      <c r="M131" s="269">
        <v>1880562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15153</v>
      </c>
      <c r="AI131" s="269">
        <v>0</v>
      </c>
      <c r="AJ131" s="269">
        <v>0</v>
      </c>
      <c r="AK131" s="269">
        <v>0</v>
      </c>
      <c r="AL131" s="269">
        <v>0</v>
      </c>
      <c r="AM131" s="269">
        <v>149479</v>
      </c>
      <c r="AN131" s="269">
        <v>0</v>
      </c>
    </row>
    <row r="132" spans="3:40" x14ac:dyDescent="0.3">
      <c r="C132" s="269">
        <v>34</v>
      </c>
      <c r="D132" s="269">
        <v>12</v>
      </c>
      <c r="E132" s="269">
        <v>7</v>
      </c>
      <c r="F132" s="269">
        <v>160215</v>
      </c>
      <c r="G132" s="269">
        <v>0</v>
      </c>
      <c r="H132" s="269">
        <v>143415</v>
      </c>
      <c r="I132" s="269">
        <v>0</v>
      </c>
      <c r="J132" s="269">
        <v>0</v>
      </c>
      <c r="K132" s="269">
        <v>0</v>
      </c>
      <c r="L132" s="269">
        <v>0</v>
      </c>
      <c r="M132" s="269">
        <v>16800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v>0</v>
      </c>
      <c r="T132" s="269">
        <v>0</v>
      </c>
      <c r="U132" s="269">
        <v>0</v>
      </c>
      <c r="V132" s="269">
        <v>0</v>
      </c>
      <c r="W132" s="269">
        <v>0</v>
      </c>
      <c r="X132" s="269">
        <v>0</v>
      </c>
      <c r="Y132" s="269">
        <v>0</v>
      </c>
      <c r="Z132" s="269">
        <v>0</v>
      </c>
      <c r="AA132" s="269">
        <v>0</v>
      </c>
      <c r="AB132" s="269">
        <v>0</v>
      </c>
      <c r="AC132" s="269">
        <v>0</v>
      </c>
      <c r="AD132" s="269">
        <v>0</v>
      </c>
      <c r="AE132" s="269">
        <v>0</v>
      </c>
      <c r="AF132" s="269">
        <v>0</v>
      </c>
      <c r="AG132" s="269">
        <v>0</v>
      </c>
      <c r="AH132" s="269">
        <v>0</v>
      </c>
      <c r="AI132" s="269">
        <v>0</v>
      </c>
      <c r="AJ132" s="269">
        <v>0</v>
      </c>
      <c r="AK132" s="269">
        <v>0</v>
      </c>
      <c r="AL132" s="269">
        <v>0</v>
      </c>
      <c r="AM132" s="269">
        <v>0</v>
      </c>
      <c r="AN132" s="269">
        <v>0</v>
      </c>
    </row>
    <row r="133" spans="3:40" x14ac:dyDescent="0.3">
      <c r="C133" s="269">
        <v>34</v>
      </c>
      <c r="D133" s="269">
        <v>12</v>
      </c>
      <c r="E133" s="269">
        <v>8</v>
      </c>
      <c r="F133" s="269">
        <v>0</v>
      </c>
      <c r="G133" s="269">
        <v>0</v>
      </c>
      <c r="H133" s="269">
        <v>0</v>
      </c>
      <c r="I133" s="269">
        <v>0</v>
      </c>
      <c r="J133" s="269">
        <v>0</v>
      </c>
      <c r="K133" s="269">
        <v>0</v>
      </c>
      <c r="L133" s="269">
        <v>0</v>
      </c>
      <c r="M133" s="269">
        <v>0</v>
      </c>
      <c r="N133" s="269">
        <v>0</v>
      </c>
      <c r="O133" s="269">
        <v>0</v>
      </c>
      <c r="P133" s="269">
        <v>0</v>
      </c>
      <c r="Q133" s="269">
        <v>0</v>
      </c>
      <c r="R133" s="269">
        <v>0</v>
      </c>
      <c r="S133" s="269">
        <v>0</v>
      </c>
      <c r="T133" s="269">
        <v>0</v>
      </c>
      <c r="U133" s="269">
        <v>0</v>
      </c>
      <c r="V133" s="269">
        <v>0</v>
      </c>
      <c r="W133" s="269">
        <v>0</v>
      </c>
      <c r="X133" s="269">
        <v>0</v>
      </c>
      <c r="Y133" s="269">
        <v>0</v>
      </c>
      <c r="Z133" s="269">
        <v>0</v>
      </c>
      <c r="AA133" s="269">
        <v>0</v>
      </c>
      <c r="AB133" s="269">
        <v>0</v>
      </c>
      <c r="AC133" s="269">
        <v>0</v>
      </c>
      <c r="AD133" s="269">
        <v>0</v>
      </c>
      <c r="AE133" s="269">
        <v>0</v>
      </c>
      <c r="AF133" s="269">
        <v>0</v>
      </c>
      <c r="AG133" s="269">
        <v>0</v>
      </c>
      <c r="AH133" s="269">
        <v>0</v>
      </c>
      <c r="AI133" s="269">
        <v>0</v>
      </c>
      <c r="AJ133" s="269">
        <v>0</v>
      </c>
      <c r="AK133" s="269">
        <v>0</v>
      </c>
      <c r="AL133" s="269">
        <v>0</v>
      </c>
      <c r="AM133" s="269">
        <v>0</v>
      </c>
      <c r="AN133" s="269">
        <v>0</v>
      </c>
    </row>
    <row r="134" spans="3:40" x14ac:dyDescent="0.3">
      <c r="C134" s="269">
        <v>34</v>
      </c>
      <c r="D134" s="269">
        <v>12</v>
      </c>
      <c r="E134" s="269">
        <v>9</v>
      </c>
      <c r="F134" s="269">
        <v>237133</v>
      </c>
      <c r="G134" s="269">
        <v>0</v>
      </c>
      <c r="H134" s="269">
        <v>182785</v>
      </c>
      <c r="I134" s="269">
        <v>0</v>
      </c>
      <c r="J134" s="269">
        <v>0</v>
      </c>
      <c r="K134" s="269">
        <v>0</v>
      </c>
      <c r="L134" s="269">
        <v>0</v>
      </c>
      <c r="M134" s="269">
        <v>44568</v>
      </c>
      <c r="N134" s="269">
        <v>0</v>
      </c>
      <c r="O134" s="269">
        <v>0</v>
      </c>
      <c r="P134" s="269">
        <v>0</v>
      </c>
      <c r="Q134" s="269">
        <v>0</v>
      </c>
      <c r="R134" s="269">
        <v>0</v>
      </c>
      <c r="S134" s="269">
        <v>0</v>
      </c>
      <c r="T134" s="269">
        <v>0</v>
      </c>
      <c r="U134" s="269">
        <v>0</v>
      </c>
      <c r="V134" s="269">
        <v>0</v>
      </c>
      <c r="W134" s="269">
        <v>0</v>
      </c>
      <c r="X134" s="269">
        <v>0</v>
      </c>
      <c r="Y134" s="269">
        <v>0</v>
      </c>
      <c r="Z134" s="269">
        <v>0</v>
      </c>
      <c r="AA134" s="269">
        <v>0</v>
      </c>
      <c r="AB134" s="269">
        <v>0</v>
      </c>
      <c r="AC134" s="269">
        <v>0</v>
      </c>
      <c r="AD134" s="269">
        <v>0</v>
      </c>
      <c r="AE134" s="269">
        <v>0</v>
      </c>
      <c r="AF134" s="269">
        <v>0</v>
      </c>
      <c r="AG134" s="269">
        <v>0</v>
      </c>
      <c r="AH134" s="269">
        <v>0</v>
      </c>
      <c r="AI134" s="269">
        <v>0</v>
      </c>
      <c r="AJ134" s="269">
        <v>0</v>
      </c>
      <c r="AK134" s="269">
        <v>0</v>
      </c>
      <c r="AL134" s="269">
        <v>0</v>
      </c>
      <c r="AM134" s="269">
        <v>9780</v>
      </c>
      <c r="AN134" s="269">
        <v>0</v>
      </c>
    </row>
    <row r="135" spans="3:40" x14ac:dyDescent="0.3">
      <c r="C135" s="269">
        <v>34</v>
      </c>
      <c r="D135" s="269">
        <v>12</v>
      </c>
      <c r="E135" s="269">
        <v>10</v>
      </c>
      <c r="F135" s="269">
        <v>3000</v>
      </c>
      <c r="G135" s="269">
        <v>0</v>
      </c>
      <c r="H135" s="269">
        <v>3000</v>
      </c>
      <c r="I135" s="269">
        <v>0</v>
      </c>
      <c r="J135" s="269">
        <v>0</v>
      </c>
      <c r="K135" s="269">
        <v>0</v>
      </c>
      <c r="L135" s="269">
        <v>0</v>
      </c>
      <c r="M135" s="269">
        <v>0</v>
      </c>
      <c r="N135" s="269">
        <v>0</v>
      </c>
      <c r="O135" s="269">
        <v>0</v>
      </c>
      <c r="P135" s="269">
        <v>0</v>
      </c>
      <c r="Q135" s="269">
        <v>0</v>
      </c>
      <c r="R135" s="269">
        <v>0</v>
      </c>
      <c r="S135" s="269">
        <v>0</v>
      </c>
      <c r="T135" s="269">
        <v>0</v>
      </c>
      <c r="U135" s="269">
        <v>0</v>
      </c>
      <c r="V135" s="269">
        <v>0</v>
      </c>
      <c r="W135" s="269">
        <v>0</v>
      </c>
      <c r="X135" s="269">
        <v>0</v>
      </c>
      <c r="Y135" s="269">
        <v>0</v>
      </c>
      <c r="Z135" s="269">
        <v>0</v>
      </c>
      <c r="AA135" s="269">
        <v>0</v>
      </c>
      <c r="AB135" s="269">
        <v>0</v>
      </c>
      <c r="AC135" s="269">
        <v>0</v>
      </c>
      <c r="AD135" s="269">
        <v>0</v>
      </c>
      <c r="AE135" s="269">
        <v>0</v>
      </c>
      <c r="AF135" s="269">
        <v>0</v>
      </c>
      <c r="AG135" s="269">
        <v>0</v>
      </c>
      <c r="AH135" s="269">
        <v>0</v>
      </c>
      <c r="AI135" s="269">
        <v>0</v>
      </c>
      <c r="AJ135" s="269">
        <v>0</v>
      </c>
      <c r="AK135" s="269">
        <v>0</v>
      </c>
      <c r="AL135" s="269">
        <v>0</v>
      </c>
      <c r="AM135" s="269">
        <v>0</v>
      </c>
      <c r="AN135" s="269">
        <v>0</v>
      </c>
    </row>
    <row r="136" spans="3:40" x14ac:dyDescent="0.3">
      <c r="C136" s="269">
        <v>34</v>
      </c>
      <c r="D136" s="269">
        <v>12</v>
      </c>
      <c r="E136" s="269">
        <v>11</v>
      </c>
      <c r="F136" s="269">
        <v>11248.25</v>
      </c>
      <c r="G136" s="269">
        <v>0</v>
      </c>
      <c r="H136" s="269">
        <v>7081.583333333333</v>
      </c>
      <c r="I136" s="269">
        <v>0</v>
      </c>
      <c r="J136" s="269">
        <v>0</v>
      </c>
      <c r="K136" s="269">
        <v>4166.666666666667</v>
      </c>
      <c r="L136" s="269">
        <v>0</v>
      </c>
      <c r="M136" s="269">
        <v>0</v>
      </c>
      <c r="N136" s="269">
        <v>0</v>
      </c>
      <c r="O136" s="269">
        <v>0</v>
      </c>
      <c r="P136" s="269">
        <v>0</v>
      </c>
      <c r="Q136" s="269">
        <v>0</v>
      </c>
      <c r="R136" s="269">
        <v>0</v>
      </c>
      <c r="S136" s="269">
        <v>0</v>
      </c>
      <c r="T136" s="269">
        <v>0</v>
      </c>
      <c r="U136" s="269">
        <v>0</v>
      </c>
      <c r="V136" s="269">
        <v>0</v>
      </c>
      <c r="W136" s="269">
        <v>0</v>
      </c>
      <c r="X136" s="269">
        <v>0</v>
      </c>
      <c r="Y136" s="269">
        <v>0</v>
      </c>
      <c r="Z136" s="269">
        <v>0</v>
      </c>
      <c r="AA136" s="269">
        <v>0</v>
      </c>
      <c r="AB136" s="269">
        <v>0</v>
      </c>
      <c r="AC136" s="269">
        <v>0</v>
      </c>
      <c r="AD136" s="269">
        <v>0</v>
      </c>
      <c r="AE136" s="269">
        <v>0</v>
      </c>
      <c r="AF136" s="269">
        <v>0</v>
      </c>
      <c r="AG136" s="269">
        <v>0</v>
      </c>
      <c r="AH136" s="269">
        <v>0</v>
      </c>
      <c r="AI136" s="269">
        <v>0</v>
      </c>
      <c r="AJ136" s="269">
        <v>0</v>
      </c>
      <c r="AK136" s="269">
        <v>0</v>
      </c>
      <c r="AL136" s="269">
        <v>0</v>
      </c>
      <c r="AM136" s="269">
        <v>0</v>
      </c>
      <c r="AN136" s="2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436" t="s">
        <v>2659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4" t="s">
        <v>141</v>
      </c>
      <c r="B3" s="255">
        <f>SUBTOTAL(9,B6:B1048576)</f>
        <v>106528624</v>
      </c>
      <c r="C3" s="256">
        <f t="shared" ref="C3:R3" si="0">SUBTOTAL(9,C6:C1048576)</f>
        <v>2</v>
      </c>
      <c r="D3" s="256">
        <f t="shared" si="0"/>
        <v>112556219.12</v>
      </c>
      <c r="E3" s="256">
        <f t="shared" si="0"/>
        <v>2.0557327441357027</v>
      </c>
      <c r="F3" s="256">
        <f t="shared" si="0"/>
        <v>124175305.34</v>
      </c>
      <c r="G3" s="257">
        <f>IF(B3&lt;&gt;0,F3/B3,"")</f>
        <v>1.1656520161191606</v>
      </c>
      <c r="H3" s="258">
        <f t="shared" si="0"/>
        <v>9898156.1300000753</v>
      </c>
      <c r="I3" s="256">
        <f t="shared" si="0"/>
        <v>2</v>
      </c>
      <c r="J3" s="256">
        <f t="shared" si="0"/>
        <v>9656988.3400000334</v>
      </c>
      <c r="K3" s="256">
        <f t="shared" si="0"/>
        <v>2.2127497142326913</v>
      </c>
      <c r="L3" s="256">
        <f t="shared" si="0"/>
        <v>10350390.139999993</v>
      </c>
      <c r="M3" s="259">
        <f>IF(H3&lt;&gt;0,L3/H3,"")</f>
        <v>1.0456887125299279</v>
      </c>
      <c r="N3" s="255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108</v>
      </c>
      <c r="B4" s="438" t="s">
        <v>109</v>
      </c>
      <c r="C4" s="439"/>
      <c r="D4" s="439"/>
      <c r="E4" s="439"/>
      <c r="F4" s="439"/>
      <c r="G4" s="440"/>
      <c r="H4" s="438" t="s">
        <v>110</v>
      </c>
      <c r="I4" s="439"/>
      <c r="J4" s="439"/>
      <c r="K4" s="439"/>
      <c r="L4" s="439"/>
      <c r="M4" s="440"/>
      <c r="N4" s="438" t="s">
        <v>111</v>
      </c>
      <c r="O4" s="439"/>
      <c r="P4" s="439"/>
      <c r="Q4" s="439"/>
      <c r="R4" s="439"/>
      <c r="S4" s="440"/>
    </row>
    <row r="5" spans="1:19" ht="14.4" customHeight="1" thickBot="1" x14ac:dyDescent="0.35">
      <c r="A5" s="628"/>
      <c r="B5" s="629">
        <v>2012</v>
      </c>
      <c r="C5" s="630"/>
      <c r="D5" s="630">
        <v>2013</v>
      </c>
      <c r="E5" s="630"/>
      <c r="F5" s="630">
        <v>2014</v>
      </c>
      <c r="G5" s="631" t="s">
        <v>2</v>
      </c>
      <c r="H5" s="629">
        <v>2012</v>
      </c>
      <c r="I5" s="630"/>
      <c r="J5" s="630">
        <v>2013</v>
      </c>
      <c r="K5" s="630"/>
      <c r="L5" s="630">
        <v>2014</v>
      </c>
      <c r="M5" s="631" t="s">
        <v>2</v>
      </c>
      <c r="N5" s="629">
        <v>2012</v>
      </c>
      <c r="O5" s="630"/>
      <c r="P5" s="630">
        <v>2013</v>
      </c>
      <c r="Q5" s="630"/>
      <c r="R5" s="630">
        <v>2014</v>
      </c>
      <c r="S5" s="631" t="s">
        <v>2</v>
      </c>
    </row>
    <row r="6" spans="1:19" ht="14.4" customHeight="1" x14ac:dyDescent="0.3">
      <c r="A6" s="593" t="s">
        <v>2654</v>
      </c>
      <c r="B6" s="632">
        <v>4831125</v>
      </c>
      <c r="C6" s="579">
        <v>1</v>
      </c>
      <c r="D6" s="632">
        <v>4813184.5600000005</v>
      </c>
      <c r="E6" s="579">
        <v>0.99628648813682119</v>
      </c>
      <c r="F6" s="632">
        <v>4773233.67</v>
      </c>
      <c r="G6" s="584">
        <v>0.98801700846076224</v>
      </c>
      <c r="H6" s="632">
        <v>21881.8</v>
      </c>
      <c r="I6" s="579">
        <v>1</v>
      </c>
      <c r="J6" s="632">
        <v>27083</v>
      </c>
      <c r="K6" s="579">
        <v>1.2376952535897412</v>
      </c>
      <c r="L6" s="632">
        <v>23888.9</v>
      </c>
      <c r="M6" s="584">
        <v>1.0917246296008556</v>
      </c>
      <c r="N6" s="632"/>
      <c r="O6" s="579"/>
      <c r="P6" s="632"/>
      <c r="Q6" s="579"/>
      <c r="R6" s="632"/>
      <c r="S6" s="153"/>
    </row>
    <row r="7" spans="1:19" ht="14.4" customHeight="1" thickBot="1" x14ac:dyDescent="0.35">
      <c r="A7" s="634" t="s">
        <v>2655</v>
      </c>
      <c r="B7" s="633">
        <v>101697499</v>
      </c>
      <c r="C7" s="512">
        <v>1</v>
      </c>
      <c r="D7" s="633">
        <v>107743034.56</v>
      </c>
      <c r="E7" s="512">
        <v>1.0594462559988815</v>
      </c>
      <c r="F7" s="633">
        <v>119402071.67</v>
      </c>
      <c r="G7" s="523">
        <v>1.1740905414989606</v>
      </c>
      <c r="H7" s="633">
        <v>9876274.3300000746</v>
      </c>
      <c r="I7" s="512">
        <v>1</v>
      </c>
      <c r="J7" s="633">
        <v>9629905.3400000334</v>
      </c>
      <c r="K7" s="512">
        <v>0.97505446064294987</v>
      </c>
      <c r="L7" s="633">
        <v>10326501.239999993</v>
      </c>
      <c r="M7" s="523">
        <v>1.0455867156942282</v>
      </c>
      <c r="N7" s="633"/>
      <c r="O7" s="512"/>
      <c r="P7" s="633"/>
      <c r="Q7" s="512"/>
      <c r="R7" s="633"/>
      <c r="S7" s="546"/>
    </row>
    <row r="8" spans="1:19" ht="14.4" customHeight="1" x14ac:dyDescent="0.3">
      <c r="A8" s="635" t="s">
        <v>2656</v>
      </c>
    </row>
    <row r="9" spans="1:19" ht="14.4" customHeight="1" x14ac:dyDescent="0.3">
      <c r="A9" s="636" t="s">
        <v>2657</v>
      </c>
    </row>
    <row r="10" spans="1:19" ht="14.4" customHeight="1" x14ac:dyDescent="0.3">
      <c r="A10" s="635" t="s">
        <v>2658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1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2677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3" t="s">
        <v>293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4" t="s">
        <v>141</v>
      </c>
      <c r="B3" s="353">
        <f t="shared" ref="B3:G3" si="0">SUBTOTAL(9,B6:B1048576)</f>
        <v>132694</v>
      </c>
      <c r="C3" s="354">
        <f t="shared" si="0"/>
        <v>143434</v>
      </c>
      <c r="D3" s="354">
        <f t="shared" si="0"/>
        <v>153059</v>
      </c>
      <c r="E3" s="258">
        <f t="shared" si="0"/>
        <v>106528624</v>
      </c>
      <c r="F3" s="256">
        <f t="shared" si="0"/>
        <v>112556219.12</v>
      </c>
      <c r="G3" s="355">
        <f t="shared" si="0"/>
        <v>124175305.34</v>
      </c>
    </row>
    <row r="4" spans="1:7" ht="14.4" customHeight="1" x14ac:dyDescent="0.3">
      <c r="A4" s="437" t="s">
        <v>149</v>
      </c>
      <c r="B4" s="438" t="s">
        <v>291</v>
      </c>
      <c r="C4" s="439"/>
      <c r="D4" s="439"/>
      <c r="E4" s="441" t="s">
        <v>109</v>
      </c>
      <c r="F4" s="442"/>
      <c r="G4" s="443"/>
    </row>
    <row r="5" spans="1:7" ht="14.4" customHeight="1" thickBot="1" x14ac:dyDescent="0.35">
      <c r="A5" s="628"/>
      <c r="B5" s="629">
        <v>2012</v>
      </c>
      <c r="C5" s="630">
        <v>2013</v>
      </c>
      <c r="D5" s="630">
        <v>2014</v>
      </c>
      <c r="E5" s="629">
        <v>2012</v>
      </c>
      <c r="F5" s="630">
        <v>2013</v>
      </c>
      <c r="G5" s="637">
        <v>2014</v>
      </c>
    </row>
    <row r="6" spans="1:7" ht="14.4" customHeight="1" x14ac:dyDescent="0.3">
      <c r="A6" s="593" t="s">
        <v>888</v>
      </c>
      <c r="B6" s="147"/>
      <c r="C6" s="147">
        <v>1056</v>
      </c>
      <c r="D6" s="147">
        <v>1507</v>
      </c>
      <c r="E6" s="632"/>
      <c r="F6" s="632">
        <v>209356</v>
      </c>
      <c r="G6" s="638">
        <v>386906</v>
      </c>
    </row>
    <row r="7" spans="1:7" ht="14.4" customHeight="1" x14ac:dyDescent="0.3">
      <c r="A7" s="534" t="s">
        <v>871</v>
      </c>
      <c r="B7" s="509"/>
      <c r="C7" s="509"/>
      <c r="D7" s="509">
        <v>4</v>
      </c>
      <c r="E7" s="639"/>
      <c r="F7" s="639"/>
      <c r="G7" s="640">
        <v>692</v>
      </c>
    </row>
    <row r="8" spans="1:7" ht="14.4" customHeight="1" x14ac:dyDescent="0.3">
      <c r="A8" s="534" t="s">
        <v>2660</v>
      </c>
      <c r="B8" s="509">
        <v>127389</v>
      </c>
      <c r="C8" s="509">
        <v>134512</v>
      </c>
      <c r="D8" s="509">
        <v>135448</v>
      </c>
      <c r="E8" s="639">
        <v>105086479</v>
      </c>
      <c r="F8" s="639">
        <v>109495193.12</v>
      </c>
      <c r="G8" s="640">
        <v>117274880.34</v>
      </c>
    </row>
    <row r="9" spans="1:7" ht="14.4" customHeight="1" x14ac:dyDescent="0.3">
      <c r="A9" s="534" t="s">
        <v>2661</v>
      </c>
      <c r="B9" s="509"/>
      <c r="C9" s="509"/>
      <c r="D9" s="509">
        <v>3</v>
      </c>
      <c r="E9" s="639"/>
      <c r="F9" s="639"/>
      <c r="G9" s="640">
        <v>536</v>
      </c>
    </row>
    <row r="10" spans="1:7" ht="14.4" customHeight="1" x14ac:dyDescent="0.3">
      <c r="A10" s="534" t="s">
        <v>874</v>
      </c>
      <c r="B10" s="509"/>
      <c r="C10" s="509">
        <v>34</v>
      </c>
      <c r="D10" s="509">
        <v>1</v>
      </c>
      <c r="E10" s="639"/>
      <c r="F10" s="639">
        <v>45063</v>
      </c>
      <c r="G10" s="640">
        <v>1999</v>
      </c>
    </row>
    <row r="11" spans="1:7" ht="14.4" customHeight="1" x14ac:dyDescent="0.3">
      <c r="A11" s="534" t="s">
        <v>887</v>
      </c>
      <c r="B11" s="509"/>
      <c r="C11" s="509">
        <v>2686</v>
      </c>
      <c r="D11" s="509">
        <v>6</v>
      </c>
      <c r="E11" s="639"/>
      <c r="F11" s="639">
        <v>518277</v>
      </c>
      <c r="G11" s="640">
        <v>1722</v>
      </c>
    </row>
    <row r="12" spans="1:7" ht="14.4" customHeight="1" x14ac:dyDescent="0.3">
      <c r="A12" s="534" t="s">
        <v>2662</v>
      </c>
      <c r="B12" s="509"/>
      <c r="C12" s="509"/>
      <c r="D12" s="509">
        <v>4359</v>
      </c>
      <c r="E12" s="639"/>
      <c r="F12" s="639"/>
      <c r="G12" s="640">
        <v>849582</v>
      </c>
    </row>
    <row r="13" spans="1:7" ht="14.4" customHeight="1" x14ac:dyDescent="0.3">
      <c r="A13" s="534" t="s">
        <v>891</v>
      </c>
      <c r="B13" s="509">
        <v>1911</v>
      </c>
      <c r="C13" s="509">
        <v>1110</v>
      </c>
      <c r="D13" s="509">
        <v>2314</v>
      </c>
      <c r="E13" s="639">
        <v>709688</v>
      </c>
      <c r="F13" s="639">
        <v>583749</v>
      </c>
      <c r="G13" s="640">
        <v>1980688</v>
      </c>
    </row>
    <row r="14" spans="1:7" ht="14.4" customHeight="1" x14ac:dyDescent="0.3">
      <c r="A14" s="534" t="s">
        <v>889</v>
      </c>
      <c r="B14" s="509">
        <v>2979</v>
      </c>
      <c r="C14" s="509">
        <v>956</v>
      </c>
      <c r="D14" s="509">
        <v>1276</v>
      </c>
      <c r="E14" s="639">
        <v>567136</v>
      </c>
      <c r="F14" s="639">
        <v>391154</v>
      </c>
      <c r="G14" s="640">
        <v>558768</v>
      </c>
    </row>
    <row r="15" spans="1:7" ht="14.4" customHeight="1" x14ac:dyDescent="0.3">
      <c r="A15" s="534" t="s">
        <v>2663</v>
      </c>
      <c r="B15" s="509"/>
      <c r="C15" s="509">
        <v>4</v>
      </c>
      <c r="D15" s="509"/>
      <c r="E15" s="639"/>
      <c r="F15" s="639">
        <v>1176</v>
      </c>
      <c r="G15" s="640"/>
    </row>
    <row r="16" spans="1:7" ht="14.4" customHeight="1" x14ac:dyDescent="0.3">
      <c r="A16" s="534" t="s">
        <v>2664</v>
      </c>
      <c r="B16" s="509"/>
      <c r="C16" s="509">
        <v>1</v>
      </c>
      <c r="D16" s="509"/>
      <c r="E16" s="639"/>
      <c r="F16" s="639">
        <v>326</v>
      </c>
      <c r="G16" s="640"/>
    </row>
    <row r="17" spans="1:7" ht="14.4" customHeight="1" x14ac:dyDescent="0.3">
      <c r="A17" s="534" t="s">
        <v>2665</v>
      </c>
      <c r="B17" s="509"/>
      <c r="C17" s="509">
        <v>7</v>
      </c>
      <c r="D17" s="509"/>
      <c r="E17" s="639"/>
      <c r="F17" s="639">
        <v>2154</v>
      </c>
      <c r="G17" s="640"/>
    </row>
    <row r="18" spans="1:7" ht="14.4" customHeight="1" x14ac:dyDescent="0.3">
      <c r="A18" s="534" t="s">
        <v>2666</v>
      </c>
      <c r="B18" s="509"/>
      <c r="C18" s="509">
        <v>3</v>
      </c>
      <c r="D18" s="509"/>
      <c r="E18" s="639"/>
      <c r="F18" s="639">
        <v>850</v>
      </c>
      <c r="G18" s="640"/>
    </row>
    <row r="19" spans="1:7" ht="14.4" customHeight="1" x14ac:dyDescent="0.3">
      <c r="A19" s="534" t="s">
        <v>880</v>
      </c>
      <c r="B19" s="509">
        <v>415</v>
      </c>
      <c r="C19" s="509">
        <v>2754</v>
      </c>
      <c r="D19" s="509">
        <v>2366</v>
      </c>
      <c r="E19" s="639">
        <v>165321</v>
      </c>
      <c r="F19" s="639">
        <v>1135227</v>
      </c>
      <c r="G19" s="640">
        <v>1893457</v>
      </c>
    </row>
    <row r="20" spans="1:7" ht="14.4" customHeight="1" x14ac:dyDescent="0.3">
      <c r="A20" s="534" t="s">
        <v>2667</v>
      </c>
      <c r="B20" s="509"/>
      <c r="C20" s="509"/>
      <c r="D20" s="509">
        <v>1</v>
      </c>
      <c r="E20" s="639"/>
      <c r="F20" s="639"/>
      <c r="G20" s="640">
        <v>1996</v>
      </c>
    </row>
    <row r="21" spans="1:7" ht="14.4" customHeight="1" x14ac:dyDescent="0.3">
      <c r="A21" s="534" t="s">
        <v>2668</v>
      </c>
      <c r="B21" s="509"/>
      <c r="C21" s="509"/>
      <c r="D21" s="509">
        <v>3</v>
      </c>
      <c r="E21" s="639"/>
      <c r="F21" s="639"/>
      <c r="G21" s="640">
        <v>517</v>
      </c>
    </row>
    <row r="22" spans="1:7" ht="14.4" customHeight="1" x14ac:dyDescent="0.3">
      <c r="A22" s="534" t="s">
        <v>885</v>
      </c>
      <c r="B22" s="509"/>
      <c r="C22" s="509">
        <v>305</v>
      </c>
      <c r="D22" s="509">
        <v>2541</v>
      </c>
      <c r="E22" s="639"/>
      <c r="F22" s="639">
        <v>172122</v>
      </c>
      <c r="G22" s="640">
        <v>588798</v>
      </c>
    </row>
    <row r="23" spans="1:7" ht="14.4" customHeight="1" x14ac:dyDescent="0.3">
      <c r="A23" s="534" t="s">
        <v>2669</v>
      </c>
      <c r="B23" s="509"/>
      <c r="C23" s="509"/>
      <c r="D23" s="509">
        <v>2</v>
      </c>
      <c r="E23" s="639"/>
      <c r="F23" s="639"/>
      <c r="G23" s="640">
        <v>624</v>
      </c>
    </row>
    <row r="24" spans="1:7" ht="14.4" customHeight="1" x14ac:dyDescent="0.3">
      <c r="A24" s="534" t="s">
        <v>2670</v>
      </c>
      <c r="B24" s="509"/>
      <c r="C24" s="509"/>
      <c r="D24" s="509">
        <v>4</v>
      </c>
      <c r="E24" s="639"/>
      <c r="F24" s="639"/>
      <c r="G24" s="640">
        <v>1134</v>
      </c>
    </row>
    <row r="25" spans="1:7" ht="14.4" customHeight="1" x14ac:dyDescent="0.3">
      <c r="A25" s="534" t="s">
        <v>2671</v>
      </c>
      <c r="B25" s="509"/>
      <c r="C25" s="509"/>
      <c r="D25" s="509">
        <v>4</v>
      </c>
      <c r="E25" s="639"/>
      <c r="F25" s="639"/>
      <c r="G25" s="640">
        <v>1064</v>
      </c>
    </row>
    <row r="26" spans="1:7" ht="14.4" customHeight="1" x14ac:dyDescent="0.3">
      <c r="A26" s="534" t="s">
        <v>2672</v>
      </c>
      <c r="B26" s="509"/>
      <c r="C26" s="509">
        <v>5</v>
      </c>
      <c r="D26" s="509"/>
      <c r="E26" s="639"/>
      <c r="F26" s="639">
        <v>1246</v>
      </c>
      <c r="G26" s="640"/>
    </row>
    <row r="27" spans="1:7" ht="14.4" customHeight="1" x14ac:dyDescent="0.3">
      <c r="A27" s="534" t="s">
        <v>2673</v>
      </c>
      <c r="B27" s="509"/>
      <c r="C27" s="509"/>
      <c r="D27" s="509">
        <v>1</v>
      </c>
      <c r="E27" s="639"/>
      <c r="F27" s="639"/>
      <c r="G27" s="640">
        <v>182</v>
      </c>
    </row>
    <row r="28" spans="1:7" ht="14.4" customHeight="1" x14ac:dyDescent="0.3">
      <c r="A28" s="534" t="s">
        <v>2674</v>
      </c>
      <c r="B28" s="509"/>
      <c r="C28" s="509">
        <v>1</v>
      </c>
      <c r="D28" s="509"/>
      <c r="E28" s="639"/>
      <c r="F28" s="639">
        <v>326</v>
      </c>
      <c r="G28" s="640"/>
    </row>
    <row r="29" spans="1:7" ht="14.4" customHeight="1" x14ac:dyDescent="0.3">
      <c r="A29" s="534" t="s">
        <v>2675</v>
      </c>
      <c r="B29" s="509"/>
      <c r="C29" s="509"/>
      <c r="D29" s="509">
        <v>1700</v>
      </c>
      <c r="E29" s="639"/>
      <c r="F29" s="639"/>
      <c r="G29" s="640">
        <v>334687</v>
      </c>
    </row>
    <row r="30" spans="1:7" ht="14.4" customHeight="1" thickBot="1" x14ac:dyDescent="0.35">
      <c r="A30" s="634" t="s">
        <v>2676</v>
      </c>
      <c r="B30" s="515"/>
      <c r="C30" s="515"/>
      <c r="D30" s="515">
        <v>1519</v>
      </c>
      <c r="E30" s="633"/>
      <c r="F30" s="633"/>
      <c r="G30" s="641">
        <v>297073</v>
      </c>
    </row>
    <row r="31" spans="1:7" ht="14.4" customHeight="1" x14ac:dyDescent="0.3">
      <c r="A31" s="635" t="s">
        <v>2656</v>
      </c>
    </row>
    <row r="32" spans="1:7" ht="14.4" customHeight="1" x14ac:dyDescent="0.3">
      <c r="A32" s="636" t="s">
        <v>2657</v>
      </c>
    </row>
    <row r="33" spans="1:1" ht="14.4" customHeight="1" x14ac:dyDescent="0.3">
      <c r="A33" s="635" t="s">
        <v>2658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61" bestFit="1" customWidth="1"/>
    <col min="2" max="2" width="2.109375" style="161" bestFit="1" customWidth="1"/>
    <col min="3" max="3" width="8" style="161" customWidth="1"/>
    <col min="4" max="4" width="50.88671875" style="161" bestFit="1" customWidth="1"/>
    <col min="5" max="6" width="11.109375" style="241" customWidth="1"/>
    <col min="7" max="8" width="9.33203125" style="161" hidden="1" customWidth="1"/>
    <col min="9" max="10" width="11.109375" style="241" customWidth="1"/>
    <col min="11" max="12" width="9.33203125" style="161" hidden="1" customWidth="1"/>
    <col min="13" max="14" width="11.109375" style="241" customWidth="1"/>
    <col min="15" max="15" width="11.109375" style="244" customWidth="1"/>
    <col min="16" max="16" width="11.109375" style="241" customWidth="1"/>
    <col min="17" max="16384" width="8.88671875" style="161"/>
  </cols>
  <sheetData>
    <row r="1" spans="1:16" ht="18.600000000000001" customHeight="1" thickBot="1" x14ac:dyDescent="0.4">
      <c r="A1" s="363" t="s">
        <v>3106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ht="14.4" customHeight="1" thickBot="1" x14ac:dyDescent="0.35">
      <c r="A2" s="273" t="s">
        <v>293</v>
      </c>
      <c r="B2" s="162"/>
      <c r="C2" s="352"/>
      <c r="D2" s="162"/>
      <c r="E2" s="262"/>
      <c r="F2" s="262"/>
      <c r="G2" s="162"/>
      <c r="H2" s="162"/>
      <c r="I2" s="262"/>
      <c r="J2" s="262"/>
      <c r="K2" s="162"/>
      <c r="L2" s="162"/>
      <c r="M2" s="262"/>
      <c r="N2" s="262"/>
      <c r="O2" s="263"/>
      <c r="P2" s="262"/>
    </row>
    <row r="3" spans="1:16" ht="14.4" customHeight="1" thickBot="1" x14ac:dyDescent="0.35">
      <c r="D3" s="100" t="s">
        <v>141</v>
      </c>
      <c r="E3" s="131">
        <f t="shared" ref="E3:N3" si="0">SUBTOTAL(9,E6:E1048576)</f>
        <v>136260.70000000001</v>
      </c>
      <c r="F3" s="132">
        <f t="shared" si="0"/>
        <v>116426780.13</v>
      </c>
      <c r="G3" s="74"/>
      <c r="H3" s="74"/>
      <c r="I3" s="132">
        <f t="shared" si="0"/>
        <v>147211.82</v>
      </c>
      <c r="J3" s="132">
        <f t="shared" si="0"/>
        <v>122213207.46000001</v>
      </c>
      <c r="K3" s="74"/>
      <c r="L3" s="74"/>
      <c r="M3" s="132">
        <f t="shared" si="0"/>
        <v>157178.29999999999</v>
      </c>
      <c r="N3" s="132">
        <f t="shared" si="0"/>
        <v>134525695.48000002</v>
      </c>
      <c r="O3" s="75">
        <f>IF(F3=0,0,N3/F3)</f>
        <v>1.1554531983946572</v>
      </c>
      <c r="P3" s="133">
        <f>IF(M3=0,0,N3/M3)</f>
        <v>855.87956785383244</v>
      </c>
    </row>
    <row r="4" spans="1:16" ht="14.4" customHeight="1" x14ac:dyDescent="0.3">
      <c r="A4" s="445" t="s">
        <v>104</v>
      </c>
      <c r="B4" s="446" t="s">
        <v>105</v>
      </c>
      <c r="C4" s="451" t="s">
        <v>77</v>
      </c>
      <c r="D4" s="447" t="s">
        <v>71</v>
      </c>
      <c r="E4" s="448">
        <v>2012</v>
      </c>
      <c r="F4" s="449"/>
      <c r="G4" s="130"/>
      <c r="H4" s="130"/>
      <c r="I4" s="448">
        <v>2013</v>
      </c>
      <c r="J4" s="449"/>
      <c r="K4" s="130"/>
      <c r="L4" s="130"/>
      <c r="M4" s="448">
        <v>2014</v>
      </c>
      <c r="N4" s="449"/>
      <c r="O4" s="450" t="s">
        <v>2</v>
      </c>
      <c r="P4" s="444" t="s">
        <v>107</v>
      </c>
    </row>
    <row r="5" spans="1:16" ht="14.4" customHeight="1" thickBot="1" x14ac:dyDescent="0.35">
      <c r="A5" s="642"/>
      <c r="B5" s="643"/>
      <c r="C5" s="644"/>
      <c r="D5" s="645"/>
      <c r="E5" s="646" t="s">
        <v>78</v>
      </c>
      <c r="F5" s="647" t="s">
        <v>14</v>
      </c>
      <c r="G5" s="648"/>
      <c r="H5" s="648"/>
      <c r="I5" s="646" t="s">
        <v>78</v>
      </c>
      <c r="J5" s="647" t="s">
        <v>14</v>
      </c>
      <c r="K5" s="648"/>
      <c r="L5" s="648"/>
      <c r="M5" s="646" t="s">
        <v>78</v>
      </c>
      <c r="N5" s="647" t="s">
        <v>14</v>
      </c>
      <c r="O5" s="649"/>
      <c r="P5" s="650"/>
    </row>
    <row r="6" spans="1:16" ht="14.4" customHeight="1" x14ac:dyDescent="0.3">
      <c r="A6" s="578" t="s">
        <v>2678</v>
      </c>
      <c r="B6" s="579" t="s">
        <v>2679</v>
      </c>
      <c r="C6" s="579" t="s">
        <v>2680</v>
      </c>
      <c r="D6" s="579" t="s">
        <v>2681</v>
      </c>
      <c r="E6" s="147"/>
      <c r="F6" s="147"/>
      <c r="G6" s="579"/>
      <c r="H6" s="579"/>
      <c r="I6" s="147"/>
      <c r="J6" s="147"/>
      <c r="K6" s="579"/>
      <c r="L6" s="579"/>
      <c r="M6" s="147">
        <v>1</v>
      </c>
      <c r="N6" s="147">
        <v>893.9</v>
      </c>
      <c r="O6" s="584"/>
      <c r="P6" s="592">
        <v>893.9</v>
      </c>
    </row>
    <row r="7" spans="1:16" ht="14.4" customHeight="1" x14ac:dyDescent="0.3">
      <c r="A7" s="505" t="s">
        <v>2678</v>
      </c>
      <c r="B7" s="506" t="s">
        <v>2679</v>
      </c>
      <c r="C7" s="506" t="s">
        <v>2682</v>
      </c>
      <c r="D7" s="506" t="s">
        <v>2683</v>
      </c>
      <c r="E7" s="509">
        <v>2</v>
      </c>
      <c r="F7" s="509">
        <v>1787.8</v>
      </c>
      <c r="G7" s="506">
        <v>1</v>
      </c>
      <c r="H7" s="506">
        <v>893.9</v>
      </c>
      <c r="I7" s="509"/>
      <c r="J7" s="509"/>
      <c r="K7" s="506"/>
      <c r="L7" s="506"/>
      <c r="M7" s="509"/>
      <c r="N7" s="509"/>
      <c r="O7" s="522"/>
      <c r="P7" s="510"/>
    </row>
    <row r="8" spans="1:16" ht="14.4" customHeight="1" x14ac:dyDescent="0.3">
      <c r="A8" s="505" t="s">
        <v>2678</v>
      </c>
      <c r="B8" s="506" t="s">
        <v>2679</v>
      </c>
      <c r="C8" s="506" t="s">
        <v>2684</v>
      </c>
      <c r="D8" s="506" t="s">
        <v>2685</v>
      </c>
      <c r="E8" s="509">
        <v>1</v>
      </c>
      <c r="F8" s="509">
        <v>1187</v>
      </c>
      <c r="G8" s="506">
        <v>1</v>
      </c>
      <c r="H8" s="506">
        <v>1187</v>
      </c>
      <c r="I8" s="509"/>
      <c r="J8" s="509"/>
      <c r="K8" s="506"/>
      <c r="L8" s="506"/>
      <c r="M8" s="509"/>
      <c r="N8" s="509"/>
      <c r="O8" s="522"/>
      <c r="P8" s="510"/>
    </row>
    <row r="9" spans="1:16" ht="14.4" customHeight="1" x14ac:dyDescent="0.3">
      <c r="A9" s="505" t="s">
        <v>2678</v>
      </c>
      <c r="B9" s="506" t="s">
        <v>2679</v>
      </c>
      <c r="C9" s="506" t="s">
        <v>2686</v>
      </c>
      <c r="D9" s="506" t="s">
        <v>2687</v>
      </c>
      <c r="E9" s="509">
        <v>37</v>
      </c>
      <c r="F9" s="509">
        <v>18907</v>
      </c>
      <c r="G9" s="506">
        <v>1</v>
      </c>
      <c r="H9" s="506">
        <v>511</v>
      </c>
      <c r="I9" s="509">
        <v>53</v>
      </c>
      <c r="J9" s="509">
        <v>27083</v>
      </c>
      <c r="K9" s="506">
        <v>1.4324324324324325</v>
      </c>
      <c r="L9" s="506">
        <v>511</v>
      </c>
      <c r="M9" s="509">
        <v>45</v>
      </c>
      <c r="N9" s="509">
        <v>22995</v>
      </c>
      <c r="O9" s="522">
        <v>1.2162162162162162</v>
      </c>
      <c r="P9" s="510">
        <v>511</v>
      </c>
    </row>
    <row r="10" spans="1:16" ht="14.4" customHeight="1" x14ac:dyDescent="0.3">
      <c r="A10" s="505" t="s">
        <v>2678</v>
      </c>
      <c r="B10" s="506" t="s">
        <v>2688</v>
      </c>
      <c r="C10" s="506" t="s">
        <v>2689</v>
      </c>
      <c r="D10" s="506" t="s">
        <v>2690</v>
      </c>
      <c r="E10" s="509">
        <v>53</v>
      </c>
      <c r="F10" s="509">
        <v>11395</v>
      </c>
      <c r="G10" s="506">
        <v>1</v>
      </c>
      <c r="H10" s="506">
        <v>215</v>
      </c>
      <c r="I10" s="509"/>
      <c r="J10" s="509"/>
      <c r="K10" s="506"/>
      <c r="L10" s="506"/>
      <c r="M10" s="509"/>
      <c r="N10" s="509"/>
      <c r="O10" s="522"/>
      <c r="P10" s="510"/>
    </row>
    <row r="11" spans="1:16" ht="14.4" customHeight="1" x14ac:dyDescent="0.3">
      <c r="A11" s="505" t="s">
        <v>2678</v>
      </c>
      <c r="B11" s="506" t="s">
        <v>2688</v>
      </c>
      <c r="C11" s="506" t="s">
        <v>2691</v>
      </c>
      <c r="D11" s="506" t="s">
        <v>2692</v>
      </c>
      <c r="E11" s="509"/>
      <c r="F11" s="509"/>
      <c r="G11" s="506"/>
      <c r="H11" s="506"/>
      <c r="I11" s="509">
        <v>2</v>
      </c>
      <c r="J11" s="509">
        <v>222.22</v>
      </c>
      <c r="K11" s="506"/>
      <c r="L11" s="506">
        <v>111.11</v>
      </c>
      <c r="M11" s="509">
        <v>0</v>
      </c>
      <c r="N11" s="509">
        <v>0</v>
      </c>
      <c r="O11" s="522"/>
      <c r="P11" s="510"/>
    </row>
    <row r="12" spans="1:16" ht="14.4" customHeight="1" x14ac:dyDescent="0.3">
      <c r="A12" s="505" t="s">
        <v>2678</v>
      </c>
      <c r="B12" s="506" t="s">
        <v>2688</v>
      </c>
      <c r="C12" s="506" t="s">
        <v>2693</v>
      </c>
      <c r="D12" s="506" t="s">
        <v>2694</v>
      </c>
      <c r="E12" s="509"/>
      <c r="F12" s="509"/>
      <c r="G12" s="506"/>
      <c r="H12" s="506"/>
      <c r="I12" s="509">
        <v>2</v>
      </c>
      <c r="J12" s="509">
        <v>222.22</v>
      </c>
      <c r="K12" s="506"/>
      <c r="L12" s="506">
        <v>111.11</v>
      </c>
      <c r="M12" s="509">
        <v>1</v>
      </c>
      <c r="N12" s="509">
        <v>111.11</v>
      </c>
      <c r="O12" s="522"/>
      <c r="P12" s="510">
        <v>111.11</v>
      </c>
    </row>
    <row r="13" spans="1:16" ht="14.4" customHeight="1" x14ac:dyDescent="0.3">
      <c r="A13" s="505" t="s">
        <v>2678</v>
      </c>
      <c r="B13" s="506" t="s">
        <v>2688</v>
      </c>
      <c r="C13" s="506" t="s">
        <v>2695</v>
      </c>
      <c r="D13" s="506" t="s">
        <v>2696</v>
      </c>
      <c r="E13" s="509"/>
      <c r="F13" s="509"/>
      <c r="G13" s="506"/>
      <c r="H13" s="506"/>
      <c r="I13" s="509">
        <v>22</v>
      </c>
      <c r="J13" s="509">
        <v>13728</v>
      </c>
      <c r="K13" s="506"/>
      <c r="L13" s="506">
        <v>624</v>
      </c>
      <c r="M13" s="509">
        <v>22</v>
      </c>
      <c r="N13" s="509">
        <v>13796</v>
      </c>
      <c r="O13" s="522"/>
      <c r="P13" s="510">
        <v>627.09090909090912</v>
      </c>
    </row>
    <row r="14" spans="1:16" ht="14.4" customHeight="1" x14ac:dyDescent="0.3">
      <c r="A14" s="505" t="s">
        <v>2678</v>
      </c>
      <c r="B14" s="506" t="s">
        <v>2688</v>
      </c>
      <c r="C14" s="506" t="s">
        <v>2697</v>
      </c>
      <c r="D14" s="506" t="s">
        <v>2698</v>
      </c>
      <c r="E14" s="509">
        <v>327</v>
      </c>
      <c r="F14" s="509">
        <v>105948</v>
      </c>
      <c r="G14" s="506">
        <v>1</v>
      </c>
      <c r="H14" s="506">
        <v>324</v>
      </c>
      <c r="I14" s="509">
        <v>345</v>
      </c>
      <c r="J14" s="509">
        <v>112470</v>
      </c>
      <c r="K14" s="506">
        <v>1.061558500396421</v>
      </c>
      <c r="L14" s="506">
        <v>326</v>
      </c>
      <c r="M14" s="509">
        <v>218</v>
      </c>
      <c r="N14" s="509">
        <v>71380</v>
      </c>
      <c r="O14" s="522">
        <v>0.67372673386944537</v>
      </c>
      <c r="P14" s="510">
        <v>327.43119266055044</v>
      </c>
    </row>
    <row r="15" spans="1:16" ht="14.4" customHeight="1" x14ac:dyDescent="0.3">
      <c r="A15" s="505" t="s">
        <v>2678</v>
      </c>
      <c r="B15" s="506" t="s">
        <v>2688</v>
      </c>
      <c r="C15" s="506" t="s">
        <v>2699</v>
      </c>
      <c r="D15" s="506" t="s">
        <v>2700</v>
      </c>
      <c r="E15" s="509">
        <v>292</v>
      </c>
      <c r="F15" s="509">
        <v>29784</v>
      </c>
      <c r="G15" s="506">
        <v>1</v>
      </c>
      <c r="H15" s="506">
        <v>102</v>
      </c>
      <c r="I15" s="509"/>
      <c r="J15" s="509"/>
      <c r="K15" s="506"/>
      <c r="L15" s="506"/>
      <c r="M15" s="509"/>
      <c r="N15" s="509"/>
      <c r="O15" s="522"/>
      <c r="P15" s="510"/>
    </row>
    <row r="16" spans="1:16" ht="14.4" customHeight="1" x14ac:dyDescent="0.3">
      <c r="A16" s="505" t="s">
        <v>2678</v>
      </c>
      <c r="B16" s="506" t="s">
        <v>2688</v>
      </c>
      <c r="C16" s="506" t="s">
        <v>2701</v>
      </c>
      <c r="D16" s="506" t="s">
        <v>2702</v>
      </c>
      <c r="E16" s="509">
        <v>5794</v>
      </c>
      <c r="F16" s="509">
        <v>3754512</v>
      </c>
      <c r="G16" s="506">
        <v>1</v>
      </c>
      <c r="H16" s="506">
        <v>648</v>
      </c>
      <c r="I16" s="509">
        <v>5643</v>
      </c>
      <c r="J16" s="509">
        <v>3667950</v>
      </c>
      <c r="K16" s="506">
        <v>0.97694454032907607</v>
      </c>
      <c r="L16" s="506">
        <v>650</v>
      </c>
      <c r="M16" s="509">
        <v>5622</v>
      </c>
      <c r="N16" s="509">
        <v>3674910</v>
      </c>
      <c r="O16" s="522">
        <v>0.97879830987356009</v>
      </c>
      <c r="P16" s="510">
        <v>653.66595517609392</v>
      </c>
    </row>
    <row r="17" spans="1:16" ht="14.4" customHeight="1" x14ac:dyDescent="0.3">
      <c r="A17" s="505" t="s">
        <v>2678</v>
      </c>
      <c r="B17" s="506" t="s">
        <v>2688</v>
      </c>
      <c r="C17" s="506" t="s">
        <v>2703</v>
      </c>
      <c r="D17" s="506" t="s">
        <v>2704</v>
      </c>
      <c r="E17" s="509">
        <v>5515</v>
      </c>
      <c r="F17" s="509">
        <v>661800</v>
      </c>
      <c r="G17" s="506">
        <v>1</v>
      </c>
      <c r="H17" s="506">
        <v>120</v>
      </c>
      <c r="I17" s="509">
        <v>5662</v>
      </c>
      <c r="J17" s="509">
        <v>685102</v>
      </c>
      <c r="K17" s="506">
        <v>1.0352100332426715</v>
      </c>
      <c r="L17" s="506">
        <v>121</v>
      </c>
      <c r="M17" s="509">
        <v>5608</v>
      </c>
      <c r="N17" s="509">
        <v>686772</v>
      </c>
      <c r="O17" s="522">
        <v>1.0377334542157752</v>
      </c>
      <c r="P17" s="510">
        <v>122.46291012838802</v>
      </c>
    </row>
    <row r="18" spans="1:16" ht="14.4" customHeight="1" x14ac:dyDescent="0.3">
      <c r="A18" s="505" t="s">
        <v>2678</v>
      </c>
      <c r="B18" s="506" t="s">
        <v>2688</v>
      </c>
      <c r="C18" s="506" t="s">
        <v>2705</v>
      </c>
      <c r="D18" s="506" t="s">
        <v>2706</v>
      </c>
      <c r="E18" s="509">
        <v>925</v>
      </c>
      <c r="F18" s="509">
        <v>244200</v>
      </c>
      <c r="G18" s="506">
        <v>1</v>
      </c>
      <c r="H18" s="506">
        <v>264</v>
      </c>
      <c r="I18" s="509">
        <v>1132</v>
      </c>
      <c r="J18" s="509">
        <v>301112</v>
      </c>
      <c r="K18" s="506">
        <v>1.2330548730548732</v>
      </c>
      <c r="L18" s="506">
        <v>266</v>
      </c>
      <c r="M18" s="509">
        <v>1109</v>
      </c>
      <c r="N18" s="509">
        <v>296634</v>
      </c>
      <c r="O18" s="522">
        <v>1.2147174447174447</v>
      </c>
      <c r="P18" s="510">
        <v>267.47880973850317</v>
      </c>
    </row>
    <row r="19" spans="1:16" ht="14.4" customHeight="1" x14ac:dyDescent="0.3">
      <c r="A19" s="505" t="s">
        <v>2678</v>
      </c>
      <c r="B19" s="506" t="s">
        <v>2688</v>
      </c>
      <c r="C19" s="506" t="s">
        <v>2707</v>
      </c>
      <c r="D19" s="506" t="s">
        <v>2708</v>
      </c>
      <c r="E19" s="509">
        <v>3</v>
      </c>
      <c r="F19" s="509">
        <v>336</v>
      </c>
      <c r="G19" s="506">
        <v>1</v>
      </c>
      <c r="H19" s="506">
        <v>112</v>
      </c>
      <c r="I19" s="509">
        <v>1</v>
      </c>
      <c r="J19" s="509">
        <v>112</v>
      </c>
      <c r="K19" s="506">
        <v>0.33333333333333331</v>
      </c>
      <c r="L19" s="506">
        <v>112</v>
      </c>
      <c r="M19" s="509"/>
      <c r="N19" s="509"/>
      <c r="O19" s="522"/>
      <c r="P19" s="510"/>
    </row>
    <row r="20" spans="1:16" ht="14.4" customHeight="1" x14ac:dyDescent="0.3">
      <c r="A20" s="505" t="s">
        <v>2678</v>
      </c>
      <c r="B20" s="506" t="s">
        <v>2688</v>
      </c>
      <c r="C20" s="506" t="s">
        <v>2709</v>
      </c>
      <c r="D20" s="506" t="s">
        <v>2710</v>
      </c>
      <c r="E20" s="509">
        <v>50</v>
      </c>
      <c r="F20" s="509">
        <v>23150</v>
      </c>
      <c r="G20" s="506">
        <v>1</v>
      </c>
      <c r="H20" s="506">
        <v>463</v>
      </c>
      <c r="I20" s="509">
        <v>67</v>
      </c>
      <c r="J20" s="509">
        <v>31155</v>
      </c>
      <c r="K20" s="506">
        <v>1.3457883369330454</v>
      </c>
      <c r="L20" s="506">
        <v>465</v>
      </c>
      <c r="M20" s="509">
        <v>62</v>
      </c>
      <c r="N20" s="509">
        <v>29075</v>
      </c>
      <c r="O20" s="522">
        <v>1.255939524838013</v>
      </c>
      <c r="P20" s="510">
        <v>468.95161290322579</v>
      </c>
    </row>
    <row r="21" spans="1:16" ht="14.4" customHeight="1" x14ac:dyDescent="0.3">
      <c r="A21" s="505" t="s">
        <v>2678</v>
      </c>
      <c r="B21" s="506" t="s">
        <v>2688</v>
      </c>
      <c r="C21" s="506" t="s">
        <v>2711</v>
      </c>
      <c r="D21" s="506" t="s">
        <v>2712</v>
      </c>
      <c r="E21" s="509"/>
      <c r="F21" s="509"/>
      <c r="G21" s="506"/>
      <c r="H21" s="506"/>
      <c r="I21" s="509">
        <v>2</v>
      </c>
      <c r="J21" s="509">
        <v>1111.1199999999999</v>
      </c>
      <c r="K21" s="506"/>
      <c r="L21" s="506">
        <v>555.55999999999995</v>
      </c>
      <c r="M21" s="509">
        <v>1</v>
      </c>
      <c r="N21" s="509">
        <v>555.55999999999995</v>
      </c>
      <c r="O21" s="522"/>
      <c r="P21" s="510">
        <v>555.55999999999995</v>
      </c>
    </row>
    <row r="22" spans="1:16" ht="14.4" customHeight="1" x14ac:dyDescent="0.3">
      <c r="A22" s="505" t="s">
        <v>2713</v>
      </c>
      <c r="B22" s="506" t="s">
        <v>2714</v>
      </c>
      <c r="C22" s="506" t="s">
        <v>2715</v>
      </c>
      <c r="D22" s="506" t="s">
        <v>2656</v>
      </c>
      <c r="E22" s="509">
        <v>2</v>
      </c>
      <c r="F22" s="509">
        <v>387.82</v>
      </c>
      <c r="G22" s="506">
        <v>1</v>
      </c>
      <c r="H22" s="506">
        <v>193.91</v>
      </c>
      <c r="I22" s="509"/>
      <c r="J22" s="509"/>
      <c r="K22" s="506"/>
      <c r="L22" s="506"/>
      <c r="M22" s="509"/>
      <c r="N22" s="509"/>
      <c r="O22" s="522"/>
      <c r="P22" s="510"/>
    </row>
    <row r="23" spans="1:16" ht="14.4" customHeight="1" x14ac:dyDescent="0.3">
      <c r="A23" s="505" t="s">
        <v>2713</v>
      </c>
      <c r="B23" s="506" t="s">
        <v>2714</v>
      </c>
      <c r="C23" s="506" t="s">
        <v>2716</v>
      </c>
      <c r="D23" s="506" t="s">
        <v>2717</v>
      </c>
      <c r="E23" s="509">
        <v>0.13</v>
      </c>
      <c r="F23" s="509">
        <v>63.02</v>
      </c>
      <c r="G23" s="506">
        <v>1</v>
      </c>
      <c r="H23" s="506">
        <v>484.76923076923077</v>
      </c>
      <c r="I23" s="509">
        <v>3</v>
      </c>
      <c r="J23" s="509">
        <v>1458.59</v>
      </c>
      <c r="K23" s="506">
        <v>23.144874642970482</v>
      </c>
      <c r="L23" s="506">
        <v>486.19666666666666</v>
      </c>
      <c r="M23" s="509"/>
      <c r="N23" s="509"/>
      <c r="O23" s="522"/>
      <c r="P23" s="510"/>
    </row>
    <row r="24" spans="1:16" ht="14.4" customHeight="1" x14ac:dyDescent="0.3">
      <c r="A24" s="505" t="s">
        <v>2713</v>
      </c>
      <c r="B24" s="506" t="s">
        <v>2714</v>
      </c>
      <c r="C24" s="506" t="s">
        <v>2718</v>
      </c>
      <c r="D24" s="506" t="s">
        <v>714</v>
      </c>
      <c r="E24" s="509">
        <v>2.5</v>
      </c>
      <c r="F24" s="509">
        <v>2479.6999999999998</v>
      </c>
      <c r="G24" s="506">
        <v>1</v>
      </c>
      <c r="H24" s="506">
        <v>991.87999999999988</v>
      </c>
      <c r="I24" s="509">
        <v>92.2</v>
      </c>
      <c r="J24" s="509">
        <v>92085.549999999945</v>
      </c>
      <c r="K24" s="506">
        <v>37.135762390611745</v>
      </c>
      <c r="L24" s="506">
        <v>998.75867678958718</v>
      </c>
      <c r="M24" s="509">
        <v>4.75</v>
      </c>
      <c r="N24" s="509">
        <v>4752.8</v>
      </c>
      <c r="O24" s="522">
        <v>1.9166834697745698</v>
      </c>
      <c r="P24" s="510">
        <v>1000.5894736842106</v>
      </c>
    </row>
    <row r="25" spans="1:16" ht="14.4" customHeight="1" x14ac:dyDescent="0.3">
      <c r="A25" s="505" t="s">
        <v>2713</v>
      </c>
      <c r="B25" s="506" t="s">
        <v>2714</v>
      </c>
      <c r="C25" s="506" t="s">
        <v>2719</v>
      </c>
      <c r="D25" s="506" t="s">
        <v>714</v>
      </c>
      <c r="E25" s="509">
        <v>258.2</v>
      </c>
      <c r="F25" s="509">
        <v>511797.40000000026</v>
      </c>
      <c r="G25" s="506">
        <v>1</v>
      </c>
      <c r="H25" s="506">
        <v>1982.174283501163</v>
      </c>
      <c r="I25" s="509">
        <v>240.51999999999998</v>
      </c>
      <c r="J25" s="509">
        <v>479272.25000000041</v>
      </c>
      <c r="K25" s="506">
        <v>0.93644916914388421</v>
      </c>
      <c r="L25" s="506">
        <v>1992.6502993514071</v>
      </c>
      <c r="M25" s="509">
        <v>259.90999999999997</v>
      </c>
      <c r="N25" s="509">
        <v>511419.4700000005</v>
      </c>
      <c r="O25" s="522">
        <v>0.99926156326702764</v>
      </c>
      <c r="P25" s="510">
        <v>1967.6790812204247</v>
      </c>
    </row>
    <row r="26" spans="1:16" ht="14.4" customHeight="1" x14ac:dyDescent="0.3">
      <c r="A26" s="505" t="s">
        <v>2713</v>
      </c>
      <c r="B26" s="506" t="s">
        <v>2714</v>
      </c>
      <c r="C26" s="506" t="s">
        <v>2720</v>
      </c>
      <c r="D26" s="506" t="s">
        <v>2721</v>
      </c>
      <c r="E26" s="509">
        <v>405.42999999999978</v>
      </c>
      <c r="F26" s="509">
        <v>1073389.860000001</v>
      </c>
      <c r="G26" s="506">
        <v>1</v>
      </c>
      <c r="H26" s="506">
        <v>2647.5343709148351</v>
      </c>
      <c r="I26" s="509">
        <v>394.68000000000029</v>
      </c>
      <c r="J26" s="509">
        <v>1051109.2599999998</v>
      </c>
      <c r="K26" s="506">
        <v>0.97924277018976014</v>
      </c>
      <c r="L26" s="506">
        <v>2663.1936252153619</v>
      </c>
      <c r="M26" s="509">
        <v>407.97</v>
      </c>
      <c r="N26" s="509">
        <v>1089927.8999999997</v>
      </c>
      <c r="O26" s="522">
        <v>1.0154073003819866</v>
      </c>
      <c r="P26" s="510">
        <v>2671.588352084711</v>
      </c>
    </row>
    <row r="27" spans="1:16" ht="14.4" customHeight="1" x14ac:dyDescent="0.3">
      <c r="A27" s="505" t="s">
        <v>2713</v>
      </c>
      <c r="B27" s="506" t="s">
        <v>2714</v>
      </c>
      <c r="C27" s="506" t="s">
        <v>2722</v>
      </c>
      <c r="D27" s="506" t="s">
        <v>2721</v>
      </c>
      <c r="E27" s="509">
        <v>70.350000000000108</v>
      </c>
      <c r="F27" s="509">
        <v>465521.29999999888</v>
      </c>
      <c r="G27" s="506">
        <v>1</v>
      </c>
      <c r="H27" s="506">
        <v>6617.218194740557</v>
      </c>
      <c r="I27" s="509">
        <v>67.680000000000106</v>
      </c>
      <c r="J27" s="509">
        <v>450463.53999999893</v>
      </c>
      <c r="K27" s="506">
        <v>0.96765398275009118</v>
      </c>
      <c r="L27" s="506">
        <v>6655.7851654846072</v>
      </c>
      <c r="M27" s="509">
        <v>67.400000000000119</v>
      </c>
      <c r="N27" s="509">
        <v>450137.63999999868</v>
      </c>
      <c r="O27" s="522">
        <v>0.9669539073722293</v>
      </c>
      <c r="P27" s="510">
        <v>6678.5999999999685</v>
      </c>
    </row>
    <row r="28" spans="1:16" ht="14.4" customHeight="1" x14ac:dyDescent="0.3">
      <c r="A28" s="505" t="s">
        <v>2713</v>
      </c>
      <c r="B28" s="506" t="s">
        <v>2714</v>
      </c>
      <c r="C28" s="506" t="s">
        <v>2723</v>
      </c>
      <c r="D28" s="506" t="s">
        <v>2721</v>
      </c>
      <c r="E28" s="509">
        <v>4.34</v>
      </c>
      <c r="F28" s="509">
        <v>38311</v>
      </c>
      <c r="G28" s="506">
        <v>1</v>
      </c>
      <c r="H28" s="506">
        <v>8827.4193548387102</v>
      </c>
      <c r="I28" s="509"/>
      <c r="J28" s="509"/>
      <c r="K28" s="506"/>
      <c r="L28" s="506"/>
      <c r="M28" s="509"/>
      <c r="N28" s="509"/>
      <c r="O28" s="522"/>
      <c r="P28" s="510"/>
    </row>
    <row r="29" spans="1:16" ht="14.4" customHeight="1" x14ac:dyDescent="0.3">
      <c r="A29" s="505" t="s">
        <v>2713</v>
      </c>
      <c r="B29" s="506" t="s">
        <v>2714</v>
      </c>
      <c r="C29" s="506" t="s">
        <v>2724</v>
      </c>
      <c r="D29" s="506" t="s">
        <v>832</v>
      </c>
      <c r="E29" s="509"/>
      <c r="F29" s="509"/>
      <c r="G29" s="506"/>
      <c r="H29" s="506"/>
      <c r="I29" s="509"/>
      <c r="J29" s="509"/>
      <c r="K29" s="506"/>
      <c r="L29" s="506"/>
      <c r="M29" s="509">
        <v>0.04</v>
      </c>
      <c r="N29" s="509">
        <v>206.74</v>
      </c>
      <c r="O29" s="522"/>
      <c r="P29" s="510">
        <v>5168.5</v>
      </c>
    </row>
    <row r="30" spans="1:16" ht="14.4" customHeight="1" x14ac:dyDescent="0.3">
      <c r="A30" s="505" t="s">
        <v>2713</v>
      </c>
      <c r="B30" s="506" t="s">
        <v>2714</v>
      </c>
      <c r="C30" s="506" t="s">
        <v>2725</v>
      </c>
      <c r="D30" s="506" t="s">
        <v>2656</v>
      </c>
      <c r="E30" s="509">
        <v>1</v>
      </c>
      <c r="F30" s="509">
        <v>1000.45</v>
      </c>
      <c r="G30" s="506">
        <v>1</v>
      </c>
      <c r="H30" s="506">
        <v>1000.45</v>
      </c>
      <c r="I30" s="509"/>
      <c r="J30" s="509"/>
      <c r="K30" s="506"/>
      <c r="L30" s="506"/>
      <c r="M30" s="509"/>
      <c r="N30" s="509"/>
      <c r="O30" s="522"/>
      <c r="P30" s="510"/>
    </row>
    <row r="31" spans="1:16" ht="14.4" customHeight="1" x14ac:dyDescent="0.3">
      <c r="A31" s="505" t="s">
        <v>2713</v>
      </c>
      <c r="B31" s="506" t="s">
        <v>2714</v>
      </c>
      <c r="C31" s="506" t="s">
        <v>2726</v>
      </c>
      <c r="D31" s="506" t="s">
        <v>2727</v>
      </c>
      <c r="E31" s="509">
        <v>2</v>
      </c>
      <c r="F31" s="509">
        <v>980.34</v>
      </c>
      <c r="G31" s="506">
        <v>1</v>
      </c>
      <c r="H31" s="506">
        <v>490.17</v>
      </c>
      <c r="I31" s="509"/>
      <c r="J31" s="509"/>
      <c r="K31" s="506"/>
      <c r="L31" s="506"/>
      <c r="M31" s="509"/>
      <c r="N31" s="509"/>
      <c r="O31" s="522"/>
      <c r="P31" s="510"/>
    </row>
    <row r="32" spans="1:16" ht="14.4" customHeight="1" x14ac:dyDescent="0.3">
      <c r="A32" s="505" t="s">
        <v>2713</v>
      </c>
      <c r="B32" s="506" t="s">
        <v>2714</v>
      </c>
      <c r="C32" s="506" t="s">
        <v>2728</v>
      </c>
      <c r="D32" s="506" t="s">
        <v>725</v>
      </c>
      <c r="E32" s="509">
        <v>524.76000000000022</v>
      </c>
      <c r="F32" s="509">
        <v>590431.47000000009</v>
      </c>
      <c r="G32" s="506">
        <v>1</v>
      </c>
      <c r="H32" s="506">
        <v>1125.1457237594325</v>
      </c>
      <c r="I32" s="509">
        <v>556.26000000000022</v>
      </c>
      <c r="J32" s="509">
        <v>548032.02000000014</v>
      </c>
      <c r="K32" s="506">
        <v>0.92818904114308143</v>
      </c>
      <c r="L32" s="506">
        <v>985.20839175924914</v>
      </c>
      <c r="M32" s="509">
        <v>521.23000000000013</v>
      </c>
      <c r="N32" s="509">
        <v>515513.71000000037</v>
      </c>
      <c r="O32" s="522">
        <v>0.87311353847720941</v>
      </c>
      <c r="P32" s="510">
        <v>989.03307560961616</v>
      </c>
    </row>
    <row r="33" spans="1:16" ht="14.4" customHeight="1" x14ac:dyDescent="0.3">
      <c r="A33" s="505" t="s">
        <v>2713</v>
      </c>
      <c r="B33" s="506" t="s">
        <v>2714</v>
      </c>
      <c r="C33" s="506" t="s">
        <v>2729</v>
      </c>
      <c r="D33" s="506" t="s">
        <v>725</v>
      </c>
      <c r="E33" s="509">
        <v>0.8</v>
      </c>
      <c r="F33" s="509">
        <v>1568.67</v>
      </c>
      <c r="G33" s="506">
        <v>1</v>
      </c>
      <c r="H33" s="506">
        <v>1960.8375000000001</v>
      </c>
      <c r="I33" s="509">
        <v>3.5999999999999996</v>
      </c>
      <c r="J33" s="509">
        <v>7071.04</v>
      </c>
      <c r="K33" s="506">
        <v>4.5076657295670852</v>
      </c>
      <c r="L33" s="506">
        <v>1964.1777777777779</v>
      </c>
      <c r="M33" s="509"/>
      <c r="N33" s="509"/>
      <c r="O33" s="522"/>
      <c r="P33" s="510"/>
    </row>
    <row r="34" spans="1:16" ht="14.4" customHeight="1" x14ac:dyDescent="0.3">
      <c r="A34" s="505" t="s">
        <v>2713</v>
      </c>
      <c r="B34" s="506" t="s">
        <v>2714</v>
      </c>
      <c r="C34" s="506" t="s">
        <v>2730</v>
      </c>
      <c r="D34" s="506" t="s">
        <v>828</v>
      </c>
      <c r="E34" s="509">
        <v>0.28000000000000003</v>
      </c>
      <c r="F34" s="509">
        <v>3631.1</v>
      </c>
      <c r="G34" s="506">
        <v>1</v>
      </c>
      <c r="H34" s="506">
        <v>12968.214285714284</v>
      </c>
      <c r="I34" s="509">
        <v>0.09</v>
      </c>
      <c r="J34" s="509">
        <v>860.63</v>
      </c>
      <c r="K34" s="506">
        <v>0.23701633113932419</v>
      </c>
      <c r="L34" s="506">
        <v>9562.5555555555566</v>
      </c>
      <c r="M34" s="509">
        <v>0.03</v>
      </c>
      <c r="N34" s="509">
        <v>286.88</v>
      </c>
      <c r="O34" s="522">
        <v>7.9006361708573156E-2</v>
      </c>
      <c r="P34" s="510">
        <v>9562.6666666666661</v>
      </c>
    </row>
    <row r="35" spans="1:16" ht="14.4" customHeight="1" x14ac:dyDescent="0.3">
      <c r="A35" s="505" t="s">
        <v>2713</v>
      </c>
      <c r="B35" s="506" t="s">
        <v>2714</v>
      </c>
      <c r="C35" s="506" t="s">
        <v>2731</v>
      </c>
      <c r="D35" s="506" t="s">
        <v>832</v>
      </c>
      <c r="E35" s="509">
        <v>43.129999999999953</v>
      </c>
      <c r="F35" s="509">
        <v>551074.09999999916</v>
      </c>
      <c r="G35" s="506">
        <v>1</v>
      </c>
      <c r="H35" s="506">
        <v>12777.048458149775</v>
      </c>
      <c r="I35" s="509">
        <v>36.529999999999987</v>
      </c>
      <c r="J35" s="509">
        <v>390394.98999999935</v>
      </c>
      <c r="K35" s="506">
        <v>0.70842558196801475</v>
      </c>
      <c r="L35" s="506">
        <v>10686.969340268259</v>
      </c>
      <c r="M35" s="509">
        <v>18.510000000000002</v>
      </c>
      <c r="N35" s="509">
        <v>191188.24999999994</v>
      </c>
      <c r="O35" s="522">
        <v>0.34693746267516518</v>
      </c>
      <c r="P35" s="510">
        <v>10328.916801728792</v>
      </c>
    </row>
    <row r="36" spans="1:16" ht="14.4" customHeight="1" x14ac:dyDescent="0.3">
      <c r="A36" s="505" t="s">
        <v>2713</v>
      </c>
      <c r="B36" s="506" t="s">
        <v>2714</v>
      </c>
      <c r="C36" s="506" t="s">
        <v>2732</v>
      </c>
      <c r="D36" s="506" t="s">
        <v>832</v>
      </c>
      <c r="E36" s="509"/>
      <c r="F36" s="509"/>
      <c r="G36" s="506"/>
      <c r="H36" s="506"/>
      <c r="I36" s="509">
        <v>1.02</v>
      </c>
      <c r="J36" s="509">
        <v>20888.169999999998</v>
      </c>
      <c r="K36" s="506"/>
      <c r="L36" s="506">
        <v>20478.598039215685</v>
      </c>
      <c r="M36" s="509">
        <v>0.14000000000000001</v>
      </c>
      <c r="N36" s="509">
        <v>2867</v>
      </c>
      <c r="O36" s="522"/>
      <c r="P36" s="510">
        <v>20478.571428571428</v>
      </c>
    </row>
    <row r="37" spans="1:16" ht="14.4" customHeight="1" x14ac:dyDescent="0.3">
      <c r="A37" s="505" t="s">
        <v>2713</v>
      </c>
      <c r="B37" s="506" t="s">
        <v>2714</v>
      </c>
      <c r="C37" s="506" t="s">
        <v>2733</v>
      </c>
      <c r="D37" s="506" t="s">
        <v>828</v>
      </c>
      <c r="E37" s="509">
        <v>0.70000000000000007</v>
      </c>
      <c r="F37" s="509">
        <v>3685.1400000000003</v>
      </c>
      <c r="G37" s="506">
        <v>1</v>
      </c>
      <c r="H37" s="506">
        <v>5264.4857142857145</v>
      </c>
      <c r="I37" s="509">
        <v>0.15000000000000002</v>
      </c>
      <c r="J37" s="509">
        <v>794.29000000000008</v>
      </c>
      <c r="K37" s="506">
        <v>0.21553862268461985</v>
      </c>
      <c r="L37" s="506">
        <v>5295.2666666666664</v>
      </c>
      <c r="M37" s="509">
        <v>0.87000000000000011</v>
      </c>
      <c r="N37" s="509">
        <v>4620.3300000000008</v>
      </c>
      <c r="O37" s="522">
        <v>1.2537732623455284</v>
      </c>
      <c r="P37" s="510">
        <v>5310.7241379310344</v>
      </c>
    </row>
    <row r="38" spans="1:16" ht="14.4" customHeight="1" x14ac:dyDescent="0.3">
      <c r="A38" s="505" t="s">
        <v>2713</v>
      </c>
      <c r="B38" s="506" t="s">
        <v>2714</v>
      </c>
      <c r="C38" s="506" t="s">
        <v>2734</v>
      </c>
      <c r="D38" s="506" t="s">
        <v>832</v>
      </c>
      <c r="E38" s="509">
        <v>2.9900000000000011</v>
      </c>
      <c r="F38" s="509">
        <v>19285.18</v>
      </c>
      <c r="G38" s="506">
        <v>1</v>
      </c>
      <c r="H38" s="506">
        <v>6449.8929765886269</v>
      </c>
      <c r="I38" s="509">
        <v>1.4500000000000002</v>
      </c>
      <c r="J38" s="509">
        <v>9347.5299999999988</v>
      </c>
      <c r="K38" s="506">
        <v>0.48470016873060034</v>
      </c>
      <c r="L38" s="506">
        <v>6446.572413793102</v>
      </c>
      <c r="M38" s="509">
        <v>1.1199999999999999</v>
      </c>
      <c r="N38" s="509">
        <v>6364.14</v>
      </c>
      <c r="O38" s="522">
        <v>0.33000158671062446</v>
      </c>
      <c r="P38" s="510">
        <v>5682.2678571428578</v>
      </c>
    </row>
    <row r="39" spans="1:16" ht="14.4" customHeight="1" x14ac:dyDescent="0.3">
      <c r="A39" s="505" t="s">
        <v>2713</v>
      </c>
      <c r="B39" s="506" t="s">
        <v>2714</v>
      </c>
      <c r="C39" s="506" t="s">
        <v>2735</v>
      </c>
      <c r="D39" s="506" t="s">
        <v>2656</v>
      </c>
      <c r="E39" s="509"/>
      <c r="F39" s="509"/>
      <c r="G39" s="506"/>
      <c r="H39" s="506"/>
      <c r="I39" s="509">
        <v>0.14000000000000001</v>
      </c>
      <c r="J39" s="509">
        <v>1613.27</v>
      </c>
      <c r="K39" s="506"/>
      <c r="L39" s="506">
        <v>11523.357142857141</v>
      </c>
      <c r="M39" s="509"/>
      <c r="N39" s="509"/>
      <c r="O39" s="522"/>
      <c r="P39" s="510"/>
    </row>
    <row r="40" spans="1:16" ht="14.4" customHeight="1" x14ac:dyDescent="0.3">
      <c r="A40" s="505" t="s">
        <v>2713</v>
      </c>
      <c r="B40" s="506" t="s">
        <v>2714</v>
      </c>
      <c r="C40" s="506" t="s">
        <v>2735</v>
      </c>
      <c r="D40" s="506" t="s">
        <v>832</v>
      </c>
      <c r="E40" s="509">
        <v>9.9999999999999992E-2</v>
      </c>
      <c r="F40" s="509">
        <v>1096.47</v>
      </c>
      <c r="G40" s="506">
        <v>1</v>
      </c>
      <c r="H40" s="506">
        <v>10964.7</v>
      </c>
      <c r="I40" s="509">
        <v>0.21999999999999997</v>
      </c>
      <c r="J40" s="509">
        <v>2535.12</v>
      </c>
      <c r="K40" s="506">
        <v>2.3120742017565457</v>
      </c>
      <c r="L40" s="506">
        <v>11523.272727272728</v>
      </c>
      <c r="M40" s="509">
        <v>0.09</v>
      </c>
      <c r="N40" s="509">
        <v>1037.1099999999999</v>
      </c>
      <c r="O40" s="522">
        <v>0.94586263190055353</v>
      </c>
      <c r="P40" s="510">
        <v>11523.444444444443</v>
      </c>
    </row>
    <row r="41" spans="1:16" ht="14.4" customHeight="1" x14ac:dyDescent="0.3">
      <c r="A41" s="505" t="s">
        <v>2713</v>
      </c>
      <c r="B41" s="506" t="s">
        <v>2714</v>
      </c>
      <c r="C41" s="506" t="s">
        <v>2736</v>
      </c>
      <c r="D41" s="506" t="s">
        <v>2737</v>
      </c>
      <c r="E41" s="509"/>
      <c r="F41" s="509"/>
      <c r="G41" s="506"/>
      <c r="H41" s="506"/>
      <c r="I41" s="509"/>
      <c r="J41" s="509"/>
      <c r="K41" s="506"/>
      <c r="L41" s="506"/>
      <c r="M41" s="509">
        <v>1</v>
      </c>
      <c r="N41" s="509">
        <v>416.3</v>
      </c>
      <c r="O41" s="522"/>
      <c r="P41" s="510">
        <v>416.3</v>
      </c>
    </row>
    <row r="42" spans="1:16" ht="14.4" customHeight="1" x14ac:dyDescent="0.3">
      <c r="A42" s="505" t="s">
        <v>2713</v>
      </c>
      <c r="B42" s="506" t="s">
        <v>2714</v>
      </c>
      <c r="C42" s="506" t="s">
        <v>2738</v>
      </c>
      <c r="D42" s="506" t="s">
        <v>2739</v>
      </c>
      <c r="E42" s="509">
        <v>0.05</v>
      </c>
      <c r="F42" s="509">
        <v>15.25</v>
      </c>
      <c r="G42" s="506">
        <v>1</v>
      </c>
      <c r="H42" s="506">
        <v>305</v>
      </c>
      <c r="I42" s="509">
        <v>173.17999999999986</v>
      </c>
      <c r="J42" s="509">
        <v>48172.910000000011</v>
      </c>
      <c r="K42" s="506">
        <v>3158.8793442622959</v>
      </c>
      <c r="L42" s="506">
        <v>278.16670516225918</v>
      </c>
      <c r="M42" s="509">
        <v>0.2</v>
      </c>
      <c r="N42" s="509">
        <v>52.49</v>
      </c>
      <c r="O42" s="522">
        <v>3.4419672131147543</v>
      </c>
      <c r="P42" s="510">
        <v>262.45</v>
      </c>
    </row>
    <row r="43" spans="1:16" ht="14.4" customHeight="1" x14ac:dyDescent="0.3">
      <c r="A43" s="505" t="s">
        <v>2713</v>
      </c>
      <c r="B43" s="506" t="s">
        <v>2714</v>
      </c>
      <c r="C43" s="506" t="s">
        <v>2740</v>
      </c>
      <c r="D43" s="506" t="s">
        <v>729</v>
      </c>
      <c r="E43" s="509">
        <v>786.4</v>
      </c>
      <c r="F43" s="509">
        <v>759688.2799999984</v>
      </c>
      <c r="G43" s="506">
        <v>1</v>
      </c>
      <c r="H43" s="506">
        <v>966.03290946083212</v>
      </c>
      <c r="I43" s="509">
        <v>904.04000000000008</v>
      </c>
      <c r="J43" s="509">
        <v>878859.43999999843</v>
      </c>
      <c r="K43" s="506">
        <v>1.1568684987479343</v>
      </c>
      <c r="L43" s="506">
        <v>972.14663068005655</v>
      </c>
      <c r="M43" s="509">
        <v>1107.0299999999997</v>
      </c>
      <c r="N43" s="509">
        <v>1079597.6499999959</v>
      </c>
      <c r="O43" s="522">
        <v>1.4211061015710262</v>
      </c>
      <c r="P43" s="510">
        <v>975.21986757359434</v>
      </c>
    </row>
    <row r="44" spans="1:16" ht="14.4" customHeight="1" x14ac:dyDescent="0.3">
      <c r="A44" s="505" t="s">
        <v>2713</v>
      </c>
      <c r="B44" s="506" t="s">
        <v>2714</v>
      </c>
      <c r="C44" s="506" t="s">
        <v>2741</v>
      </c>
      <c r="D44" s="506" t="s">
        <v>729</v>
      </c>
      <c r="E44" s="509">
        <v>65.25</v>
      </c>
      <c r="F44" s="509">
        <v>126158.24</v>
      </c>
      <c r="G44" s="506">
        <v>1</v>
      </c>
      <c r="H44" s="506">
        <v>1933.4596168582377</v>
      </c>
      <c r="I44" s="509">
        <v>22.060000000000002</v>
      </c>
      <c r="J44" s="509">
        <v>41445.440000000002</v>
      </c>
      <c r="K44" s="506">
        <v>0.32851948473599507</v>
      </c>
      <c r="L44" s="506">
        <v>1878.759746146872</v>
      </c>
      <c r="M44" s="509"/>
      <c r="N44" s="509"/>
      <c r="O44" s="522"/>
      <c r="P44" s="510"/>
    </row>
    <row r="45" spans="1:16" ht="14.4" customHeight="1" x14ac:dyDescent="0.3">
      <c r="A45" s="505" t="s">
        <v>2713</v>
      </c>
      <c r="B45" s="506" t="s">
        <v>2714</v>
      </c>
      <c r="C45" s="506" t="s">
        <v>2742</v>
      </c>
      <c r="D45" s="506" t="s">
        <v>2656</v>
      </c>
      <c r="E45" s="509">
        <v>0.56999999999999995</v>
      </c>
      <c r="F45" s="509">
        <v>3194.2200000000003</v>
      </c>
      <c r="G45" s="506">
        <v>1</v>
      </c>
      <c r="H45" s="506">
        <v>5603.8947368421059</v>
      </c>
      <c r="I45" s="509"/>
      <c r="J45" s="509"/>
      <c r="K45" s="506"/>
      <c r="L45" s="506"/>
      <c r="M45" s="509"/>
      <c r="N45" s="509"/>
      <c r="O45" s="522"/>
      <c r="P45" s="510"/>
    </row>
    <row r="46" spans="1:16" ht="14.4" customHeight="1" x14ac:dyDescent="0.3">
      <c r="A46" s="505" t="s">
        <v>2713</v>
      </c>
      <c r="B46" s="506" t="s">
        <v>2714</v>
      </c>
      <c r="C46" s="506" t="s">
        <v>2743</v>
      </c>
      <c r="D46" s="506" t="s">
        <v>2656</v>
      </c>
      <c r="E46" s="509">
        <v>0.25</v>
      </c>
      <c r="F46" s="509">
        <v>1211.92</v>
      </c>
      <c r="G46" s="506">
        <v>1</v>
      </c>
      <c r="H46" s="506">
        <v>4847.68</v>
      </c>
      <c r="I46" s="509"/>
      <c r="J46" s="509"/>
      <c r="K46" s="506"/>
      <c r="L46" s="506"/>
      <c r="M46" s="509"/>
      <c r="N46" s="509"/>
      <c r="O46" s="522"/>
      <c r="P46" s="510"/>
    </row>
    <row r="47" spans="1:16" ht="14.4" customHeight="1" x14ac:dyDescent="0.3">
      <c r="A47" s="505" t="s">
        <v>2713</v>
      </c>
      <c r="B47" s="506" t="s">
        <v>2714</v>
      </c>
      <c r="C47" s="506" t="s">
        <v>2743</v>
      </c>
      <c r="D47" s="506" t="s">
        <v>855</v>
      </c>
      <c r="E47" s="509">
        <v>0.72999999999999987</v>
      </c>
      <c r="F47" s="509">
        <v>3538.8300000000004</v>
      </c>
      <c r="G47" s="506">
        <v>1</v>
      </c>
      <c r="H47" s="506">
        <v>4847.7123287671247</v>
      </c>
      <c r="I47" s="509">
        <v>1.2100000000000002</v>
      </c>
      <c r="J47" s="509">
        <v>5872.1400000000012</v>
      </c>
      <c r="K47" s="506">
        <v>1.6593450377667196</v>
      </c>
      <c r="L47" s="506">
        <v>4853.0082644628101</v>
      </c>
      <c r="M47" s="509"/>
      <c r="N47" s="509"/>
      <c r="O47" s="522"/>
      <c r="P47" s="510"/>
    </row>
    <row r="48" spans="1:16" ht="14.4" customHeight="1" x14ac:dyDescent="0.3">
      <c r="A48" s="505" t="s">
        <v>2713</v>
      </c>
      <c r="B48" s="506" t="s">
        <v>2714</v>
      </c>
      <c r="C48" s="506" t="s">
        <v>2744</v>
      </c>
      <c r="D48" s="506" t="s">
        <v>855</v>
      </c>
      <c r="E48" s="509">
        <v>7.0000000000000007E-2</v>
      </c>
      <c r="F48" s="509">
        <v>678.68</v>
      </c>
      <c r="G48" s="506">
        <v>1</v>
      </c>
      <c r="H48" s="506">
        <v>9695.4285714285706</v>
      </c>
      <c r="I48" s="509">
        <v>0.16</v>
      </c>
      <c r="J48" s="509">
        <v>1510.02</v>
      </c>
      <c r="K48" s="506">
        <v>2.224936641716273</v>
      </c>
      <c r="L48" s="506">
        <v>9437.625</v>
      </c>
      <c r="M48" s="509"/>
      <c r="N48" s="509"/>
      <c r="O48" s="522"/>
      <c r="P48" s="510"/>
    </row>
    <row r="49" spans="1:16" ht="14.4" customHeight="1" x14ac:dyDescent="0.3">
      <c r="A49" s="505" t="s">
        <v>2713</v>
      </c>
      <c r="B49" s="506" t="s">
        <v>2714</v>
      </c>
      <c r="C49" s="506" t="s">
        <v>2745</v>
      </c>
      <c r="D49" s="506" t="s">
        <v>748</v>
      </c>
      <c r="E49" s="509">
        <v>12.26</v>
      </c>
      <c r="F49" s="509">
        <v>66328.850000000006</v>
      </c>
      <c r="G49" s="506">
        <v>1</v>
      </c>
      <c r="H49" s="506">
        <v>5410.1835236541601</v>
      </c>
      <c r="I49" s="509">
        <v>8.4499999999999975</v>
      </c>
      <c r="J49" s="509">
        <v>45908.540000000037</v>
      </c>
      <c r="K49" s="506">
        <v>0.69213532271402312</v>
      </c>
      <c r="L49" s="506">
        <v>5432.9633136094735</v>
      </c>
      <c r="M49" s="509">
        <v>7.2999999999999972</v>
      </c>
      <c r="N49" s="509">
        <v>39885.54</v>
      </c>
      <c r="O49" s="522">
        <v>0.60133019040734159</v>
      </c>
      <c r="P49" s="510">
        <v>5463.7726027397284</v>
      </c>
    </row>
    <row r="50" spans="1:16" ht="14.4" customHeight="1" x14ac:dyDescent="0.3">
      <c r="A50" s="505" t="s">
        <v>2713</v>
      </c>
      <c r="B50" s="506" t="s">
        <v>2714</v>
      </c>
      <c r="C50" s="506" t="s">
        <v>2746</v>
      </c>
      <c r="D50" s="506" t="s">
        <v>748</v>
      </c>
      <c r="E50" s="509">
        <v>227.2800000000004</v>
      </c>
      <c r="F50" s="509">
        <v>2459125.9999999953</v>
      </c>
      <c r="G50" s="506">
        <v>1</v>
      </c>
      <c r="H50" s="506">
        <v>10819.808166138644</v>
      </c>
      <c r="I50" s="509">
        <v>242.36</v>
      </c>
      <c r="J50" s="509">
        <v>2635719.9399999981</v>
      </c>
      <c r="K50" s="506">
        <v>1.0718116680479175</v>
      </c>
      <c r="L50" s="506">
        <v>10875.226687572198</v>
      </c>
      <c r="M50" s="509">
        <v>196.73999999999995</v>
      </c>
      <c r="N50" s="509">
        <v>2146567.3700000015</v>
      </c>
      <c r="O50" s="522">
        <v>0.87289848913801305</v>
      </c>
      <c r="P50" s="510">
        <v>10910.680949476477</v>
      </c>
    </row>
    <row r="51" spans="1:16" ht="14.4" customHeight="1" x14ac:dyDescent="0.3">
      <c r="A51" s="505" t="s">
        <v>2713</v>
      </c>
      <c r="B51" s="506" t="s">
        <v>2714</v>
      </c>
      <c r="C51" s="506" t="s">
        <v>2747</v>
      </c>
      <c r="D51" s="506" t="s">
        <v>855</v>
      </c>
      <c r="E51" s="509">
        <v>12.829999999999998</v>
      </c>
      <c r="F51" s="509">
        <v>24848.939999999991</v>
      </c>
      <c r="G51" s="506">
        <v>1</v>
      </c>
      <c r="H51" s="506">
        <v>1936.7840997661726</v>
      </c>
      <c r="I51" s="509">
        <v>13.76</v>
      </c>
      <c r="J51" s="509">
        <v>26796.45</v>
      </c>
      <c r="K51" s="506">
        <v>1.0783739668573391</v>
      </c>
      <c r="L51" s="506">
        <v>1947.4164244186047</v>
      </c>
      <c r="M51" s="509">
        <v>9.149999999999995</v>
      </c>
      <c r="N51" s="509">
        <v>18023.500000000004</v>
      </c>
      <c r="O51" s="522">
        <v>0.7253226898209747</v>
      </c>
      <c r="P51" s="510">
        <v>1969.7814207650288</v>
      </c>
    </row>
    <row r="52" spans="1:16" ht="14.4" customHeight="1" x14ac:dyDescent="0.3">
      <c r="A52" s="505" t="s">
        <v>2713</v>
      </c>
      <c r="B52" s="506" t="s">
        <v>2714</v>
      </c>
      <c r="C52" s="506" t="s">
        <v>2748</v>
      </c>
      <c r="D52" s="506" t="s">
        <v>2656</v>
      </c>
      <c r="E52" s="509"/>
      <c r="F52" s="509"/>
      <c r="G52" s="506"/>
      <c r="H52" s="506"/>
      <c r="I52" s="509">
        <v>1</v>
      </c>
      <c r="J52" s="509">
        <v>1092.1600000000001</v>
      </c>
      <c r="K52" s="506"/>
      <c r="L52" s="506">
        <v>1092.1600000000001</v>
      </c>
      <c r="M52" s="509"/>
      <c r="N52" s="509"/>
      <c r="O52" s="522"/>
      <c r="P52" s="510"/>
    </row>
    <row r="53" spans="1:16" ht="14.4" customHeight="1" x14ac:dyDescent="0.3">
      <c r="A53" s="505" t="s">
        <v>2713</v>
      </c>
      <c r="B53" s="506" t="s">
        <v>2714</v>
      </c>
      <c r="C53" s="506" t="s">
        <v>2748</v>
      </c>
      <c r="D53" s="506" t="s">
        <v>748</v>
      </c>
      <c r="E53" s="509">
        <v>0.02</v>
      </c>
      <c r="F53" s="509">
        <v>21.65</v>
      </c>
      <c r="G53" s="506">
        <v>1</v>
      </c>
      <c r="H53" s="506">
        <v>1082.5</v>
      </c>
      <c r="I53" s="509"/>
      <c r="J53" s="509"/>
      <c r="K53" s="506"/>
      <c r="L53" s="506"/>
      <c r="M53" s="509"/>
      <c r="N53" s="509"/>
      <c r="O53" s="522"/>
      <c r="P53" s="510"/>
    </row>
    <row r="54" spans="1:16" ht="14.4" customHeight="1" x14ac:dyDescent="0.3">
      <c r="A54" s="505" t="s">
        <v>2713</v>
      </c>
      <c r="B54" s="506" t="s">
        <v>2714</v>
      </c>
      <c r="C54" s="506" t="s">
        <v>2749</v>
      </c>
      <c r="D54" s="506" t="s">
        <v>748</v>
      </c>
      <c r="E54" s="509"/>
      <c r="F54" s="509"/>
      <c r="G54" s="506"/>
      <c r="H54" s="506"/>
      <c r="I54" s="509"/>
      <c r="J54" s="509"/>
      <c r="K54" s="506"/>
      <c r="L54" s="506"/>
      <c r="M54" s="509">
        <v>440.43000000000029</v>
      </c>
      <c r="N54" s="509">
        <v>961993.08000000031</v>
      </c>
      <c r="O54" s="522"/>
      <c r="P54" s="510">
        <v>2184.213336966146</v>
      </c>
    </row>
    <row r="55" spans="1:16" ht="14.4" customHeight="1" x14ac:dyDescent="0.3">
      <c r="A55" s="505" t="s">
        <v>2713</v>
      </c>
      <c r="B55" s="506" t="s">
        <v>2714</v>
      </c>
      <c r="C55" s="506" t="s">
        <v>2750</v>
      </c>
      <c r="D55" s="506" t="s">
        <v>733</v>
      </c>
      <c r="E55" s="509">
        <v>80.500000000000071</v>
      </c>
      <c r="F55" s="509">
        <v>30239.740000000013</v>
      </c>
      <c r="G55" s="506">
        <v>1</v>
      </c>
      <c r="H55" s="506">
        <v>375.6489440993787</v>
      </c>
      <c r="I55" s="509">
        <v>77.34</v>
      </c>
      <c r="J55" s="509">
        <v>29222.510000000013</v>
      </c>
      <c r="K55" s="506">
        <v>0.96636115257604727</v>
      </c>
      <c r="L55" s="506">
        <v>377.84471166278786</v>
      </c>
      <c r="M55" s="509">
        <v>68.839999999999947</v>
      </c>
      <c r="N55" s="509">
        <v>26105.64000000001</v>
      </c>
      <c r="O55" s="522">
        <v>0.86328916849152804</v>
      </c>
      <c r="P55" s="510">
        <v>379.22196397443389</v>
      </c>
    </row>
    <row r="56" spans="1:16" ht="14.4" customHeight="1" x14ac:dyDescent="0.3">
      <c r="A56" s="505" t="s">
        <v>2713</v>
      </c>
      <c r="B56" s="506" t="s">
        <v>2714</v>
      </c>
      <c r="C56" s="506" t="s">
        <v>2751</v>
      </c>
      <c r="D56" s="506" t="s">
        <v>710</v>
      </c>
      <c r="E56" s="509">
        <v>1.1499999999999999</v>
      </c>
      <c r="F56" s="509">
        <v>60.11</v>
      </c>
      <c r="G56" s="506">
        <v>1</v>
      </c>
      <c r="H56" s="506">
        <v>52.26956521739131</v>
      </c>
      <c r="I56" s="509"/>
      <c r="J56" s="509"/>
      <c r="K56" s="506"/>
      <c r="L56" s="506"/>
      <c r="M56" s="509"/>
      <c r="N56" s="509"/>
      <c r="O56" s="522"/>
      <c r="P56" s="510"/>
    </row>
    <row r="57" spans="1:16" ht="14.4" customHeight="1" x14ac:dyDescent="0.3">
      <c r="A57" s="505" t="s">
        <v>2713</v>
      </c>
      <c r="B57" s="506" t="s">
        <v>2714</v>
      </c>
      <c r="C57" s="506" t="s">
        <v>2752</v>
      </c>
      <c r="D57" s="506" t="s">
        <v>710</v>
      </c>
      <c r="E57" s="509">
        <v>85.829999999999913</v>
      </c>
      <c r="F57" s="509">
        <v>80364.72000000003</v>
      </c>
      <c r="G57" s="506">
        <v>1</v>
      </c>
      <c r="H57" s="506">
        <v>936.32436211115123</v>
      </c>
      <c r="I57" s="509">
        <v>51.120000000000019</v>
      </c>
      <c r="J57" s="509">
        <v>48194.670000000027</v>
      </c>
      <c r="K57" s="506">
        <v>0.59969934568303118</v>
      </c>
      <c r="L57" s="506">
        <v>942.77523474178417</v>
      </c>
      <c r="M57" s="509">
        <v>113.73999999999987</v>
      </c>
      <c r="N57" s="509">
        <v>107454.72000000003</v>
      </c>
      <c r="O57" s="522">
        <v>1.3370882148285963</v>
      </c>
      <c r="P57" s="510">
        <v>944.7399331809404</v>
      </c>
    </row>
    <row r="58" spans="1:16" ht="14.4" customHeight="1" x14ac:dyDescent="0.3">
      <c r="A58" s="505" t="s">
        <v>2713</v>
      </c>
      <c r="B58" s="506" t="s">
        <v>2714</v>
      </c>
      <c r="C58" s="506" t="s">
        <v>2753</v>
      </c>
      <c r="D58" s="506" t="s">
        <v>2754</v>
      </c>
      <c r="E58" s="509"/>
      <c r="F58" s="509"/>
      <c r="G58" s="506"/>
      <c r="H58" s="506"/>
      <c r="I58" s="509">
        <v>0.05</v>
      </c>
      <c r="J58" s="509">
        <v>13.31</v>
      </c>
      <c r="K58" s="506"/>
      <c r="L58" s="506">
        <v>266.2</v>
      </c>
      <c r="M58" s="509"/>
      <c r="N58" s="509"/>
      <c r="O58" s="522"/>
      <c r="P58" s="510"/>
    </row>
    <row r="59" spans="1:16" ht="14.4" customHeight="1" x14ac:dyDescent="0.3">
      <c r="A59" s="505" t="s">
        <v>2713</v>
      </c>
      <c r="B59" s="506" t="s">
        <v>2714</v>
      </c>
      <c r="C59" s="506" t="s">
        <v>2755</v>
      </c>
      <c r="D59" s="506" t="s">
        <v>2756</v>
      </c>
      <c r="E59" s="509"/>
      <c r="F59" s="509"/>
      <c r="G59" s="506"/>
      <c r="H59" s="506"/>
      <c r="I59" s="509">
        <v>1.4</v>
      </c>
      <c r="J59" s="509">
        <v>1357.36</v>
      </c>
      <c r="K59" s="506"/>
      <c r="L59" s="506">
        <v>969.54285714285709</v>
      </c>
      <c r="M59" s="509"/>
      <c r="N59" s="509"/>
      <c r="O59" s="522"/>
      <c r="P59" s="510"/>
    </row>
    <row r="60" spans="1:16" ht="14.4" customHeight="1" x14ac:dyDescent="0.3">
      <c r="A60" s="505" t="s">
        <v>2713</v>
      </c>
      <c r="B60" s="506" t="s">
        <v>2714</v>
      </c>
      <c r="C60" s="506" t="s">
        <v>2757</v>
      </c>
      <c r="D60" s="506" t="s">
        <v>725</v>
      </c>
      <c r="E60" s="509"/>
      <c r="F60" s="509"/>
      <c r="G60" s="506"/>
      <c r="H60" s="506"/>
      <c r="I60" s="509">
        <v>1</v>
      </c>
      <c r="J60" s="509">
        <v>494.51</v>
      </c>
      <c r="K60" s="506"/>
      <c r="L60" s="506">
        <v>494.51</v>
      </c>
      <c r="M60" s="509"/>
      <c r="N60" s="509"/>
      <c r="O60" s="522"/>
      <c r="P60" s="510"/>
    </row>
    <row r="61" spans="1:16" ht="14.4" customHeight="1" x14ac:dyDescent="0.3">
      <c r="A61" s="505" t="s">
        <v>2713</v>
      </c>
      <c r="B61" s="506" t="s">
        <v>2714</v>
      </c>
      <c r="C61" s="506" t="s">
        <v>2758</v>
      </c>
      <c r="D61" s="506" t="s">
        <v>2756</v>
      </c>
      <c r="E61" s="509">
        <v>0.8</v>
      </c>
      <c r="F61" s="509">
        <v>387.82</v>
      </c>
      <c r="G61" s="506">
        <v>1</v>
      </c>
      <c r="H61" s="506">
        <v>484.77499999999998</v>
      </c>
      <c r="I61" s="509"/>
      <c r="J61" s="509"/>
      <c r="K61" s="506"/>
      <c r="L61" s="506"/>
      <c r="M61" s="509"/>
      <c r="N61" s="509"/>
      <c r="O61" s="522"/>
      <c r="P61" s="510"/>
    </row>
    <row r="62" spans="1:16" ht="14.4" customHeight="1" x14ac:dyDescent="0.3">
      <c r="A62" s="505" t="s">
        <v>2713</v>
      </c>
      <c r="B62" s="506" t="s">
        <v>2714</v>
      </c>
      <c r="C62" s="506" t="s">
        <v>2759</v>
      </c>
      <c r="D62" s="506" t="s">
        <v>748</v>
      </c>
      <c r="E62" s="509"/>
      <c r="F62" s="509"/>
      <c r="G62" s="506"/>
      <c r="H62" s="506"/>
      <c r="I62" s="509"/>
      <c r="J62" s="509"/>
      <c r="K62" s="506"/>
      <c r="L62" s="506"/>
      <c r="M62" s="509">
        <v>3.8099999999999996</v>
      </c>
      <c r="N62" s="509">
        <v>152289.77000000002</v>
      </c>
      <c r="O62" s="522"/>
      <c r="P62" s="510">
        <v>39971.068241469824</v>
      </c>
    </row>
    <row r="63" spans="1:16" ht="14.4" customHeight="1" x14ac:dyDescent="0.3">
      <c r="A63" s="505" t="s">
        <v>2713</v>
      </c>
      <c r="B63" s="506" t="s">
        <v>2679</v>
      </c>
      <c r="C63" s="506" t="s">
        <v>2760</v>
      </c>
      <c r="D63" s="506" t="s">
        <v>2761</v>
      </c>
      <c r="E63" s="509">
        <v>38</v>
      </c>
      <c r="F63" s="509">
        <v>365928.67000000004</v>
      </c>
      <c r="G63" s="506">
        <v>1</v>
      </c>
      <c r="H63" s="506">
        <v>9629.7018421052635</v>
      </c>
      <c r="I63" s="509">
        <v>43</v>
      </c>
      <c r="J63" s="509">
        <v>420680.61</v>
      </c>
      <c r="K63" s="506">
        <v>1.1496246249303175</v>
      </c>
      <c r="L63" s="506">
        <v>9783.27</v>
      </c>
      <c r="M63" s="509">
        <v>13</v>
      </c>
      <c r="N63" s="509">
        <v>127182.51000000004</v>
      </c>
      <c r="O63" s="522">
        <v>0.3475609331184682</v>
      </c>
      <c r="P63" s="510">
        <v>9783.2700000000023</v>
      </c>
    </row>
    <row r="64" spans="1:16" ht="14.4" customHeight="1" x14ac:dyDescent="0.3">
      <c r="A64" s="505" t="s">
        <v>2713</v>
      </c>
      <c r="B64" s="506" t="s">
        <v>2679</v>
      </c>
      <c r="C64" s="506" t="s">
        <v>2762</v>
      </c>
      <c r="D64" s="506" t="s">
        <v>2763</v>
      </c>
      <c r="E64" s="509">
        <v>10</v>
      </c>
      <c r="F64" s="509">
        <v>36029.320000000007</v>
      </c>
      <c r="G64" s="506">
        <v>1</v>
      </c>
      <c r="H64" s="506">
        <v>3602.9320000000007</v>
      </c>
      <c r="I64" s="509">
        <v>13</v>
      </c>
      <c r="J64" s="509">
        <v>47504.86</v>
      </c>
      <c r="K64" s="506">
        <v>1.3185055948877189</v>
      </c>
      <c r="L64" s="506">
        <v>3654.2200000000003</v>
      </c>
      <c r="M64" s="509">
        <v>5</v>
      </c>
      <c r="N64" s="509">
        <v>18271.099999999999</v>
      </c>
      <c r="O64" s="522">
        <v>0.50711753649527647</v>
      </c>
      <c r="P64" s="510">
        <v>3654.22</v>
      </c>
    </row>
    <row r="65" spans="1:16" ht="14.4" customHeight="1" x14ac:dyDescent="0.3">
      <c r="A65" s="505" t="s">
        <v>2713</v>
      </c>
      <c r="B65" s="506" t="s">
        <v>2679</v>
      </c>
      <c r="C65" s="506" t="s">
        <v>2764</v>
      </c>
      <c r="D65" s="506" t="s">
        <v>2765</v>
      </c>
      <c r="E65" s="509">
        <v>21</v>
      </c>
      <c r="F65" s="509">
        <v>12257.25</v>
      </c>
      <c r="G65" s="506">
        <v>1</v>
      </c>
      <c r="H65" s="506">
        <v>583.67857142857144</v>
      </c>
      <c r="I65" s="509">
        <v>19</v>
      </c>
      <c r="J65" s="509">
        <v>11202.210000000001</v>
      </c>
      <c r="K65" s="506">
        <v>0.91392522792632935</v>
      </c>
      <c r="L65" s="506">
        <v>589.59</v>
      </c>
      <c r="M65" s="509">
        <v>14</v>
      </c>
      <c r="N65" s="509">
        <v>8254.26</v>
      </c>
      <c r="O65" s="522">
        <v>0.67341858899834794</v>
      </c>
      <c r="P65" s="510">
        <v>589.59</v>
      </c>
    </row>
    <row r="66" spans="1:16" ht="14.4" customHeight="1" x14ac:dyDescent="0.3">
      <c r="A66" s="505" t="s">
        <v>2713</v>
      </c>
      <c r="B66" s="506" t="s">
        <v>2679</v>
      </c>
      <c r="C66" s="506" t="s">
        <v>2766</v>
      </c>
      <c r="D66" s="506" t="s">
        <v>2767</v>
      </c>
      <c r="E66" s="509"/>
      <c r="F66" s="509"/>
      <c r="G66" s="506"/>
      <c r="H66" s="506"/>
      <c r="I66" s="509">
        <v>2</v>
      </c>
      <c r="J66" s="509">
        <v>3414.2</v>
      </c>
      <c r="K66" s="506"/>
      <c r="L66" s="506">
        <v>1707.1</v>
      </c>
      <c r="M66" s="509">
        <v>3</v>
      </c>
      <c r="N66" s="509">
        <v>5121.2999999999993</v>
      </c>
      <c r="O66" s="522"/>
      <c r="P66" s="510">
        <v>1707.0999999999997</v>
      </c>
    </row>
    <row r="67" spans="1:16" ht="14.4" customHeight="1" x14ac:dyDescent="0.3">
      <c r="A67" s="505" t="s">
        <v>2713</v>
      </c>
      <c r="B67" s="506" t="s">
        <v>2679</v>
      </c>
      <c r="C67" s="506" t="s">
        <v>2768</v>
      </c>
      <c r="D67" s="506" t="s">
        <v>2769</v>
      </c>
      <c r="E67" s="509">
        <v>6</v>
      </c>
      <c r="F67" s="509">
        <v>8683.68</v>
      </c>
      <c r="G67" s="506">
        <v>1</v>
      </c>
      <c r="H67" s="506">
        <v>1447.28</v>
      </c>
      <c r="I67" s="509">
        <v>2</v>
      </c>
      <c r="J67" s="509">
        <v>2894.56</v>
      </c>
      <c r="K67" s="506">
        <v>0.33333333333333331</v>
      </c>
      <c r="L67" s="506">
        <v>1447.28</v>
      </c>
      <c r="M67" s="509">
        <v>1</v>
      </c>
      <c r="N67" s="509">
        <v>1447.28</v>
      </c>
      <c r="O67" s="522">
        <v>0.16666666666666666</v>
      </c>
      <c r="P67" s="510">
        <v>1447.28</v>
      </c>
    </row>
    <row r="68" spans="1:16" ht="14.4" customHeight="1" x14ac:dyDescent="0.3">
      <c r="A68" s="505" t="s">
        <v>2713</v>
      </c>
      <c r="B68" s="506" t="s">
        <v>2679</v>
      </c>
      <c r="C68" s="506" t="s">
        <v>2770</v>
      </c>
      <c r="D68" s="506" t="s">
        <v>2771</v>
      </c>
      <c r="E68" s="509">
        <v>34</v>
      </c>
      <c r="F68" s="509">
        <v>32785.920000000006</v>
      </c>
      <c r="G68" s="506">
        <v>1</v>
      </c>
      <c r="H68" s="506">
        <v>964.29176470588254</v>
      </c>
      <c r="I68" s="509">
        <v>39</v>
      </c>
      <c r="J68" s="509">
        <v>37920.479999999996</v>
      </c>
      <c r="K68" s="506">
        <v>1.1566086905598498</v>
      </c>
      <c r="L68" s="506">
        <v>972.31999999999994</v>
      </c>
      <c r="M68" s="509">
        <v>27</v>
      </c>
      <c r="N68" s="509">
        <v>26252.639999999996</v>
      </c>
      <c r="O68" s="522">
        <v>0.80072909346451138</v>
      </c>
      <c r="P68" s="510">
        <v>972.31999999999982</v>
      </c>
    </row>
    <row r="69" spans="1:16" ht="14.4" customHeight="1" x14ac:dyDescent="0.3">
      <c r="A69" s="505" t="s">
        <v>2713</v>
      </c>
      <c r="B69" s="506" t="s">
        <v>2679</v>
      </c>
      <c r="C69" s="506" t="s">
        <v>2772</v>
      </c>
      <c r="D69" s="506" t="s">
        <v>2771</v>
      </c>
      <c r="E69" s="509"/>
      <c r="F69" s="509"/>
      <c r="G69" s="506"/>
      <c r="H69" s="506"/>
      <c r="I69" s="509"/>
      <c r="J69" s="509"/>
      <c r="K69" s="506"/>
      <c r="L69" s="506"/>
      <c r="M69" s="509">
        <v>1</v>
      </c>
      <c r="N69" s="509">
        <v>1408.42</v>
      </c>
      <c r="O69" s="522"/>
      <c r="P69" s="510">
        <v>1408.42</v>
      </c>
    </row>
    <row r="70" spans="1:16" ht="14.4" customHeight="1" x14ac:dyDescent="0.3">
      <c r="A70" s="505" t="s">
        <v>2713</v>
      </c>
      <c r="B70" s="506" t="s">
        <v>2679</v>
      </c>
      <c r="C70" s="506" t="s">
        <v>2773</v>
      </c>
      <c r="D70" s="506" t="s">
        <v>2771</v>
      </c>
      <c r="E70" s="509">
        <v>58</v>
      </c>
      <c r="F70" s="509">
        <v>98245.149999999951</v>
      </c>
      <c r="G70" s="506">
        <v>1</v>
      </c>
      <c r="H70" s="506">
        <v>1693.8818965517232</v>
      </c>
      <c r="I70" s="509">
        <v>61</v>
      </c>
      <c r="J70" s="509">
        <v>104145.90999999995</v>
      </c>
      <c r="K70" s="506">
        <v>1.0600615908266209</v>
      </c>
      <c r="L70" s="506">
        <v>1707.309999999999</v>
      </c>
      <c r="M70" s="509">
        <v>83</v>
      </c>
      <c r="N70" s="509">
        <v>141706.72999999995</v>
      </c>
      <c r="O70" s="522">
        <v>1.4423788858788451</v>
      </c>
      <c r="P70" s="510">
        <v>1707.3099999999995</v>
      </c>
    </row>
    <row r="71" spans="1:16" ht="14.4" customHeight="1" x14ac:dyDescent="0.3">
      <c r="A71" s="505" t="s">
        <v>2713</v>
      </c>
      <c r="B71" s="506" t="s">
        <v>2679</v>
      </c>
      <c r="C71" s="506" t="s">
        <v>2774</v>
      </c>
      <c r="D71" s="506" t="s">
        <v>2771</v>
      </c>
      <c r="E71" s="509">
        <v>26</v>
      </c>
      <c r="F71" s="509">
        <v>52926.3</v>
      </c>
      <c r="G71" s="506">
        <v>1</v>
      </c>
      <c r="H71" s="506">
        <v>2035.6269230769233</v>
      </c>
      <c r="I71" s="509">
        <v>7</v>
      </c>
      <c r="J71" s="509">
        <v>14464.099999999999</v>
      </c>
      <c r="K71" s="506">
        <v>0.27328757158539324</v>
      </c>
      <c r="L71" s="506">
        <v>2066.2999999999997</v>
      </c>
      <c r="M71" s="509">
        <v>9</v>
      </c>
      <c r="N71" s="509">
        <v>18596.699999999997</v>
      </c>
      <c r="O71" s="522">
        <v>0.35136973489550555</v>
      </c>
      <c r="P71" s="510">
        <v>2066.2999999999997</v>
      </c>
    </row>
    <row r="72" spans="1:16" ht="14.4" customHeight="1" x14ac:dyDescent="0.3">
      <c r="A72" s="505" t="s">
        <v>2713</v>
      </c>
      <c r="B72" s="506" t="s">
        <v>2679</v>
      </c>
      <c r="C72" s="506" t="s">
        <v>2775</v>
      </c>
      <c r="D72" s="506" t="s">
        <v>2776</v>
      </c>
      <c r="E72" s="509">
        <v>6</v>
      </c>
      <c r="F72" s="509">
        <v>11524.75</v>
      </c>
      <c r="G72" s="506">
        <v>1</v>
      </c>
      <c r="H72" s="506">
        <v>1920.7916666666667</v>
      </c>
      <c r="I72" s="509">
        <v>1</v>
      </c>
      <c r="J72" s="509">
        <v>1932.09</v>
      </c>
      <c r="K72" s="506">
        <v>0.16764702054274497</v>
      </c>
      <c r="L72" s="506">
        <v>1932.09</v>
      </c>
      <c r="M72" s="509"/>
      <c r="N72" s="509"/>
      <c r="O72" s="522"/>
      <c r="P72" s="510"/>
    </row>
    <row r="73" spans="1:16" ht="14.4" customHeight="1" x14ac:dyDescent="0.3">
      <c r="A73" s="505" t="s">
        <v>2713</v>
      </c>
      <c r="B73" s="506" t="s">
        <v>2679</v>
      </c>
      <c r="C73" s="506" t="s">
        <v>2777</v>
      </c>
      <c r="D73" s="506" t="s">
        <v>2778</v>
      </c>
      <c r="E73" s="509">
        <v>44</v>
      </c>
      <c r="F73" s="509">
        <v>44896.9</v>
      </c>
      <c r="G73" s="506">
        <v>1</v>
      </c>
      <c r="H73" s="506">
        <v>1020.3840909090909</v>
      </c>
      <c r="I73" s="509">
        <v>46</v>
      </c>
      <c r="J73" s="509">
        <v>47276.959999999999</v>
      </c>
      <c r="K73" s="506">
        <v>1.0530116778664005</v>
      </c>
      <c r="L73" s="506">
        <v>1027.76</v>
      </c>
      <c r="M73" s="509">
        <v>32</v>
      </c>
      <c r="N73" s="509">
        <v>32888.319999999992</v>
      </c>
      <c r="O73" s="522">
        <v>0.73252986286358279</v>
      </c>
      <c r="P73" s="510">
        <v>1027.7599999999998</v>
      </c>
    </row>
    <row r="74" spans="1:16" ht="14.4" customHeight="1" x14ac:dyDescent="0.3">
      <c r="A74" s="505" t="s">
        <v>2713</v>
      </c>
      <c r="B74" s="506" t="s">
        <v>2679</v>
      </c>
      <c r="C74" s="506" t="s">
        <v>2779</v>
      </c>
      <c r="D74" s="506" t="s">
        <v>2778</v>
      </c>
      <c r="E74" s="509">
        <v>15</v>
      </c>
      <c r="F74" s="509">
        <v>31676.85</v>
      </c>
      <c r="G74" s="506">
        <v>1</v>
      </c>
      <c r="H74" s="506">
        <v>2111.79</v>
      </c>
      <c r="I74" s="509">
        <v>9</v>
      </c>
      <c r="J74" s="509">
        <v>19276.649999999998</v>
      </c>
      <c r="K74" s="506">
        <v>0.60854062193684022</v>
      </c>
      <c r="L74" s="506">
        <v>2141.85</v>
      </c>
      <c r="M74" s="509">
        <v>10</v>
      </c>
      <c r="N74" s="509">
        <v>21418.499999999996</v>
      </c>
      <c r="O74" s="522">
        <v>0.6761562465964891</v>
      </c>
      <c r="P74" s="510">
        <v>2141.8499999999995</v>
      </c>
    </row>
    <row r="75" spans="1:16" ht="14.4" customHeight="1" x14ac:dyDescent="0.3">
      <c r="A75" s="505" t="s">
        <v>2713</v>
      </c>
      <c r="B75" s="506" t="s">
        <v>2679</v>
      </c>
      <c r="C75" s="506" t="s">
        <v>2780</v>
      </c>
      <c r="D75" s="506" t="s">
        <v>2781</v>
      </c>
      <c r="E75" s="509">
        <v>1</v>
      </c>
      <c r="F75" s="509">
        <v>466.78</v>
      </c>
      <c r="G75" s="506">
        <v>1</v>
      </c>
      <c r="H75" s="506">
        <v>466.78</v>
      </c>
      <c r="I75" s="509">
        <v>1</v>
      </c>
      <c r="J75" s="509">
        <v>466.78</v>
      </c>
      <c r="K75" s="506">
        <v>1</v>
      </c>
      <c r="L75" s="506">
        <v>466.78</v>
      </c>
      <c r="M75" s="509">
        <v>2</v>
      </c>
      <c r="N75" s="509">
        <v>933.56</v>
      </c>
      <c r="O75" s="522">
        <v>2</v>
      </c>
      <c r="P75" s="510">
        <v>466.78</v>
      </c>
    </row>
    <row r="76" spans="1:16" ht="14.4" customHeight="1" x14ac:dyDescent="0.3">
      <c r="A76" s="505" t="s">
        <v>2713</v>
      </c>
      <c r="B76" s="506" t="s">
        <v>2679</v>
      </c>
      <c r="C76" s="506" t="s">
        <v>2782</v>
      </c>
      <c r="D76" s="506" t="s">
        <v>2783</v>
      </c>
      <c r="E76" s="509"/>
      <c r="F76" s="509"/>
      <c r="G76" s="506"/>
      <c r="H76" s="506"/>
      <c r="I76" s="509">
        <v>1</v>
      </c>
      <c r="J76" s="509">
        <v>27463.64</v>
      </c>
      <c r="K76" s="506"/>
      <c r="L76" s="506">
        <v>27463.64</v>
      </c>
      <c r="M76" s="509">
        <v>1</v>
      </c>
      <c r="N76" s="509">
        <v>27463.64</v>
      </c>
      <c r="O76" s="522"/>
      <c r="P76" s="510">
        <v>27463.64</v>
      </c>
    </row>
    <row r="77" spans="1:16" ht="14.4" customHeight="1" x14ac:dyDescent="0.3">
      <c r="A77" s="505" t="s">
        <v>2713</v>
      </c>
      <c r="B77" s="506" t="s">
        <v>2679</v>
      </c>
      <c r="C77" s="506" t="s">
        <v>2784</v>
      </c>
      <c r="D77" s="506" t="s">
        <v>2785</v>
      </c>
      <c r="E77" s="509">
        <v>3</v>
      </c>
      <c r="F77" s="509">
        <v>3224.13</v>
      </c>
      <c r="G77" s="506">
        <v>1</v>
      </c>
      <c r="H77" s="506">
        <v>1074.71</v>
      </c>
      <c r="I77" s="509"/>
      <c r="J77" s="509"/>
      <c r="K77" s="506"/>
      <c r="L77" s="506"/>
      <c r="M77" s="509"/>
      <c r="N77" s="509"/>
      <c r="O77" s="522"/>
      <c r="P77" s="510"/>
    </row>
    <row r="78" spans="1:16" ht="14.4" customHeight="1" x14ac:dyDescent="0.3">
      <c r="A78" s="505" t="s">
        <v>2713</v>
      </c>
      <c r="B78" s="506" t="s">
        <v>2679</v>
      </c>
      <c r="C78" s="506" t="s">
        <v>2786</v>
      </c>
      <c r="D78" s="506" t="s">
        <v>2787</v>
      </c>
      <c r="E78" s="509">
        <v>1</v>
      </c>
      <c r="F78" s="509">
        <v>11772</v>
      </c>
      <c r="G78" s="506">
        <v>1</v>
      </c>
      <c r="H78" s="506">
        <v>11772</v>
      </c>
      <c r="I78" s="509"/>
      <c r="J78" s="509"/>
      <c r="K78" s="506"/>
      <c r="L78" s="506"/>
      <c r="M78" s="509"/>
      <c r="N78" s="509"/>
      <c r="O78" s="522"/>
      <c r="P78" s="510"/>
    </row>
    <row r="79" spans="1:16" ht="14.4" customHeight="1" x14ac:dyDescent="0.3">
      <c r="A79" s="505" t="s">
        <v>2713</v>
      </c>
      <c r="B79" s="506" t="s">
        <v>2679</v>
      </c>
      <c r="C79" s="506" t="s">
        <v>2788</v>
      </c>
      <c r="D79" s="506" t="s">
        <v>2789</v>
      </c>
      <c r="E79" s="509">
        <v>16</v>
      </c>
      <c r="F79" s="509">
        <v>47527.18</v>
      </c>
      <c r="G79" s="506">
        <v>1</v>
      </c>
      <c r="H79" s="506">
        <v>2970.44875</v>
      </c>
      <c r="I79" s="509">
        <v>20</v>
      </c>
      <c r="J79" s="509">
        <v>60067.599999999984</v>
      </c>
      <c r="K79" s="506">
        <v>1.2638578598603996</v>
      </c>
      <c r="L79" s="506">
        <v>3003.3799999999992</v>
      </c>
      <c r="M79" s="509">
        <v>28</v>
      </c>
      <c r="N79" s="509">
        <v>84094.64</v>
      </c>
      <c r="O79" s="522">
        <v>1.7694010038045598</v>
      </c>
      <c r="P79" s="510">
        <v>3003.38</v>
      </c>
    </row>
    <row r="80" spans="1:16" ht="14.4" customHeight="1" x14ac:dyDescent="0.3">
      <c r="A80" s="505" t="s">
        <v>2713</v>
      </c>
      <c r="B80" s="506" t="s">
        <v>2679</v>
      </c>
      <c r="C80" s="506" t="s">
        <v>2790</v>
      </c>
      <c r="D80" s="506" t="s">
        <v>2791</v>
      </c>
      <c r="E80" s="509">
        <v>2</v>
      </c>
      <c r="F80" s="509">
        <v>4473</v>
      </c>
      <c r="G80" s="506">
        <v>1</v>
      </c>
      <c r="H80" s="506">
        <v>2236.5</v>
      </c>
      <c r="I80" s="509"/>
      <c r="J80" s="509"/>
      <c r="K80" s="506"/>
      <c r="L80" s="506"/>
      <c r="M80" s="509">
        <v>4</v>
      </c>
      <c r="N80" s="509">
        <v>8946</v>
      </c>
      <c r="O80" s="522">
        <v>2</v>
      </c>
      <c r="P80" s="510">
        <v>2236.5</v>
      </c>
    </row>
    <row r="81" spans="1:16" ht="14.4" customHeight="1" x14ac:dyDescent="0.3">
      <c r="A81" s="505" t="s">
        <v>2713</v>
      </c>
      <c r="B81" s="506" t="s">
        <v>2679</v>
      </c>
      <c r="C81" s="506" t="s">
        <v>2792</v>
      </c>
      <c r="D81" s="506" t="s">
        <v>2793</v>
      </c>
      <c r="E81" s="509">
        <v>1</v>
      </c>
      <c r="F81" s="509">
        <v>19690.91</v>
      </c>
      <c r="G81" s="506">
        <v>1</v>
      </c>
      <c r="H81" s="506">
        <v>19690.91</v>
      </c>
      <c r="I81" s="509"/>
      <c r="J81" s="509"/>
      <c r="K81" s="506"/>
      <c r="L81" s="506"/>
      <c r="M81" s="509"/>
      <c r="N81" s="509"/>
      <c r="O81" s="522"/>
      <c r="P81" s="510"/>
    </row>
    <row r="82" spans="1:16" ht="14.4" customHeight="1" x14ac:dyDescent="0.3">
      <c r="A82" s="505" t="s">
        <v>2713</v>
      </c>
      <c r="B82" s="506" t="s">
        <v>2679</v>
      </c>
      <c r="C82" s="506" t="s">
        <v>2794</v>
      </c>
      <c r="D82" s="506" t="s">
        <v>2771</v>
      </c>
      <c r="E82" s="509">
        <v>1</v>
      </c>
      <c r="F82" s="509">
        <v>1396.2</v>
      </c>
      <c r="G82" s="506">
        <v>1</v>
      </c>
      <c r="H82" s="506">
        <v>1396.2</v>
      </c>
      <c r="I82" s="509"/>
      <c r="J82" s="509"/>
      <c r="K82" s="506"/>
      <c r="L82" s="506"/>
      <c r="M82" s="509"/>
      <c r="N82" s="509"/>
      <c r="O82" s="522"/>
      <c r="P82" s="510"/>
    </row>
    <row r="83" spans="1:16" ht="14.4" customHeight="1" x14ac:dyDescent="0.3">
      <c r="A83" s="505" t="s">
        <v>2713</v>
      </c>
      <c r="B83" s="506" t="s">
        <v>2679</v>
      </c>
      <c r="C83" s="506" t="s">
        <v>2795</v>
      </c>
      <c r="D83" s="506" t="s">
        <v>2796</v>
      </c>
      <c r="E83" s="509">
        <v>60</v>
      </c>
      <c r="F83" s="509">
        <v>410061.88</v>
      </c>
      <c r="G83" s="506">
        <v>1</v>
      </c>
      <c r="H83" s="506">
        <v>6834.3646666666664</v>
      </c>
      <c r="I83" s="509">
        <v>64</v>
      </c>
      <c r="J83" s="509">
        <v>441009.92000000016</v>
      </c>
      <c r="K83" s="506">
        <v>1.075471633695871</v>
      </c>
      <c r="L83" s="506">
        <v>6890.7800000000025</v>
      </c>
      <c r="M83" s="509">
        <v>24</v>
      </c>
      <c r="N83" s="509">
        <v>165378.72</v>
      </c>
      <c r="O83" s="522">
        <v>0.40330186263595141</v>
      </c>
      <c r="P83" s="510">
        <v>6890.78</v>
      </c>
    </row>
    <row r="84" spans="1:16" ht="14.4" customHeight="1" x14ac:dyDescent="0.3">
      <c r="A84" s="505" t="s">
        <v>2713</v>
      </c>
      <c r="B84" s="506" t="s">
        <v>2679</v>
      </c>
      <c r="C84" s="506" t="s">
        <v>2797</v>
      </c>
      <c r="D84" s="506" t="s">
        <v>2798</v>
      </c>
      <c r="E84" s="509"/>
      <c r="F84" s="509"/>
      <c r="G84" s="506"/>
      <c r="H84" s="506"/>
      <c r="I84" s="509"/>
      <c r="J84" s="509"/>
      <c r="K84" s="506"/>
      <c r="L84" s="506"/>
      <c r="M84" s="509">
        <v>1</v>
      </c>
      <c r="N84" s="509">
        <v>19196.8</v>
      </c>
      <c r="O84" s="522"/>
      <c r="P84" s="510">
        <v>19196.8</v>
      </c>
    </row>
    <row r="85" spans="1:16" ht="14.4" customHeight="1" x14ac:dyDescent="0.3">
      <c r="A85" s="505" t="s">
        <v>2713</v>
      </c>
      <c r="B85" s="506" t="s">
        <v>2679</v>
      </c>
      <c r="C85" s="506" t="s">
        <v>2799</v>
      </c>
      <c r="D85" s="506" t="s">
        <v>2800</v>
      </c>
      <c r="E85" s="509">
        <v>1</v>
      </c>
      <c r="F85" s="509">
        <v>2298.9699999999998</v>
      </c>
      <c r="G85" s="506">
        <v>1</v>
      </c>
      <c r="H85" s="506">
        <v>2298.9699999999998</v>
      </c>
      <c r="I85" s="509">
        <v>6</v>
      </c>
      <c r="J85" s="509">
        <v>13793.819999999998</v>
      </c>
      <c r="K85" s="506">
        <v>6</v>
      </c>
      <c r="L85" s="506">
        <v>2298.9699999999998</v>
      </c>
      <c r="M85" s="509">
        <v>3</v>
      </c>
      <c r="N85" s="509">
        <v>6896.91</v>
      </c>
      <c r="O85" s="522">
        <v>3</v>
      </c>
      <c r="P85" s="510">
        <v>2298.9699999999998</v>
      </c>
    </row>
    <row r="86" spans="1:16" ht="14.4" customHeight="1" x14ac:dyDescent="0.3">
      <c r="A86" s="505" t="s">
        <v>2713</v>
      </c>
      <c r="B86" s="506" t="s">
        <v>2679</v>
      </c>
      <c r="C86" s="506" t="s">
        <v>2801</v>
      </c>
      <c r="D86" s="506" t="s">
        <v>2802</v>
      </c>
      <c r="E86" s="509">
        <v>32</v>
      </c>
      <c r="F86" s="509">
        <v>130815.39</v>
      </c>
      <c r="G86" s="506">
        <v>1</v>
      </c>
      <c r="H86" s="506">
        <v>4087.9809375</v>
      </c>
      <c r="I86" s="509">
        <v>28</v>
      </c>
      <c r="J86" s="509">
        <v>115860.92</v>
      </c>
      <c r="K86" s="506">
        <v>0.88568264024592214</v>
      </c>
      <c r="L86" s="506">
        <v>4137.8900000000003</v>
      </c>
      <c r="M86" s="509">
        <v>49</v>
      </c>
      <c r="N86" s="509">
        <v>202756.61000000013</v>
      </c>
      <c r="O86" s="522">
        <v>1.5499446204303648</v>
      </c>
      <c r="P86" s="510">
        <v>4137.8900000000031</v>
      </c>
    </row>
    <row r="87" spans="1:16" ht="14.4" customHeight="1" x14ac:dyDescent="0.3">
      <c r="A87" s="505" t="s">
        <v>2713</v>
      </c>
      <c r="B87" s="506" t="s">
        <v>2679</v>
      </c>
      <c r="C87" s="506" t="s">
        <v>2803</v>
      </c>
      <c r="D87" s="506" t="s">
        <v>2804</v>
      </c>
      <c r="E87" s="509">
        <v>2</v>
      </c>
      <c r="F87" s="509">
        <v>2208.0299999999997</v>
      </c>
      <c r="G87" s="506">
        <v>1</v>
      </c>
      <c r="H87" s="506">
        <v>1104.0149999999999</v>
      </c>
      <c r="I87" s="509">
        <v>1</v>
      </c>
      <c r="J87" s="509">
        <v>1123.73</v>
      </c>
      <c r="K87" s="506">
        <v>0.50892877361267741</v>
      </c>
      <c r="L87" s="506">
        <v>1123.73</v>
      </c>
      <c r="M87" s="509">
        <v>1</v>
      </c>
      <c r="N87" s="509">
        <v>1123.73</v>
      </c>
      <c r="O87" s="522">
        <v>0.50892877361267741</v>
      </c>
      <c r="P87" s="510">
        <v>1123.73</v>
      </c>
    </row>
    <row r="88" spans="1:16" ht="14.4" customHeight="1" x14ac:dyDescent="0.3">
      <c r="A88" s="505" t="s">
        <v>2713</v>
      </c>
      <c r="B88" s="506" t="s">
        <v>2679</v>
      </c>
      <c r="C88" s="506" t="s">
        <v>2805</v>
      </c>
      <c r="D88" s="506" t="s">
        <v>2806</v>
      </c>
      <c r="E88" s="509">
        <v>25</v>
      </c>
      <c r="F88" s="509">
        <v>423231.95</v>
      </c>
      <c r="G88" s="506">
        <v>1</v>
      </c>
      <c r="H88" s="506">
        <v>16929.278000000002</v>
      </c>
      <c r="I88" s="509">
        <v>19</v>
      </c>
      <c r="J88" s="509">
        <v>324387.94999999995</v>
      </c>
      <c r="K88" s="506">
        <v>0.76645430478488197</v>
      </c>
      <c r="L88" s="506">
        <v>17073.05</v>
      </c>
      <c r="M88" s="509">
        <v>29</v>
      </c>
      <c r="N88" s="509">
        <v>495118.4499999999</v>
      </c>
      <c r="O88" s="522">
        <v>1.1698513073032408</v>
      </c>
      <c r="P88" s="510">
        <v>17073.049999999996</v>
      </c>
    </row>
    <row r="89" spans="1:16" ht="14.4" customHeight="1" x14ac:dyDescent="0.3">
      <c r="A89" s="505" t="s">
        <v>2713</v>
      </c>
      <c r="B89" s="506" t="s">
        <v>2679</v>
      </c>
      <c r="C89" s="506" t="s">
        <v>2807</v>
      </c>
      <c r="D89" s="506" t="s">
        <v>2808</v>
      </c>
      <c r="E89" s="509">
        <v>45</v>
      </c>
      <c r="F89" s="509">
        <v>45126.000000000007</v>
      </c>
      <c r="G89" s="506">
        <v>1</v>
      </c>
      <c r="H89" s="506">
        <v>1002.8000000000002</v>
      </c>
      <c r="I89" s="509">
        <v>27</v>
      </c>
      <c r="J89" s="509">
        <v>27075.599999999991</v>
      </c>
      <c r="K89" s="506">
        <v>0.59999999999999976</v>
      </c>
      <c r="L89" s="506">
        <v>1002.7999999999997</v>
      </c>
      <c r="M89" s="509">
        <v>44</v>
      </c>
      <c r="N89" s="509">
        <v>44123.200000000012</v>
      </c>
      <c r="O89" s="522">
        <v>0.97777777777777786</v>
      </c>
      <c r="P89" s="510">
        <v>1002.8000000000003</v>
      </c>
    </row>
    <row r="90" spans="1:16" ht="14.4" customHeight="1" x14ac:dyDescent="0.3">
      <c r="A90" s="505" t="s">
        <v>2713</v>
      </c>
      <c r="B90" s="506" t="s">
        <v>2679</v>
      </c>
      <c r="C90" s="506" t="s">
        <v>2809</v>
      </c>
      <c r="D90" s="506" t="s">
        <v>2810</v>
      </c>
      <c r="E90" s="509">
        <v>32</v>
      </c>
      <c r="F90" s="509">
        <v>244800</v>
      </c>
      <c r="G90" s="506">
        <v>1</v>
      </c>
      <c r="H90" s="506">
        <v>7650</v>
      </c>
      <c r="I90" s="509">
        <v>23</v>
      </c>
      <c r="J90" s="509">
        <v>175950</v>
      </c>
      <c r="K90" s="506">
        <v>0.71875</v>
      </c>
      <c r="L90" s="506">
        <v>7650</v>
      </c>
      <c r="M90" s="509">
        <v>11</v>
      </c>
      <c r="N90" s="509">
        <v>84150</v>
      </c>
      <c r="O90" s="522">
        <v>0.34375</v>
      </c>
      <c r="P90" s="510">
        <v>7650</v>
      </c>
    </row>
    <row r="91" spans="1:16" ht="14.4" customHeight="1" x14ac:dyDescent="0.3">
      <c r="A91" s="505" t="s">
        <v>2713</v>
      </c>
      <c r="B91" s="506" t="s">
        <v>2679</v>
      </c>
      <c r="C91" s="506" t="s">
        <v>2811</v>
      </c>
      <c r="D91" s="506" t="s">
        <v>2812</v>
      </c>
      <c r="E91" s="509">
        <v>6</v>
      </c>
      <c r="F91" s="509">
        <v>55893.549999999996</v>
      </c>
      <c r="G91" s="506">
        <v>1</v>
      </c>
      <c r="H91" s="506">
        <v>9315.5916666666653</v>
      </c>
      <c r="I91" s="509">
        <v>2</v>
      </c>
      <c r="J91" s="509">
        <v>18740.78</v>
      </c>
      <c r="K91" s="506">
        <v>0.33529414395757651</v>
      </c>
      <c r="L91" s="506">
        <v>9370.39</v>
      </c>
      <c r="M91" s="509">
        <v>5</v>
      </c>
      <c r="N91" s="509">
        <v>46851.95</v>
      </c>
      <c r="O91" s="522">
        <v>0.83823535989394127</v>
      </c>
      <c r="P91" s="510">
        <v>9370.39</v>
      </c>
    </row>
    <row r="92" spans="1:16" ht="14.4" customHeight="1" x14ac:dyDescent="0.3">
      <c r="A92" s="505" t="s">
        <v>2713</v>
      </c>
      <c r="B92" s="506" t="s">
        <v>2679</v>
      </c>
      <c r="C92" s="506" t="s">
        <v>2813</v>
      </c>
      <c r="D92" s="506" t="s">
        <v>2814</v>
      </c>
      <c r="E92" s="509"/>
      <c r="F92" s="509"/>
      <c r="G92" s="506"/>
      <c r="H92" s="506"/>
      <c r="I92" s="509">
        <v>2</v>
      </c>
      <c r="J92" s="509">
        <v>6798.54</v>
      </c>
      <c r="K92" s="506"/>
      <c r="L92" s="506">
        <v>3399.27</v>
      </c>
      <c r="M92" s="509"/>
      <c r="N92" s="509"/>
      <c r="O92" s="522"/>
      <c r="P92" s="510"/>
    </row>
    <row r="93" spans="1:16" ht="14.4" customHeight="1" x14ac:dyDescent="0.3">
      <c r="A93" s="505" t="s">
        <v>2713</v>
      </c>
      <c r="B93" s="506" t="s">
        <v>2679</v>
      </c>
      <c r="C93" s="506" t="s">
        <v>2815</v>
      </c>
      <c r="D93" s="506" t="s">
        <v>2816</v>
      </c>
      <c r="E93" s="509">
        <v>1</v>
      </c>
      <c r="F93" s="509">
        <v>13284.52</v>
      </c>
      <c r="G93" s="506">
        <v>1</v>
      </c>
      <c r="H93" s="506">
        <v>13284.52</v>
      </c>
      <c r="I93" s="509">
        <v>7</v>
      </c>
      <c r="J93" s="509">
        <v>92991.640000000014</v>
      </c>
      <c r="K93" s="506">
        <v>7.0000000000000009</v>
      </c>
      <c r="L93" s="506">
        <v>13284.520000000002</v>
      </c>
      <c r="M93" s="509">
        <v>5</v>
      </c>
      <c r="N93" s="509">
        <v>66422.600000000006</v>
      </c>
      <c r="O93" s="522">
        <v>5</v>
      </c>
      <c r="P93" s="510">
        <v>13284.52</v>
      </c>
    </row>
    <row r="94" spans="1:16" ht="14.4" customHeight="1" x14ac:dyDescent="0.3">
      <c r="A94" s="505" t="s">
        <v>2713</v>
      </c>
      <c r="B94" s="506" t="s">
        <v>2679</v>
      </c>
      <c r="C94" s="506" t="s">
        <v>2817</v>
      </c>
      <c r="D94" s="506" t="s">
        <v>2818</v>
      </c>
      <c r="E94" s="509">
        <v>6</v>
      </c>
      <c r="F94" s="509">
        <v>20943.480000000003</v>
      </c>
      <c r="G94" s="506">
        <v>1</v>
      </c>
      <c r="H94" s="506">
        <v>3490.5800000000004</v>
      </c>
      <c r="I94" s="509"/>
      <c r="J94" s="509"/>
      <c r="K94" s="506"/>
      <c r="L94" s="506"/>
      <c r="M94" s="509"/>
      <c r="N94" s="509"/>
      <c r="O94" s="522"/>
      <c r="P94" s="510"/>
    </row>
    <row r="95" spans="1:16" ht="14.4" customHeight="1" x14ac:dyDescent="0.3">
      <c r="A95" s="505" t="s">
        <v>2713</v>
      </c>
      <c r="B95" s="506" t="s">
        <v>2679</v>
      </c>
      <c r="C95" s="506" t="s">
        <v>2819</v>
      </c>
      <c r="D95" s="506" t="s">
        <v>2820</v>
      </c>
      <c r="E95" s="509">
        <v>14</v>
      </c>
      <c r="F95" s="509">
        <v>30012.73</v>
      </c>
      <c r="G95" s="506">
        <v>1</v>
      </c>
      <c r="H95" s="506">
        <v>2143.7664285714286</v>
      </c>
      <c r="I95" s="509">
        <v>19</v>
      </c>
      <c r="J95" s="509">
        <v>41248.430000000008</v>
      </c>
      <c r="K95" s="506">
        <v>1.3743644780064994</v>
      </c>
      <c r="L95" s="506">
        <v>2170.9700000000003</v>
      </c>
      <c r="M95" s="509">
        <v>28</v>
      </c>
      <c r="N95" s="509">
        <v>60787.160000000018</v>
      </c>
      <c r="O95" s="522">
        <v>2.0253792307464207</v>
      </c>
      <c r="P95" s="510">
        <v>2170.9700000000007</v>
      </c>
    </row>
    <row r="96" spans="1:16" ht="14.4" customHeight="1" x14ac:dyDescent="0.3">
      <c r="A96" s="505" t="s">
        <v>2713</v>
      </c>
      <c r="B96" s="506" t="s">
        <v>2679</v>
      </c>
      <c r="C96" s="506" t="s">
        <v>2821</v>
      </c>
      <c r="D96" s="506" t="s">
        <v>2822</v>
      </c>
      <c r="E96" s="509">
        <v>5</v>
      </c>
      <c r="F96" s="509">
        <v>3985</v>
      </c>
      <c r="G96" s="506">
        <v>1</v>
      </c>
      <c r="H96" s="506">
        <v>797</v>
      </c>
      <c r="I96" s="509">
        <v>2</v>
      </c>
      <c r="J96" s="509">
        <v>1594</v>
      </c>
      <c r="K96" s="506">
        <v>0.4</v>
      </c>
      <c r="L96" s="506">
        <v>797</v>
      </c>
      <c r="M96" s="509">
        <v>5</v>
      </c>
      <c r="N96" s="509">
        <v>3985</v>
      </c>
      <c r="O96" s="522">
        <v>1</v>
      </c>
      <c r="P96" s="510">
        <v>797</v>
      </c>
    </row>
    <row r="97" spans="1:16" ht="14.4" customHeight="1" x14ac:dyDescent="0.3">
      <c r="A97" s="505" t="s">
        <v>2713</v>
      </c>
      <c r="B97" s="506" t="s">
        <v>2679</v>
      </c>
      <c r="C97" s="506" t="s">
        <v>2823</v>
      </c>
      <c r="D97" s="506" t="s">
        <v>2824</v>
      </c>
      <c r="E97" s="509">
        <v>2</v>
      </c>
      <c r="F97" s="509">
        <v>4100.6000000000004</v>
      </c>
      <c r="G97" s="506">
        <v>1</v>
      </c>
      <c r="H97" s="506">
        <v>2050.3000000000002</v>
      </c>
      <c r="I97" s="509">
        <v>3</v>
      </c>
      <c r="J97" s="509">
        <v>6150.9000000000005</v>
      </c>
      <c r="K97" s="506">
        <v>1.5</v>
      </c>
      <c r="L97" s="506">
        <v>2050.3000000000002</v>
      </c>
      <c r="M97" s="509">
        <v>1</v>
      </c>
      <c r="N97" s="509">
        <v>2050.3000000000002</v>
      </c>
      <c r="O97" s="522">
        <v>0.5</v>
      </c>
      <c r="P97" s="510">
        <v>2050.3000000000002</v>
      </c>
    </row>
    <row r="98" spans="1:16" ht="14.4" customHeight="1" x14ac:dyDescent="0.3">
      <c r="A98" s="505" t="s">
        <v>2713</v>
      </c>
      <c r="B98" s="506" t="s">
        <v>2679</v>
      </c>
      <c r="C98" s="506" t="s">
        <v>2825</v>
      </c>
      <c r="D98" s="506" t="s">
        <v>2826</v>
      </c>
      <c r="E98" s="509">
        <v>5</v>
      </c>
      <c r="F98" s="509">
        <v>646</v>
      </c>
      <c r="G98" s="506">
        <v>1</v>
      </c>
      <c r="H98" s="506">
        <v>129.19999999999999</v>
      </c>
      <c r="I98" s="509">
        <v>3</v>
      </c>
      <c r="J98" s="509">
        <v>387.59999999999997</v>
      </c>
      <c r="K98" s="506">
        <v>0.6</v>
      </c>
      <c r="L98" s="506">
        <v>129.19999999999999</v>
      </c>
      <c r="M98" s="509">
        <v>1</v>
      </c>
      <c r="N98" s="509">
        <v>129.19999999999999</v>
      </c>
      <c r="O98" s="522">
        <v>0.19999999999999998</v>
      </c>
      <c r="P98" s="510">
        <v>129.19999999999999</v>
      </c>
    </row>
    <row r="99" spans="1:16" ht="14.4" customHeight="1" x14ac:dyDescent="0.3">
      <c r="A99" s="505" t="s">
        <v>2713</v>
      </c>
      <c r="B99" s="506" t="s">
        <v>2679</v>
      </c>
      <c r="C99" s="506" t="s">
        <v>2827</v>
      </c>
      <c r="D99" s="506" t="s">
        <v>2828</v>
      </c>
      <c r="E99" s="509">
        <v>5</v>
      </c>
      <c r="F99" s="509">
        <v>655</v>
      </c>
      <c r="G99" s="506">
        <v>1</v>
      </c>
      <c r="H99" s="506">
        <v>131</v>
      </c>
      <c r="I99" s="509">
        <v>3</v>
      </c>
      <c r="J99" s="509">
        <v>393</v>
      </c>
      <c r="K99" s="506">
        <v>0.6</v>
      </c>
      <c r="L99" s="506">
        <v>131</v>
      </c>
      <c r="M99" s="509">
        <v>1</v>
      </c>
      <c r="N99" s="509">
        <v>131</v>
      </c>
      <c r="O99" s="522">
        <v>0.2</v>
      </c>
      <c r="P99" s="510">
        <v>131</v>
      </c>
    </row>
    <row r="100" spans="1:16" ht="14.4" customHeight="1" x14ac:dyDescent="0.3">
      <c r="A100" s="505" t="s">
        <v>2713</v>
      </c>
      <c r="B100" s="506" t="s">
        <v>2679</v>
      </c>
      <c r="C100" s="506" t="s">
        <v>2829</v>
      </c>
      <c r="D100" s="506" t="s">
        <v>2830</v>
      </c>
      <c r="E100" s="509">
        <v>5</v>
      </c>
      <c r="F100" s="509">
        <v>683.5</v>
      </c>
      <c r="G100" s="506">
        <v>1</v>
      </c>
      <c r="H100" s="506">
        <v>136.69999999999999</v>
      </c>
      <c r="I100" s="509">
        <v>3</v>
      </c>
      <c r="J100" s="509">
        <v>410.09999999999997</v>
      </c>
      <c r="K100" s="506">
        <v>0.6</v>
      </c>
      <c r="L100" s="506">
        <v>136.69999999999999</v>
      </c>
      <c r="M100" s="509">
        <v>1</v>
      </c>
      <c r="N100" s="509">
        <v>136.69999999999999</v>
      </c>
      <c r="O100" s="522">
        <v>0.19999999999999998</v>
      </c>
      <c r="P100" s="510">
        <v>136.69999999999999</v>
      </c>
    </row>
    <row r="101" spans="1:16" ht="14.4" customHeight="1" x14ac:dyDescent="0.3">
      <c r="A101" s="505" t="s">
        <v>2713</v>
      </c>
      <c r="B101" s="506" t="s">
        <v>2679</v>
      </c>
      <c r="C101" s="506" t="s">
        <v>2831</v>
      </c>
      <c r="D101" s="506" t="s">
        <v>2832</v>
      </c>
      <c r="E101" s="509"/>
      <c r="F101" s="509"/>
      <c r="G101" s="506"/>
      <c r="H101" s="506"/>
      <c r="I101" s="509"/>
      <c r="J101" s="509"/>
      <c r="K101" s="506"/>
      <c r="L101" s="506"/>
      <c r="M101" s="509">
        <v>1</v>
      </c>
      <c r="N101" s="509">
        <v>2974.36</v>
      </c>
      <c r="O101" s="522"/>
      <c r="P101" s="510">
        <v>2974.36</v>
      </c>
    </row>
    <row r="102" spans="1:16" ht="14.4" customHeight="1" x14ac:dyDescent="0.3">
      <c r="A102" s="505" t="s">
        <v>2713</v>
      </c>
      <c r="B102" s="506" t="s">
        <v>2679</v>
      </c>
      <c r="C102" s="506" t="s">
        <v>2833</v>
      </c>
      <c r="D102" s="506" t="s">
        <v>2834</v>
      </c>
      <c r="E102" s="509">
        <v>1</v>
      </c>
      <c r="F102" s="509">
        <v>2697.24</v>
      </c>
      <c r="G102" s="506">
        <v>1</v>
      </c>
      <c r="H102" s="506">
        <v>2697.24</v>
      </c>
      <c r="I102" s="509">
        <v>3</v>
      </c>
      <c r="J102" s="509">
        <v>8091.7199999999993</v>
      </c>
      <c r="K102" s="506">
        <v>3</v>
      </c>
      <c r="L102" s="506">
        <v>2697.24</v>
      </c>
      <c r="M102" s="509"/>
      <c r="N102" s="509"/>
      <c r="O102" s="522"/>
      <c r="P102" s="510"/>
    </row>
    <row r="103" spans="1:16" ht="14.4" customHeight="1" x14ac:dyDescent="0.3">
      <c r="A103" s="505" t="s">
        <v>2713</v>
      </c>
      <c r="B103" s="506" t="s">
        <v>2679</v>
      </c>
      <c r="C103" s="506" t="s">
        <v>2835</v>
      </c>
      <c r="D103" s="506" t="s">
        <v>2834</v>
      </c>
      <c r="E103" s="509">
        <v>3</v>
      </c>
      <c r="F103" s="509">
        <v>15593.16</v>
      </c>
      <c r="G103" s="506">
        <v>1</v>
      </c>
      <c r="H103" s="506">
        <v>5197.72</v>
      </c>
      <c r="I103" s="509">
        <v>2</v>
      </c>
      <c r="J103" s="509">
        <v>10518.46</v>
      </c>
      <c r="K103" s="506">
        <v>0.67455602328200304</v>
      </c>
      <c r="L103" s="506">
        <v>5259.23</v>
      </c>
      <c r="M103" s="509">
        <v>6</v>
      </c>
      <c r="N103" s="509">
        <v>31555.379999999997</v>
      </c>
      <c r="O103" s="522">
        <v>2.0236680698460092</v>
      </c>
      <c r="P103" s="510">
        <v>5259.23</v>
      </c>
    </row>
    <row r="104" spans="1:16" ht="14.4" customHeight="1" x14ac:dyDescent="0.3">
      <c r="A104" s="505" t="s">
        <v>2713</v>
      </c>
      <c r="B104" s="506" t="s">
        <v>2679</v>
      </c>
      <c r="C104" s="506" t="s">
        <v>2836</v>
      </c>
      <c r="D104" s="506" t="s">
        <v>2837</v>
      </c>
      <c r="E104" s="509">
        <v>4</v>
      </c>
      <c r="F104" s="509">
        <v>5937.2200000000012</v>
      </c>
      <c r="G104" s="506">
        <v>1</v>
      </c>
      <c r="H104" s="506">
        <v>1484.3050000000003</v>
      </c>
      <c r="I104" s="509">
        <v>1</v>
      </c>
      <c r="J104" s="509">
        <v>1497.44</v>
      </c>
      <c r="K104" s="506">
        <v>0.2522123148544268</v>
      </c>
      <c r="L104" s="506">
        <v>1497.44</v>
      </c>
      <c r="M104" s="509">
        <v>1</v>
      </c>
      <c r="N104" s="509">
        <v>1497.44</v>
      </c>
      <c r="O104" s="522">
        <v>0.2522123148544268</v>
      </c>
      <c r="P104" s="510">
        <v>1497.44</v>
      </c>
    </row>
    <row r="105" spans="1:16" ht="14.4" customHeight="1" x14ac:dyDescent="0.3">
      <c r="A105" s="505" t="s">
        <v>2713</v>
      </c>
      <c r="B105" s="506" t="s">
        <v>2679</v>
      </c>
      <c r="C105" s="506" t="s">
        <v>2838</v>
      </c>
      <c r="D105" s="506" t="s">
        <v>2839</v>
      </c>
      <c r="E105" s="509">
        <v>1</v>
      </c>
      <c r="F105" s="509">
        <v>7772.73</v>
      </c>
      <c r="G105" s="506">
        <v>1</v>
      </c>
      <c r="H105" s="506">
        <v>7772.73</v>
      </c>
      <c r="I105" s="509"/>
      <c r="J105" s="509"/>
      <c r="K105" s="506"/>
      <c r="L105" s="506"/>
      <c r="M105" s="509"/>
      <c r="N105" s="509"/>
      <c r="O105" s="522"/>
      <c r="P105" s="510"/>
    </row>
    <row r="106" spans="1:16" ht="14.4" customHeight="1" x14ac:dyDescent="0.3">
      <c r="A106" s="505" t="s">
        <v>2713</v>
      </c>
      <c r="B106" s="506" t="s">
        <v>2679</v>
      </c>
      <c r="C106" s="506" t="s">
        <v>2840</v>
      </c>
      <c r="D106" s="506" t="s">
        <v>2841</v>
      </c>
      <c r="E106" s="509">
        <v>23</v>
      </c>
      <c r="F106" s="509">
        <v>13759.949999999995</v>
      </c>
      <c r="G106" s="506">
        <v>1</v>
      </c>
      <c r="H106" s="506">
        <v>598.25869565217374</v>
      </c>
      <c r="I106" s="509">
        <v>21</v>
      </c>
      <c r="J106" s="509">
        <v>12718.649999999996</v>
      </c>
      <c r="K106" s="506">
        <v>0.92432385292097718</v>
      </c>
      <c r="L106" s="506">
        <v>605.64999999999986</v>
      </c>
      <c r="M106" s="509">
        <v>19</v>
      </c>
      <c r="N106" s="509">
        <v>11507.349999999997</v>
      </c>
      <c r="O106" s="522">
        <v>0.83629300978564602</v>
      </c>
      <c r="P106" s="510">
        <v>605.64999999999986</v>
      </c>
    </row>
    <row r="107" spans="1:16" ht="14.4" customHeight="1" x14ac:dyDescent="0.3">
      <c r="A107" s="505" t="s">
        <v>2713</v>
      </c>
      <c r="B107" s="506" t="s">
        <v>2679</v>
      </c>
      <c r="C107" s="506" t="s">
        <v>2842</v>
      </c>
      <c r="D107" s="506" t="s">
        <v>2843</v>
      </c>
      <c r="E107" s="509">
        <v>1</v>
      </c>
      <c r="F107" s="509">
        <v>8292.1</v>
      </c>
      <c r="G107" s="506">
        <v>1</v>
      </c>
      <c r="H107" s="506">
        <v>8292.1</v>
      </c>
      <c r="I107" s="509"/>
      <c r="J107" s="509"/>
      <c r="K107" s="506"/>
      <c r="L107" s="506"/>
      <c r="M107" s="509"/>
      <c r="N107" s="509"/>
      <c r="O107" s="522"/>
      <c r="P107" s="510"/>
    </row>
    <row r="108" spans="1:16" ht="14.4" customHeight="1" x14ac:dyDescent="0.3">
      <c r="A108" s="505" t="s">
        <v>2713</v>
      </c>
      <c r="B108" s="506" t="s">
        <v>2679</v>
      </c>
      <c r="C108" s="506" t="s">
        <v>2844</v>
      </c>
      <c r="D108" s="506" t="s">
        <v>2845</v>
      </c>
      <c r="E108" s="509">
        <v>1</v>
      </c>
      <c r="F108" s="509">
        <v>18223.11</v>
      </c>
      <c r="G108" s="506">
        <v>1</v>
      </c>
      <c r="H108" s="506">
        <v>18223.11</v>
      </c>
      <c r="I108" s="509"/>
      <c r="J108" s="509"/>
      <c r="K108" s="506"/>
      <c r="L108" s="506"/>
      <c r="M108" s="509"/>
      <c r="N108" s="509"/>
      <c r="O108" s="522"/>
      <c r="P108" s="510"/>
    </row>
    <row r="109" spans="1:16" ht="14.4" customHeight="1" x14ac:dyDescent="0.3">
      <c r="A109" s="505" t="s">
        <v>2713</v>
      </c>
      <c r="B109" s="506" t="s">
        <v>2679</v>
      </c>
      <c r="C109" s="506" t="s">
        <v>2846</v>
      </c>
      <c r="D109" s="506" t="s">
        <v>2847</v>
      </c>
      <c r="E109" s="509">
        <v>5</v>
      </c>
      <c r="F109" s="509">
        <v>4097.4799999999996</v>
      </c>
      <c r="G109" s="506">
        <v>1</v>
      </c>
      <c r="H109" s="506">
        <v>819.49599999999987</v>
      </c>
      <c r="I109" s="509"/>
      <c r="J109" s="509"/>
      <c r="K109" s="506"/>
      <c r="L109" s="506"/>
      <c r="M109" s="509">
        <v>4</v>
      </c>
      <c r="N109" s="509">
        <v>3324.64</v>
      </c>
      <c r="O109" s="522">
        <v>0.81138651073342649</v>
      </c>
      <c r="P109" s="510">
        <v>831.16</v>
      </c>
    </row>
    <row r="110" spans="1:16" ht="14.4" customHeight="1" x14ac:dyDescent="0.3">
      <c r="A110" s="505" t="s">
        <v>2713</v>
      </c>
      <c r="B110" s="506" t="s">
        <v>2679</v>
      </c>
      <c r="C110" s="506" t="s">
        <v>2848</v>
      </c>
      <c r="D110" s="506" t="s">
        <v>2847</v>
      </c>
      <c r="E110" s="509">
        <v>16</v>
      </c>
      <c r="F110" s="509">
        <v>13990.839999999997</v>
      </c>
      <c r="G110" s="506">
        <v>1</v>
      </c>
      <c r="H110" s="506">
        <v>874.42749999999978</v>
      </c>
      <c r="I110" s="509">
        <v>20</v>
      </c>
      <c r="J110" s="509">
        <v>17761.199999999997</v>
      </c>
      <c r="K110" s="506">
        <v>1.269487750556793</v>
      </c>
      <c r="L110" s="506">
        <v>888.05999999999983</v>
      </c>
      <c r="M110" s="509">
        <v>26</v>
      </c>
      <c r="N110" s="509">
        <v>23089.559999999998</v>
      </c>
      <c r="O110" s="522">
        <v>1.650334075723831</v>
      </c>
      <c r="P110" s="510">
        <v>888.06</v>
      </c>
    </row>
    <row r="111" spans="1:16" ht="14.4" customHeight="1" x14ac:dyDescent="0.3">
      <c r="A111" s="505" t="s">
        <v>2713</v>
      </c>
      <c r="B111" s="506" t="s">
        <v>2679</v>
      </c>
      <c r="C111" s="506" t="s">
        <v>2849</v>
      </c>
      <c r="D111" s="506" t="s">
        <v>2850</v>
      </c>
      <c r="E111" s="509">
        <v>9</v>
      </c>
      <c r="F111" s="509">
        <v>7867.8999999999978</v>
      </c>
      <c r="G111" s="506">
        <v>1</v>
      </c>
      <c r="H111" s="506">
        <v>874.21111111111088</v>
      </c>
      <c r="I111" s="509">
        <v>8</v>
      </c>
      <c r="J111" s="509">
        <v>7104.48</v>
      </c>
      <c r="K111" s="506">
        <v>0.90297029702970322</v>
      </c>
      <c r="L111" s="506">
        <v>888.06</v>
      </c>
      <c r="M111" s="509">
        <v>5</v>
      </c>
      <c r="N111" s="509">
        <v>4440.2999999999993</v>
      </c>
      <c r="O111" s="522">
        <v>0.56435643564356441</v>
      </c>
      <c r="P111" s="510">
        <v>888.05999999999983</v>
      </c>
    </row>
    <row r="112" spans="1:16" ht="14.4" customHeight="1" x14ac:dyDescent="0.3">
      <c r="A112" s="505" t="s">
        <v>2713</v>
      </c>
      <c r="B112" s="506" t="s">
        <v>2679</v>
      </c>
      <c r="C112" s="506" t="s">
        <v>2851</v>
      </c>
      <c r="D112" s="506" t="s">
        <v>2852</v>
      </c>
      <c r="E112" s="509">
        <v>5</v>
      </c>
      <c r="F112" s="509">
        <v>4068.3199999999997</v>
      </c>
      <c r="G112" s="506">
        <v>1</v>
      </c>
      <c r="H112" s="506">
        <v>813.66399999999999</v>
      </c>
      <c r="I112" s="509">
        <v>4</v>
      </c>
      <c r="J112" s="509">
        <v>3324.64</v>
      </c>
      <c r="K112" s="506">
        <v>0.81720218665198419</v>
      </c>
      <c r="L112" s="506">
        <v>831.16</v>
      </c>
      <c r="M112" s="509">
        <v>6</v>
      </c>
      <c r="N112" s="509">
        <v>4986.96</v>
      </c>
      <c r="O112" s="522">
        <v>1.2258032799779763</v>
      </c>
      <c r="P112" s="510">
        <v>831.16</v>
      </c>
    </row>
    <row r="113" spans="1:16" ht="14.4" customHeight="1" x14ac:dyDescent="0.3">
      <c r="A113" s="505" t="s">
        <v>2713</v>
      </c>
      <c r="B113" s="506" t="s">
        <v>2679</v>
      </c>
      <c r="C113" s="506" t="s">
        <v>2853</v>
      </c>
      <c r="D113" s="506" t="s">
        <v>2854</v>
      </c>
      <c r="E113" s="509">
        <v>7</v>
      </c>
      <c r="F113" s="509">
        <v>27291.599999999999</v>
      </c>
      <c r="G113" s="506">
        <v>1</v>
      </c>
      <c r="H113" s="506">
        <v>3898.7999999999997</v>
      </c>
      <c r="I113" s="509">
        <v>2</v>
      </c>
      <c r="J113" s="509">
        <v>7797.6</v>
      </c>
      <c r="K113" s="506">
        <v>0.28571428571428575</v>
      </c>
      <c r="L113" s="506">
        <v>3898.8</v>
      </c>
      <c r="M113" s="509"/>
      <c r="N113" s="509"/>
      <c r="O113" s="522"/>
      <c r="P113" s="510"/>
    </row>
    <row r="114" spans="1:16" ht="14.4" customHeight="1" x14ac:dyDescent="0.3">
      <c r="A114" s="505" t="s">
        <v>2713</v>
      </c>
      <c r="B114" s="506" t="s">
        <v>2679</v>
      </c>
      <c r="C114" s="506" t="s">
        <v>2855</v>
      </c>
      <c r="D114" s="506" t="s">
        <v>2856</v>
      </c>
      <c r="E114" s="509">
        <v>1</v>
      </c>
      <c r="F114" s="509">
        <v>2205</v>
      </c>
      <c r="G114" s="506">
        <v>1</v>
      </c>
      <c r="H114" s="506">
        <v>2205</v>
      </c>
      <c r="I114" s="509"/>
      <c r="J114" s="509"/>
      <c r="K114" s="506"/>
      <c r="L114" s="506"/>
      <c r="M114" s="509"/>
      <c r="N114" s="509"/>
      <c r="O114" s="522"/>
      <c r="P114" s="510"/>
    </row>
    <row r="115" spans="1:16" ht="14.4" customHeight="1" x14ac:dyDescent="0.3">
      <c r="A115" s="505" t="s">
        <v>2713</v>
      </c>
      <c r="B115" s="506" t="s">
        <v>2679</v>
      </c>
      <c r="C115" s="506" t="s">
        <v>2857</v>
      </c>
      <c r="D115" s="506" t="s">
        <v>2771</v>
      </c>
      <c r="E115" s="509"/>
      <c r="F115" s="509"/>
      <c r="G115" s="506"/>
      <c r="H115" s="506"/>
      <c r="I115" s="509">
        <v>3</v>
      </c>
      <c r="J115" s="509">
        <v>2543.25</v>
      </c>
      <c r="K115" s="506"/>
      <c r="L115" s="506">
        <v>847.75</v>
      </c>
      <c r="M115" s="509"/>
      <c r="N115" s="509"/>
      <c r="O115" s="522"/>
      <c r="P115" s="510"/>
    </row>
    <row r="116" spans="1:16" ht="14.4" customHeight="1" x14ac:dyDescent="0.3">
      <c r="A116" s="505" t="s">
        <v>2713</v>
      </c>
      <c r="B116" s="506" t="s">
        <v>2679</v>
      </c>
      <c r="C116" s="506" t="s">
        <v>2858</v>
      </c>
      <c r="D116" s="506" t="s">
        <v>2859</v>
      </c>
      <c r="E116" s="509">
        <v>27</v>
      </c>
      <c r="F116" s="509">
        <v>39457.68</v>
      </c>
      <c r="G116" s="506">
        <v>1</v>
      </c>
      <c r="H116" s="506">
        <v>1461.3955555555556</v>
      </c>
      <c r="I116" s="509">
        <v>20</v>
      </c>
      <c r="J116" s="509">
        <v>29457.600000000006</v>
      </c>
      <c r="K116" s="506">
        <v>0.74656188605108065</v>
      </c>
      <c r="L116" s="506">
        <v>1472.8800000000003</v>
      </c>
      <c r="M116" s="509">
        <v>6</v>
      </c>
      <c r="N116" s="509">
        <v>8837.2800000000007</v>
      </c>
      <c r="O116" s="522">
        <v>0.22396856581532418</v>
      </c>
      <c r="P116" s="510">
        <v>1472.88</v>
      </c>
    </row>
    <row r="117" spans="1:16" ht="14.4" customHeight="1" x14ac:dyDescent="0.3">
      <c r="A117" s="505" t="s">
        <v>2713</v>
      </c>
      <c r="B117" s="506" t="s">
        <v>2679</v>
      </c>
      <c r="C117" s="506" t="s">
        <v>2860</v>
      </c>
      <c r="D117" s="506" t="s">
        <v>2861</v>
      </c>
      <c r="E117" s="509"/>
      <c r="F117" s="509"/>
      <c r="G117" s="506"/>
      <c r="H117" s="506"/>
      <c r="I117" s="509">
        <v>2</v>
      </c>
      <c r="J117" s="509">
        <v>2624.28</v>
      </c>
      <c r="K117" s="506"/>
      <c r="L117" s="506">
        <v>1312.14</v>
      </c>
      <c r="M117" s="509">
        <v>25</v>
      </c>
      <c r="N117" s="509">
        <v>32803.5</v>
      </c>
      <c r="O117" s="522"/>
      <c r="P117" s="510">
        <v>1312.14</v>
      </c>
    </row>
    <row r="118" spans="1:16" ht="14.4" customHeight="1" x14ac:dyDescent="0.3">
      <c r="A118" s="505" t="s">
        <v>2713</v>
      </c>
      <c r="B118" s="506" t="s">
        <v>2679</v>
      </c>
      <c r="C118" s="506" t="s">
        <v>2862</v>
      </c>
      <c r="D118" s="506" t="s">
        <v>2863</v>
      </c>
      <c r="E118" s="509">
        <v>1</v>
      </c>
      <c r="F118" s="509">
        <v>15025</v>
      </c>
      <c r="G118" s="506">
        <v>1</v>
      </c>
      <c r="H118" s="506">
        <v>15025</v>
      </c>
      <c r="I118" s="509"/>
      <c r="J118" s="509"/>
      <c r="K118" s="506"/>
      <c r="L118" s="506"/>
      <c r="M118" s="509"/>
      <c r="N118" s="509"/>
      <c r="O118" s="522"/>
      <c r="P118" s="510"/>
    </row>
    <row r="119" spans="1:16" ht="14.4" customHeight="1" x14ac:dyDescent="0.3">
      <c r="A119" s="505" t="s">
        <v>2713</v>
      </c>
      <c r="B119" s="506" t="s">
        <v>2679</v>
      </c>
      <c r="C119" s="506" t="s">
        <v>2864</v>
      </c>
      <c r="D119" s="506" t="s">
        <v>2865</v>
      </c>
      <c r="E119" s="509"/>
      <c r="F119" s="509"/>
      <c r="G119" s="506"/>
      <c r="H119" s="506"/>
      <c r="I119" s="509">
        <v>5</v>
      </c>
      <c r="J119" s="509">
        <v>18222.900000000001</v>
      </c>
      <c r="K119" s="506"/>
      <c r="L119" s="506">
        <v>3644.5800000000004</v>
      </c>
      <c r="M119" s="509">
        <v>11</v>
      </c>
      <c r="N119" s="509">
        <v>40090.380000000005</v>
      </c>
      <c r="O119" s="522"/>
      <c r="P119" s="510">
        <v>3644.5800000000004</v>
      </c>
    </row>
    <row r="120" spans="1:16" ht="14.4" customHeight="1" x14ac:dyDescent="0.3">
      <c r="A120" s="505" t="s">
        <v>2713</v>
      </c>
      <c r="B120" s="506" t="s">
        <v>2679</v>
      </c>
      <c r="C120" s="506" t="s">
        <v>2866</v>
      </c>
      <c r="D120" s="506" t="s">
        <v>2867</v>
      </c>
      <c r="E120" s="509">
        <v>80</v>
      </c>
      <c r="F120" s="509">
        <v>104465.60000000012</v>
      </c>
      <c r="G120" s="506">
        <v>1</v>
      </c>
      <c r="H120" s="506">
        <v>1305.8200000000015</v>
      </c>
      <c r="I120" s="509">
        <v>68</v>
      </c>
      <c r="J120" s="509">
        <v>88795.760000000053</v>
      </c>
      <c r="K120" s="506">
        <v>0.84999999999999953</v>
      </c>
      <c r="L120" s="506">
        <v>1305.8200000000008</v>
      </c>
      <c r="M120" s="509">
        <v>58</v>
      </c>
      <c r="N120" s="509">
        <v>69038.98000000004</v>
      </c>
      <c r="O120" s="522">
        <v>0.66087764776155944</v>
      </c>
      <c r="P120" s="510">
        <v>1190.3272413793111</v>
      </c>
    </row>
    <row r="121" spans="1:16" ht="14.4" customHeight="1" x14ac:dyDescent="0.3">
      <c r="A121" s="505" t="s">
        <v>2713</v>
      </c>
      <c r="B121" s="506" t="s">
        <v>2679</v>
      </c>
      <c r="C121" s="506" t="s">
        <v>2868</v>
      </c>
      <c r="D121" s="506" t="s">
        <v>2869</v>
      </c>
      <c r="E121" s="509">
        <v>33</v>
      </c>
      <c r="F121" s="509">
        <v>11850.300000000005</v>
      </c>
      <c r="G121" s="506">
        <v>1</v>
      </c>
      <c r="H121" s="506">
        <v>359.10000000000014</v>
      </c>
      <c r="I121" s="509">
        <v>20</v>
      </c>
      <c r="J121" s="509">
        <v>7182.0000000000027</v>
      </c>
      <c r="K121" s="506">
        <v>0.60606060606060608</v>
      </c>
      <c r="L121" s="506">
        <v>359.10000000000014</v>
      </c>
      <c r="M121" s="509">
        <v>15</v>
      </c>
      <c r="N121" s="509">
        <v>5386.5000000000009</v>
      </c>
      <c r="O121" s="522">
        <v>0.45454545454545442</v>
      </c>
      <c r="P121" s="510">
        <v>359.10000000000008</v>
      </c>
    </row>
    <row r="122" spans="1:16" ht="14.4" customHeight="1" x14ac:dyDescent="0.3">
      <c r="A122" s="505" t="s">
        <v>2713</v>
      </c>
      <c r="B122" s="506" t="s">
        <v>2679</v>
      </c>
      <c r="C122" s="506" t="s">
        <v>2870</v>
      </c>
      <c r="D122" s="506" t="s">
        <v>2871</v>
      </c>
      <c r="E122" s="509">
        <v>4</v>
      </c>
      <c r="F122" s="509">
        <v>3575.6</v>
      </c>
      <c r="G122" s="506">
        <v>1</v>
      </c>
      <c r="H122" s="506">
        <v>893.9</v>
      </c>
      <c r="I122" s="509">
        <v>9</v>
      </c>
      <c r="J122" s="509">
        <v>8045.0999999999985</v>
      </c>
      <c r="K122" s="506">
        <v>2.2499999999999996</v>
      </c>
      <c r="L122" s="506">
        <v>893.89999999999986</v>
      </c>
      <c r="M122" s="509">
        <v>10</v>
      </c>
      <c r="N122" s="509">
        <v>8939</v>
      </c>
      <c r="O122" s="522">
        <v>2.5</v>
      </c>
      <c r="P122" s="510">
        <v>893.9</v>
      </c>
    </row>
    <row r="123" spans="1:16" ht="14.4" customHeight="1" x14ac:dyDescent="0.3">
      <c r="A123" s="505" t="s">
        <v>2713</v>
      </c>
      <c r="B123" s="506" t="s">
        <v>2679</v>
      </c>
      <c r="C123" s="506" t="s">
        <v>2872</v>
      </c>
      <c r="D123" s="506" t="s">
        <v>2873</v>
      </c>
      <c r="E123" s="509">
        <v>1</v>
      </c>
      <c r="F123" s="509">
        <v>893.9</v>
      </c>
      <c r="G123" s="506">
        <v>1</v>
      </c>
      <c r="H123" s="506">
        <v>893.9</v>
      </c>
      <c r="I123" s="509">
        <v>5</v>
      </c>
      <c r="J123" s="509">
        <v>4469.5</v>
      </c>
      <c r="K123" s="506">
        <v>5</v>
      </c>
      <c r="L123" s="506">
        <v>893.9</v>
      </c>
      <c r="M123" s="509"/>
      <c r="N123" s="509"/>
      <c r="O123" s="522"/>
      <c r="P123" s="510"/>
    </row>
    <row r="124" spans="1:16" ht="14.4" customHeight="1" x14ac:dyDescent="0.3">
      <c r="A124" s="505" t="s">
        <v>2713</v>
      </c>
      <c r="B124" s="506" t="s">
        <v>2679</v>
      </c>
      <c r="C124" s="506" t="s">
        <v>2680</v>
      </c>
      <c r="D124" s="506" t="s">
        <v>2681</v>
      </c>
      <c r="E124" s="509">
        <v>11</v>
      </c>
      <c r="F124" s="509">
        <v>9832.9</v>
      </c>
      <c r="G124" s="506">
        <v>1</v>
      </c>
      <c r="H124" s="506">
        <v>893.9</v>
      </c>
      <c r="I124" s="509">
        <v>1</v>
      </c>
      <c r="J124" s="509">
        <v>893.9</v>
      </c>
      <c r="K124" s="506">
        <v>9.0909090909090912E-2</v>
      </c>
      <c r="L124" s="506">
        <v>893.9</v>
      </c>
      <c r="M124" s="509"/>
      <c r="N124" s="509"/>
      <c r="O124" s="522"/>
      <c r="P124" s="510"/>
    </row>
    <row r="125" spans="1:16" ht="14.4" customHeight="1" x14ac:dyDescent="0.3">
      <c r="A125" s="505" t="s">
        <v>2713</v>
      </c>
      <c r="B125" s="506" t="s">
        <v>2679</v>
      </c>
      <c r="C125" s="506" t="s">
        <v>2874</v>
      </c>
      <c r="D125" s="506" t="s">
        <v>2875</v>
      </c>
      <c r="E125" s="509">
        <v>1</v>
      </c>
      <c r="F125" s="509">
        <v>16831.689999999999</v>
      </c>
      <c r="G125" s="506">
        <v>1</v>
      </c>
      <c r="H125" s="506">
        <v>16831.689999999999</v>
      </c>
      <c r="I125" s="509">
        <v>3</v>
      </c>
      <c r="J125" s="509">
        <v>50495.069999999992</v>
      </c>
      <c r="K125" s="506">
        <v>3</v>
      </c>
      <c r="L125" s="506">
        <v>16831.689999999999</v>
      </c>
      <c r="M125" s="509">
        <v>5</v>
      </c>
      <c r="N125" s="509">
        <v>84158.45</v>
      </c>
      <c r="O125" s="522">
        <v>5</v>
      </c>
      <c r="P125" s="510">
        <v>16831.689999999999</v>
      </c>
    </row>
    <row r="126" spans="1:16" ht="14.4" customHeight="1" x14ac:dyDescent="0.3">
      <c r="A126" s="505" t="s">
        <v>2713</v>
      </c>
      <c r="B126" s="506" t="s">
        <v>2679</v>
      </c>
      <c r="C126" s="506" t="s">
        <v>2876</v>
      </c>
      <c r="D126" s="506" t="s">
        <v>2877</v>
      </c>
      <c r="E126" s="509">
        <v>2</v>
      </c>
      <c r="F126" s="509">
        <v>21290.02</v>
      </c>
      <c r="G126" s="506">
        <v>1</v>
      </c>
      <c r="H126" s="506">
        <v>10645.01</v>
      </c>
      <c r="I126" s="509"/>
      <c r="J126" s="509"/>
      <c r="K126" s="506"/>
      <c r="L126" s="506"/>
      <c r="M126" s="509"/>
      <c r="N126" s="509"/>
      <c r="O126" s="522"/>
      <c r="P126" s="510"/>
    </row>
    <row r="127" spans="1:16" ht="14.4" customHeight="1" x14ac:dyDescent="0.3">
      <c r="A127" s="505" t="s">
        <v>2713</v>
      </c>
      <c r="B127" s="506" t="s">
        <v>2679</v>
      </c>
      <c r="C127" s="506" t="s">
        <v>2878</v>
      </c>
      <c r="D127" s="506" t="s">
        <v>2879</v>
      </c>
      <c r="E127" s="509">
        <v>1</v>
      </c>
      <c r="F127" s="509">
        <v>5200.68</v>
      </c>
      <c r="G127" s="506">
        <v>1</v>
      </c>
      <c r="H127" s="506">
        <v>5200.68</v>
      </c>
      <c r="I127" s="509"/>
      <c r="J127" s="509"/>
      <c r="K127" s="506"/>
      <c r="L127" s="506"/>
      <c r="M127" s="509"/>
      <c r="N127" s="509"/>
      <c r="O127" s="522"/>
      <c r="P127" s="510"/>
    </row>
    <row r="128" spans="1:16" ht="14.4" customHeight="1" x14ac:dyDescent="0.3">
      <c r="A128" s="505" t="s">
        <v>2713</v>
      </c>
      <c r="B128" s="506" t="s">
        <v>2679</v>
      </c>
      <c r="C128" s="506" t="s">
        <v>2880</v>
      </c>
      <c r="D128" s="506" t="s">
        <v>2881</v>
      </c>
      <c r="E128" s="509">
        <v>6</v>
      </c>
      <c r="F128" s="509">
        <v>193074.54</v>
      </c>
      <c r="G128" s="506">
        <v>1</v>
      </c>
      <c r="H128" s="506">
        <v>32179.09</v>
      </c>
      <c r="I128" s="509">
        <v>2</v>
      </c>
      <c r="J128" s="509">
        <v>64358.18</v>
      </c>
      <c r="K128" s="506">
        <v>0.33333333333333331</v>
      </c>
      <c r="L128" s="506">
        <v>32179.09</v>
      </c>
      <c r="M128" s="509"/>
      <c r="N128" s="509"/>
      <c r="O128" s="522"/>
      <c r="P128" s="510"/>
    </row>
    <row r="129" spans="1:16" ht="14.4" customHeight="1" x14ac:dyDescent="0.3">
      <c r="A129" s="505" t="s">
        <v>2713</v>
      </c>
      <c r="B129" s="506" t="s">
        <v>2679</v>
      </c>
      <c r="C129" s="506" t="s">
        <v>2882</v>
      </c>
      <c r="D129" s="506" t="s">
        <v>2883</v>
      </c>
      <c r="E129" s="509">
        <v>24</v>
      </c>
      <c r="F129" s="509">
        <v>156704.34000000003</v>
      </c>
      <c r="G129" s="506">
        <v>1</v>
      </c>
      <c r="H129" s="506">
        <v>6529.3475000000008</v>
      </c>
      <c r="I129" s="509">
        <v>8</v>
      </c>
      <c r="J129" s="509">
        <v>52697.039999999994</v>
      </c>
      <c r="K129" s="506">
        <v>0.33628321972448233</v>
      </c>
      <c r="L129" s="506">
        <v>6587.1299999999992</v>
      </c>
      <c r="M129" s="509">
        <v>9</v>
      </c>
      <c r="N129" s="509">
        <v>59284.169999999991</v>
      </c>
      <c r="O129" s="522">
        <v>0.37831862219004259</v>
      </c>
      <c r="P129" s="510">
        <v>6587.1299999999992</v>
      </c>
    </row>
    <row r="130" spans="1:16" ht="14.4" customHeight="1" x14ac:dyDescent="0.3">
      <c r="A130" s="505" t="s">
        <v>2713</v>
      </c>
      <c r="B130" s="506" t="s">
        <v>2679</v>
      </c>
      <c r="C130" s="506" t="s">
        <v>2884</v>
      </c>
      <c r="D130" s="506" t="s">
        <v>2885</v>
      </c>
      <c r="E130" s="509">
        <v>5</v>
      </c>
      <c r="F130" s="509">
        <v>9208.0999999999985</v>
      </c>
      <c r="G130" s="506">
        <v>1</v>
      </c>
      <c r="H130" s="506">
        <v>1841.6199999999997</v>
      </c>
      <c r="I130" s="509">
        <v>2</v>
      </c>
      <c r="J130" s="509">
        <v>3683.24</v>
      </c>
      <c r="K130" s="506">
        <v>0.4</v>
      </c>
      <c r="L130" s="506">
        <v>1841.62</v>
      </c>
      <c r="M130" s="509">
        <v>5</v>
      </c>
      <c r="N130" s="509">
        <v>9208.0999999999985</v>
      </c>
      <c r="O130" s="522">
        <v>1</v>
      </c>
      <c r="P130" s="510">
        <v>1841.6199999999997</v>
      </c>
    </row>
    <row r="131" spans="1:16" ht="14.4" customHeight="1" x14ac:dyDescent="0.3">
      <c r="A131" s="505" t="s">
        <v>2713</v>
      </c>
      <c r="B131" s="506" t="s">
        <v>2679</v>
      </c>
      <c r="C131" s="506" t="s">
        <v>2886</v>
      </c>
      <c r="D131" s="506" t="s">
        <v>2887</v>
      </c>
      <c r="E131" s="509">
        <v>22</v>
      </c>
      <c r="F131" s="509">
        <v>44289.08</v>
      </c>
      <c r="G131" s="506">
        <v>1</v>
      </c>
      <c r="H131" s="506">
        <v>2013.14</v>
      </c>
      <c r="I131" s="509">
        <v>12</v>
      </c>
      <c r="J131" s="509">
        <v>24157.68</v>
      </c>
      <c r="K131" s="506">
        <v>0.54545454545454541</v>
      </c>
      <c r="L131" s="506">
        <v>2013.14</v>
      </c>
      <c r="M131" s="509">
        <v>14</v>
      </c>
      <c r="N131" s="509">
        <v>28183.96</v>
      </c>
      <c r="O131" s="522">
        <v>0.63636363636363635</v>
      </c>
      <c r="P131" s="510">
        <v>2013.1399999999999</v>
      </c>
    </row>
    <row r="132" spans="1:16" ht="14.4" customHeight="1" x14ac:dyDescent="0.3">
      <c r="A132" s="505" t="s">
        <v>2713</v>
      </c>
      <c r="B132" s="506" t="s">
        <v>2679</v>
      </c>
      <c r="C132" s="506" t="s">
        <v>2888</v>
      </c>
      <c r="D132" s="506" t="s">
        <v>2889</v>
      </c>
      <c r="E132" s="509"/>
      <c r="F132" s="509"/>
      <c r="G132" s="506"/>
      <c r="H132" s="506"/>
      <c r="I132" s="509">
        <v>1</v>
      </c>
      <c r="J132" s="509">
        <v>80936.399999999994</v>
      </c>
      <c r="K132" s="506"/>
      <c r="L132" s="506">
        <v>80936.399999999994</v>
      </c>
      <c r="M132" s="509"/>
      <c r="N132" s="509"/>
      <c r="O132" s="522"/>
      <c r="P132" s="510"/>
    </row>
    <row r="133" spans="1:16" ht="14.4" customHeight="1" x14ac:dyDescent="0.3">
      <c r="A133" s="505" t="s">
        <v>2713</v>
      </c>
      <c r="B133" s="506" t="s">
        <v>2679</v>
      </c>
      <c r="C133" s="506" t="s">
        <v>2890</v>
      </c>
      <c r="D133" s="506" t="s">
        <v>2891</v>
      </c>
      <c r="E133" s="509">
        <v>1</v>
      </c>
      <c r="F133" s="509">
        <v>15395</v>
      </c>
      <c r="G133" s="506">
        <v>1</v>
      </c>
      <c r="H133" s="506">
        <v>15395</v>
      </c>
      <c r="I133" s="509">
        <v>2</v>
      </c>
      <c r="J133" s="509">
        <v>31909.64</v>
      </c>
      <c r="K133" s="506">
        <v>2.0727275089314712</v>
      </c>
      <c r="L133" s="506">
        <v>15954.82</v>
      </c>
      <c r="M133" s="509">
        <v>3</v>
      </c>
      <c r="N133" s="509">
        <v>47864.46</v>
      </c>
      <c r="O133" s="522">
        <v>3.109091263397207</v>
      </c>
      <c r="P133" s="510">
        <v>15954.82</v>
      </c>
    </row>
    <row r="134" spans="1:16" ht="14.4" customHeight="1" x14ac:dyDescent="0.3">
      <c r="A134" s="505" t="s">
        <v>2713</v>
      </c>
      <c r="B134" s="506" t="s">
        <v>2679</v>
      </c>
      <c r="C134" s="506" t="s">
        <v>2892</v>
      </c>
      <c r="D134" s="506" t="s">
        <v>2893</v>
      </c>
      <c r="E134" s="509"/>
      <c r="F134" s="509"/>
      <c r="G134" s="506"/>
      <c r="H134" s="506"/>
      <c r="I134" s="509">
        <v>1</v>
      </c>
      <c r="J134" s="509">
        <v>25375.88</v>
      </c>
      <c r="K134" s="506"/>
      <c r="L134" s="506">
        <v>25375.88</v>
      </c>
      <c r="M134" s="509"/>
      <c r="N134" s="509"/>
      <c r="O134" s="522"/>
      <c r="P134" s="510"/>
    </row>
    <row r="135" spans="1:16" ht="14.4" customHeight="1" x14ac:dyDescent="0.3">
      <c r="A135" s="505" t="s">
        <v>2713</v>
      </c>
      <c r="B135" s="506" t="s">
        <v>2679</v>
      </c>
      <c r="C135" s="506" t="s">
        <v>2894</v>
      </c>
      <c r="D135" s="506" t="s">
        <v>2895</v>
      </c>
      <c r="E135" s="509"/>
      <c r="F135" s="509"/>
      <c r="G135" s="506"/>
      <c r="H135" s="506"/>
      <c r="I135" s="509">
        <v>1</v>
      </c>
      <c r="J135" s="509">
        <v>26449.24</v>
      </c>
      <c r="K135" s="506"/>
      <c r="L135" s="506">
        <v>26449.24</v>
      </c>
      <c r="M135" s="509">
        <v>2</v>
      </c>
      <c r="N135" s="509">
        <v>52898.48</v>
      </c>
      <c r="O135" s="522"/>
      <c r="P135" s="510">
        <v>26449.24</v>
      </c>
    </row>
    <row r="136" spans="1:16" ht="14.4" customHeight="1" x14ac:dyDescent="0.3">
      <c r="A136" s="505" t="s">
        <v>2713</v>
      </c>
      <c r="B136" s="506" t="s">
        <v>2679</v>
      </c>
      <c r="C136" s="506" t="s">
        <v>2686</v>
      </c>
      <c r="D136" s="506" t="s">
        <v>2687</v>
      </c>
      <c r="E136" s="509">
        <v>104</v>
      </c>
      <c r="F136" s="509">
        <v>53144</v>
      </c>
      <c r="G136" s="506">
        <v>1</v>
      </c>
      <c r="H136" s="506">
        <v>511</v>
      </c>
      <c r="I136" s="509">
        <v>119</v>
      </c>
      <c r="J136" s="509">
        <v>60809</v>
      </c>
      <c r="K136" s="506">
        <v>1.1442307692307692</v>
      </c>
      <c r="L136" s="506">
        <v>511</v>
      </c>
      <c r="M136" s="509">
        <v>97</v>
      </c>
      <c r="N136" s="509">
        <v>49567</v>
      </c>
      <c r="O136" s="522">
        <v>0.93269230769230771</v>
      </c>
      <c r="P136" s="510">
        <v>511</v>
      </c>
    </row>
    <row r="137" spans="1:16" ht="14.4" customHeight="1" x14ac:dyDescent="0.3">
      <c r="A137" s="505" t="s">
        <v>2713</v>
      </c>
      <c r="B137" s="506" t="s">
        <v>2679</v>
      </c>
      <c r="C137" s="506" t="s">
        <v>2896</v>
      </c>
      <c r="D137" s="506" t="s">
        <v>2897</v>
      </c>
      <c r="E137" s="509"/>
      <c r="F137" s="509"/>
      <c r="G137" s="506"/>
      <c r="H137" s="506"/>
      <c r="I137" s="509">
        <v>2</v>
      </c>
      <c r="J137" s="509">
        <v>47112.46</v>
      </c>
      <c r="K137" s="506"/>
      <c r="L137" s="506">
        <v>23556.23</v>
      </c>
      <c r="M137" s="509">
        <v>1</v>
      </c>
      <c r="N137" s="509">
        <v>23556.23</v>
      </c>
      <c r="O137" s="522"/>
      <c r="P137" s="510">
        <v>23556.23</v>
      </c>
    </row>
    <row r="138" spans="1:16" ht="14.4" customHeight="1" x14ac:dyDescent="0.3">
      <c r="A138" s="505" t="s">
        <v>2713</v>
      </c>
      <c r="B138" s="506" t="s">
        <v>2679</v>
      </c>
      <c r="C138" s="506" t="s">
        <v>2898</v>
      </c>
      <c r="D138" s="506" t="s">
        <v>2899</v>
      </c>
      <c r="E138" s="509"/>
      <c r="F138" s="509"/>
      <c r="G138" s="506"/>
      <c r="H138" s="506"/>
      <c r="I138" s="509">
        <v>1</v>
      </c>
      <c r="J138" s="509">
        <v>722.97</v>
      </c>
      <c r="K138" s="506"/>
      <c r="L138" s="506">
        <v>722.97</v>
      </c>
      <c r="M138" s="509"/>
      <c r="N138" s="509"/>
      <c r="O138" s="522"/>
      <c r="P138" s="510"/>
    </row>
    <row r="139" spans="1:16" ht="14.4" customHeight="1" x14ac:dyDescent="0.3">
      <c r="A139" s="505" t="s">
        <v>2713</v>
      </c>
      <c r="B139" s="506" t="s">
        <v>2679</v>
      </c>
      <c r="C139" s="506" t="s">
        <v>2900</v>
      </c>
      <c r="D139" s="506" t="s">
        <v>2901</v>
      </c>
      <c r="E139" s="509"/>
      <c r="F139" s="509"/>
      <c r="G139" s="506"/>
      <c r="H139" s="506"/>
      <c r="I139" s="509">
        <v>1</v>
      </c>
      <c r="J139" s="509">
        <v>4360</v>
      </c>
      <c r="K139" s="506"/>
      <c r="L139" s="506">
        <v>4360</v>
      </c>
      <c r="M139" s="509">
        <v>1</v>
      </c>
      <c r="N139" s="509">
        <v>4360</v>
      </c>
      <c r="O139" s="522"/>
      <c r="P139" s="510">
        <v>4360</v>
      </c>
    </row>
    <row r="140" spans="1:16" ht="14.4" customHeight="1" x14ac:dyDescent="0.3">
      <c r="A140" s="505" t="s">
        <v>2713</v>
      </c>
      <c r="B140" s="506" t="s">
        <v>2679</v>
      </c>
      <c r="C140" s="506" t="s">
        <v>2902</v>
      </c>
      <c r="D140" s="506" t="s">
        <v>2903</v>
      </c>
      <c r="E140" s="509">
        <v>1</v>
      </c>
      <c r="F140" s="509">
        <v>19969</v>
      </c>
      <c r="G140" s="506">
        <v>1</v>
      </c>
      <c r="H140" s="506">
        <v>19969</v>
      </c>
      <c r="I140" s="509"/>
      <c r="J140" s="509"/>
      <c r="K140" s="506"/>
      <c r="L140" s="506"/>
      <c r="M140" s="509"/>
      <c r="N140" s="509"/>
      <c r="O140" s="522"/>
      <c r="P140" s="510"/>
    </row>
    <row r="141" spans="1:16" ht="14.4" customHeight="1" x14ac:dyDescent="0.3">
      <c r="A141" s="505" t="s">
        <v>2713</v>
      </c>
      <c r="B141" s="506" t="s">
        <v>2679</v>
      </c>
      <c r="C141" s="506" t="s">
        <v>2904</v>
      </c>
      <c r="D141" s="506" t="s">
        <v>2905</v>
      </c>
      <c r="E141" s="509"/>
      <c r="F141" s="509"/>
      <c r="G141" s="506"/>
      <c r="H141" s="506"/>
      <c r="I141" s="509">
        <v>1</v>
      </c>
      <c r="J141" s="509">
        <v>2121.23</v>
      </c>
      <c r="K141" s="506"/>
      <c r="L141" s="506">
        <v>2121.23</v>
      </c>
      <c r="M141" s="509"/>
      <c r="N141" s="509"/>
      <c r="O141" s="522"/>
      <c r="P141" s="510"/>
    </row>
    <row r="142" spans="1:16" ht="14.4" customHeight="1" x14ac:dyDescent="0.3">
      <c r="A142" s="505" t="s">
        <v>2713</v>
      </c>
      <c r="B142" s="506" t="s">
        <v>2679</v>
      </c>
      <c r="C142" s="506" t="s">
        <v>2906</v>
      </c>
      <c r="D142" s="506" t="s">
        <v>2907</v>
      </c>
      <c r="E142" s="509"/>
      <c r="F142" s="509"/>
      <c r="G142" s="506"/>
      <c r="H142" s="506"/>
      <c r="I142" s="509"/>
      <c r="J142" s="509"/>
      <c r="K142" s="506"/>
      <c r="L142" s="506"/>
      <c r="M142" s="509">
        <v>1</v>
      </c>
      <c r="N142" s="509">
        <v>3106.5</v>
      </c>
      <c r="O142" s="522"/>
      <c r="P142" s="510">
        <v>3106.5</v>
      </c>
    </row>
    <row r="143" spans="1:16" ht="14.4" customHeight="1" x14ac:dyDescent="0.3">
      <c r="A143" s="505" t="s">
        <v>2713</v>
      </c>
      <c r="B143" s="506" t="s">
        <v>2679</v>
      </c>
      <c r="C143" s="506" t="s">
        <v>2908</v>
      </c>
      <c r="D143" s="506" t="s">
        <v>2891</v>
      </c>
      <c r="E143" s="509">
        <v>1</v>
      </c>
      <c r="F143" s="509">
        <v>13976.4</v>
      </c>
      <c r="G143" s="506">
        <v>1</v>
      </c>
      <c r="H143" s="506">
        <v>13976.4</v>
      </c>
      <c r="I143" s="509"/>
      <c r="J143" s="509"/>
      <c r="K143" s="506"/>
      <c r="L143" s="506"/>
      <c r="M143" s="509"/>
      <c r="N143" s="509"/>
      <c r="O143" s="522"/>
      <c r="P143" s="510"/>
    </row>
    <row r="144" spans="1:16" ht="14.4" customHeight="1" x14ac:dyDescent="0.3">
      <c r="A144" s="505" t="s">
        <v>2713</v>
      </c>
      <c r="B144" s="506" t="s">
        <v>2679</v>
      </c>
      <c r="C144" s="506" t="s">
        <v>2909</v>
      </c>
      <c r="D144" s="506" t="s">
        <v>2910</v>
      </c>
      <c r="E144" s="509"/>
      <c r="F144" s="509"/>
      <c r="G144" s="506"/>
      <c r="H144" s="506"/>
      <c r="I144" s="509"/>
      <c r="J144" s="509"/>
      <c r="K144" s="506"/>
      <c r="L144" s="506"/>
      <c r="M144" s="509">
        <v>1</v>
      </c>
      <c r="N144" s="509">
        <v>33125.26</v>
      </c>
      <c r="O144" s="522"/>
      <c r="P144" s="510">
        <v>33125.26</v>
      </c>
    </row>
    <row r="145" spans="1:16" ht="14.4" customHeight="1" x14ac:dyDescent="0.3">
      <c r="A145" s="505" t="s">
        <v>2713</v>
      </c>
      <c r="B145" s="506" t="s">
        <v>2679</v>
      </c>
      <c r="C145" s="506" t="s">
        <v>2911</v>
      </c>
      <c r="D145" s="506" t="s">
        <v>2912</v>
      </c>
      <c r="E145" s="509"/>
      <c r="F145" s="509"/>
      <c r="G145" s="506"/>
      <c r="H145" s="506"/>
      <c r="I145" s="509">
        <v>1</v>
      </c>
      <c r="J145" s="509">
        <v>893.9</v>
      </c>
      <c r="K145" s="506"/>
      <c r="L145" s="506">
        <v>893.9</v>
      </c>
      <c r="M145" s="509"/>
      <c r="N145" s="509"/>
      <c r="O145" s="522"/>
      <c r="P145" s="510"/>
    </row>
    <row r="146" spans="1:16" ht="14.4" customHeight="1" x14ac:dyDescent="0.3">
      <c r="A146" s="505" t="s">
        <v>2713</v>
      </c>
      <c r="B146" s="506" t="s">
        <v>2679</v>
      </c>
      <c r="C146" s="506" t="s">
        <v>2913</v>
      </c>
      <c r="D146" s="506" t="s">
        <v>2914</v>
      </c>
      <c r="E146" s="509"/>
      <c r="F146" s="509"/>
      <c r="G146" s="506"/>
      <c r="H146" s="506"/>
      <c r="I146" s="509">
        <v>1</v>
      </c>
      <c r="J146" s="509">
        <v>2013.14</v>
      </c>
      <c r="K146" s="506"/>
      <c r="L146" s="506">
        <v>2013.14</v>
      </c>
      <c r="M146" s="509"/>
      <c r="N146" s="509"/>
      <c r="O146" s="522"/>
      <c r="P146" s="510"/>
    </row>
    <row r="147" spans="1:16" ht="14.4" customHeight="1" x14ac:dyDescent="0.3">
      <c r="A147" s="505" t="s">
        <v>2713</v>
      </c>
      <c r="B147" s="506" t="s">
        <v>2679</v>
      </c>
      <c r="C147" s="506" t="s">
        <v>2915</v>
      </c>
      <c r="D147" s="506" t="s">
        <v>2916</v>
      </c>
      <c r="E147" s="509">
        <v>1</v>
      </c>
      <c r="F147" s="509">
        <v>3233.45</v>
      </c>
      <c r="G147" s="506">
        <v>1</v>
      </c>
      <c r="H147" s="506">
        <v>3233.45</v>
      </c>
      <c r="I147" s="509"/>
      <c r="J147" s="509"/>
      <c r="K147" s="506"/>
      <c r="L147" s="506"/>
      <c r="M147" s="509"/>
      <c r="N147" s="509"/>
      <c r="O147" s="522"/>
      <c r="P147" s="510"/>
    </row>
    <row r="148" spans="1:16" ht="14.4" customHeight="1" x14ac:dyDescent="0.3">
      <c r="A148" s="505" t="s">
        <v>2713</v>
      </c>
      <c r="B148" s="506" t="s">
        <v>2679</v>
      </c>
      <c r="C148" s="506" t="s">
        <v>2917</v>
      </c>
      <c r="D148" s="506" t="s">
        <v>2918</v>
      </c>
      <c r="E148" s="509"/>
      <c r="F148" s="509"/>
      <c r="G148" s="506"/>
      <c r="H148" s="506"/>
      <c r="I148" s="509"/>
      <c r="J148" s="509"/>
      <c r="K148" s="506"/>
      <c r="L148" s="506"/>
      <c r="M148" s="509">
        <v>2</v>
      </c>
      <c r="N148" s="509">
        <v>761.72</v>
      </c>
      <c r="O148" s="522"/>
      <c r="P148" s="510">
        <v>380.86</v>
      </c>
    </row>
    <row r="149" spans="1:16" ht="14.4" customHeight="1" x14ac:dyDescent="0.3">
      <c r="A149" s="505" t="s">
        <v>2713</v>
      </c>
      <c r="B149" s="506" t="s">
        <v>2679</v>
      </c>
      <c r="C149" s="506" t="s">
        <v>2919</v>
      </c>
      <c r="D149" s="506" t="s">
        <v>2920</v>
      </c>
      <c r="E149" s="509"/>
      <c r="F149" s="509"/>
      <c r="G149" s="506"/>
      <c r="H149" s="506"/>
      <c r="I149" s="509"/>
      <c r="J149" s="509"/>
      <c r="K149" s="506"/>
      <c r="L149" s="506"/>
      <c r="M149" s="509">
        <v>3</v>
      </c>
      <c r="N149" s="509">
        <v>114259.08</v>
      </c>
      <c r="O149" s="522"/>
      <c r="P149" s="510">
        <v>38086.36</v>
      </c>
    </row>
    <row r="150" spans="1:16" ht="14.4" customHeight="1" x14ac:dyDescent="0.3">
      <c r="A150" s="505" t="s">
        <v>2713</v>
      </c>
      <c r="B150" s="506" t="s">
        <v>2679</v>
      </c>
      <c r="C150" s="506" t="s">
        <v>2921</v>
      </c>
      <c r="D150" s="506" t="s">
        <v>2922</v>
      </c>
      <c r="E150" s="509"/>
      <c r="F150" s="509"/>
      <c r="G150" s="506"/>
      <c r="H150" s="506"/>
      <c r="I150" s="509"/>
      <c r="J150" s="509"/>
      <c r="K150" s="506"/>
      <c r="L150" s="506"/>
      <c r="M150" s="509">
        <v>1</v>
      </c>
      <c r="N150" s="509">
        <v>3178.63</v>
      </c>
      <c r="O150" s="522"/>
      <c r="P150" s="510">
        <v>3178.63</v>
      </c>
    </row>
    <row r="151" spans="1:16" ht="14.4" customHeight="1" x14ac:dyDescent="0.3">
      <c r="A151" s="505" t="s">
        <v>2713</v>
      </c>
      <c r="B151" s="506" t="s">
        <v>2679</v>
      </c>
      <c r="C151" s="506" t="s">
        <v>2923</v>
      </c>
      <c r="D151" s="506" t="s">
        <v>2924</v>
      </c>
      <c r="E151" s="509"/>
      <c r="F151" s="509"/>
      <c r="G151" s="506"/>
      <c r="H151" s="506"/>
      <c r="I151" s="509"/>
      <c r="J151" s="509"/>
      <c r="K151" s="506"/>
      <c r="L151" s="506"/>
      <c r="M151" s="509">
        <v>2</v>
      </c>
      <c r="N151" s="509">
        <v>2170.4</v>
      </c>
      <c r="O151" s="522"/>
      <c r="P151" s="510">
        <v>1085.2</v>
      </c>
    </row>
    <row r="152" spans="1:16" ht="14.4" customHeight="1" x14ac:dyDescent="0.3">
      <c r="A152" s="505" t="s">
        <v>2713</v>
      </c>
      <c r="B152" s="506" t="s">
        <v>2679</v>
      </c>
      <c r="C152" s="506" t="s">
        <v>2925</v>
      </c>
      <c r="D152" s="506" t="s">
        <v>2926</v>
      </c>
      <c r="E152" s="509">
        <v>1</v>
      </c>
      <c r="F152" s="509">
        <v>12993</v>
      </c>
      <c r="G152" s="506">
        <v>1</v>
      </c>
      <c r="H152" s="506">
        <v>12993</v>
      </c>
      <c r="I152" s="509"/>
      <c r="J152" s="509"/>
      <c r="K152" s="506"/>
      <c r="L152" s="506"/>
      <c r="M152" s="509">
        <v>4</v>
      </c>
      <c r="N152" s="509">
        <v>53861.88</v>
      </c>
      <c r="O152" s="522">
        <v>4.1454537058416072</v>
      </c>
      <c r="P152" s="510">
        <v>13465.47</v>
      </c>
    </row>
    <row r="153" spans="1:16" ht="14.4" customHeight="1" x14ac:dyDescent="0.3">
      <c r="A153" s="505" t="s">
        <v>2713</v>
      </c>
      <c r="B153" s="506" t="s">
        <v>2679</v>
      </c>
      <c r="C153" s="506" t="s">
        <v>2927</v>
      </c>
      <c r="D153" s="506" t="s">
        <v>2928</v>
      </c>
      <c r="E153" s="509"/>
      <c r="F153" s="509"/>
      <c r="G153" s="506"/>
      <c r="H153" s="506"/>
      <c r="I153" s="509">
        <v>1</v>
      </c>
      <c r="J153" s="509">
        <v>25888.05</v>
      </c>
      <c r="K153" s="506"/>
      <c r="L153" s="506">
        <v>25888.05</v>
      </c>
      <c r="M153" s="509">
        <v>1</v>
      </c>
      <c r="N153" s="509">
        <v>25888.05</v>
      </c>
      <c r="O153" s="522"/>
      <c r="P153" s="510">
        <v>25888.05</v>
      </c>
    </row>
    <row r="154" spans="1:16" ht="14.4" customHeight="1" x14ac:dyDescent="0.3">
      <c r="A154" s="505" t="s">
        <v>2713</v>
      </c>
      <c r="B154" s="506" t="s">
        <v>2679</v>
      </c>
      <c r="C154" s="506" t="s">
        <v>2929</v>
      </c>
      <c r="D154" s="506" t="s">
        <v>2930</v>
      </c>
      <c r="E154" s="509"/>
      <c r="F154" s="509"/>
      <c r="G154" s="506"/>
      <c r="H154" s="506"/>
      <c r="I154" s="509"/>
      <c r="J154" s="509"/>
      <c r="K154" s="506"/>
      <c r="L154" s="506"/>
      <c r="M154" s="509">
        <v>35</v>
      </c>
      <c r="N154" s="509">
        <v>341011.99999999994</v>
      </c>
      <c r="O154" s="522"/>
      <c r="P154" s="510">
        <v>9743.1999999999989</v>
      </c>
    </row>
    <row r="155" spans="1:16" ht="14.4" customHeight="1" x14ac:dyDescent="0.3">
      <c r="A155" s="505" t="s">
        <v>2713</v>
      </c>
      <c r="B155" s="506" t="s">
        <v>2679</v>
      </c>
      <c r="C155" s="506" t="s">
        <v>2931</v>
      </c>
      <c r="D155" s="506" t="s">
        <v>2932</v>
      </c>
      <c r="E155" s="509"/>
      <c r="F155" s="509"/>
      <c r="G155" s="506"/>
      <c r="H155" s="506"/>
      <c r="I155" s="509">
        <v>0.15000000000000002</v>
      </c>
      <c r="J155" s="509">
        <v>112.78</v>
      </c>
      <c r="K155" s="506"/>
      <c r="L155" s="506">
        <v>751.86666666666656</v>
      </c>
      <c r="M155" s="509"/>
      <c r="N155" s="509"/>
      <c r="O155" s="522"/>
      <c r="P155" s="510"/>
    </row>
    <row r="156" spans="1:16" ht="14.4" customHeight="1" x14ac:dyDescent="0.3">
      <c r="A156" s="505" t="s">
        <v>2713</v>
      </c>
      <c r="B156" s="506" t="s">
        <v>2679</v>
      </c>
      <c r="C156" s="506" t="s">
        <v>2933</v>
      </c>
      <c r="D156" s="506" t="s">
        <v>2934</v>
      </c>
      <c r="E156" s="509"/>
      <c r="F156" s="509"/>
      <c r="G156" s="506"/>
      <c r="H156" s="506"/>
      <c r="I156" s="509"/>
      <c r="J156" s="509"/>
      <c r="K156" s="506"/>
      <c r="L156" s="506"/>
      <c r="M156" s="509">
        <v>1</v>
      </c>
      <c r="N156" s="509">
        <v>17527.810000000001</v>
      </c>
      <c r="O156" s="522"/>
      <c r="P156" s="510">
        <v>17527.810000000001</v>
      </c>
    </row>
    <row r="157" spans="1:16" ht="14.4" customHeight="1" x14ac:dyDescent="0.3">
      <c r="A157" s="505" t="s">
        <v>2713</v>
      </c>
      <c r="B157" s="506" t="s">
        <v>2679</v>
      </c>
      <c r="C157" s="506" t="s">
        <v>2935</v>
      </c>
      <c r="D157" s="506" t="s">
        <v>2936</v>
      </c>
      <c r="E157" s="509"/>
      <c r="F157" s="509"/>
      <c r="G157" s="506"/>
      <c r="H157" s="506"/>
      <c r="I157" s="509"/>
      <c r="J157" s="509"/>
      <c r="K157" s="506"/>
      <c r="L157" s="506"/>
      <c r="M157" s="509">
        <v>18</v>
      </c>
      <c r="N157" s="509">
        <v>65274.48</v>
      </c>
      <c r="O157" s="522"/>
      <c r="P157" s="510">
        <v>3626.36</v>
      </c>
    </row>
    <row r="158" spans="1:16" ht="14.4" customHeight="1" x14ac:dyDescent="0.3">
      <c r="A158" s="505" t="s">
        <v>2713</v>
      </c>
      <c r="B158" s="506" t="s">
        <v>2679</v>
      </c>
      <c r="C158" s="506" t="s">
        <v>2937</v>
      </c>
      <c r="D158" s="506" t="s">
        <v>2938</v>
      </c>
      <c r="E158" s="509">
        <v>1</v>
      </c>
      <c r="F158" s="509">
        <v>1249.54</v>
      </c>
      <c r="G158" s="506">
        <v>1</v>
      </c>
      <c r="H158" s="506">
        <v>1249.54</v>
      </c>
      <c r="I158" s="509"/>
      <c r="J158" s="509"/>
      <c r="K158" s="506"/>
      <c r="L158" s="506"/>
      <c r="M158" s="509"/>
      <c r="N158" s="509"/>
      <c r="O158" s="522"/>
      <c r="P158" s="510"/>
    </row>
    <row r="159" spans="1:16" ht="14.4" customHeight="1" x14ac:dyDescent="0.3">
      <c r="A159" s="505" t="s">
        <v>2713</v>
      </c>
      <c r="B159" s="506" t="s">
        <v>2679</v>
      </c>
      <c r="C159" s="506" t="s">
        <v>2939</v>
      </c>
      <c r="D159" s="506" t="s">
        <v>2940</v>
      </c>
      <c r="E159" s="509"/>
      <c r="F159" s="509"/>
      <c r="G159" s="506"/>
      <c r="H159" s="506"/>
      <c r="I159" s="509">
        <v>1</v>
      </c>
      <c r="J159" s="509">
        <v>7547.73</v>
      </c>
      <c r="K159" s="506"/>
      <c r="L159" s="506">
        <v>7547.73</v>
      </c>
      <c r="M159" s="509"/>
      <c r="N159" s="509"/>
      <c r="O159" s="522"/>
      <c r="P159" s="510"/>
    </row>
    <row r="160" spans="1:16" ht="14.4" customHeight="1" x14ac:dyDescent="0.3">
      <c r="A160" s="505" t="s">
        <v>2713</v>
      </c>
      <c r="B160" s="506" t="s">
        <v>2679</v>
      </c>
      <c r="C160" s="506" t="s">
        <v>2941</v>
      </c>
      <c r="D160" s="506" t="s">
        <v>2942</v>
      </c>
      <c r="E160" s="509"/>
      <c r="F160" s="509"/>
      <c r="G160" s="506"/>
      <c r="H160" s="506"/>
      <c r="I160" s="509"/>
      <c r="J160" s="509"/>
      <c r="K160" s="506"/>
      <c r="L160" s="506"/>
      <c r="M160" s="509">
        <v>1</v>
      </c>
      <c r="N160" s="509">
        <v>20323.09</v>
      </c>
      <c r="O160" s="522"/>
      <c r="P160" s="510">
        <v>20323.09</v>
      </c>
    </row>
    <row r="161" spans="1:16" ht="14.4" customHeight="1" x14ac:dyDescent="0.3">
      <c r="A161" s="505" t="s">
        <v>2713</v>
      </c>
      <c r="B161" s="506" t="s">
        <v>2679</v>
      </c>
      <c r="C161" s="506" t="s">
        <v>2943</v>
      </c>
      <c r="D161" s="506" t="s">
        <v>2944</v>
      </c>
      <c r="E161" s="509"/>
      <c r="F161" s="509"/>
      <c r="G161" s="506"/>
      <c r="H161" s="506"/>
      <c r="I161" s="509"/>
      <c r="J161" s="509"/>
      <c r="K161" s="506"/>
      <c r="L161" s="506"/>
      <c r="M161" s="509">
        <v>1</v>
      </c>
      <c r="N161" s="509">
        <v>4527.8999999999996</v>
      </c>
      <c r="O161" s="522"/>
      <c r="P161" s="510">
        <v>4527.8999999999996</v>
      </c>
    </row>
    <row r="162" spans="1:16" ht="14.4" customHeight="1" x14ac:dyDescent="0.3">
      <c r="A162" s="505" t="s">
        <v>2713</v>
      </c>
      <c r="B162" s="506" t="s">
        <v>2688</v>
      </c>
      <c r="C162" s="506" t="s">
        <v>2689</v>
      </c>
      <c r="D162" s="506" t="s">
        <v>2690</v>
      </c>
      <c r="E162" s="509">
        <v>376</v>
      </c>
      <c r="F162" s="509">
        <v>80840</v>
      </c>
      <c r="G162" s="506">
        <v>1</v>
      </c>
      <c r="H162" s="506">
        <v>215</v>
      </c>
      <c r="I162" s="509">
        <v>167</v>
      </c>
      <c r="J162" s="509">
        <v>32398</v>
      </c>
      <c r="K162" s="506">
        <v>0.40076694705591293</v>
      </c>
      <c r="L162" s="506">
        <v>194</v>
      </c>
      <c r="M162" s="509">
        <v>233</v>
      </c>
      <c r="N162" s="509">
        <v>45572</v>
      </c>
      <c r="O162" s="522">
        <v>0.56373082632360216</v>
      </c>
      <c r="P162" s="510">
        <v>195.58798283261802</v>
      </c>
    </row>
    <row r="163" spans="1:16" ht="14.4" customHeight="1" x14ac:dyDescent="0.3">
      <c r="A163" s="505" t="s">
        <v>2713</v>
      </c>
      <c r="B163" s="506" t="s">
        <v>2688</v>
      </c>
      <c r="C163" s="506" t="s">
        <v>2691</v>
      </c>
      <c r="D163" s="506" t="s">
        <v>2692</v>
      </c>
      <c r="E163" s="509"/>
      <c r="F163" s="509"/>
      <c r="G163" s="506"/>
      <c r="H163" s="506"/>
      <c r="I163" s="509"/>
      <c r="J163" s="509"/>
      <c r="K163" s="506"/>
      <c r="L163" s="506"/>
      <c r="M163" s="509">
        <v>2</v>
      </c>
      <c r="N163" s="509">
        <v>222.22</v>
      </c>
      <c r="O163" s="522"/>
      <c r="P163" s="510">
        <v>111.11</v>
      </c>
    </row>
    <row r="164" spans="1:16" ht="14.4" customHeight="1" x14ac:dyDescent="0.3">
      <c r="A164" s="505" t="s">
        <v>2713</v>
      </c>
      <c r="B164" s="506" t="s">
        <v>2688</v>
      </c>
      <c r="C164" s="506" t="s">
        <v>2693</v>
      </c>
      <c r="D164" s="506" t="s">
        <v>2694</v>
      </c>
      <c r="E164" s="509"/>
      <c r="F164" s="509"/>
      <c r="G164" s="506"/>
      <c r="H164" s="506"/>
      <c r="I164" s="509"/>
      <c r="J164" s="509"/>
      <c r="K164" s="506"/>
      <c r="L164" s="506"/>
      <c r="M164" s="509">
        <v>3</v>
      </c>
      <c r="N164" s="509">
        <v>333.33</v>
      </c>
      <c r="O164" s="522"/>
      <c r="P164" s="510">
        <v>111.11</v>
      </c>
    </row>
    <row r="165" spans="1:16" ht="14.4" customHeight="1" x14ac:dyDescent="0.3">
      <c r="A165" s="505" t="s">
        <v>2713</v>
      </c>
      <c r="B165" s="506" t="s">
        <v>2688</v>
      </c>
      <c r="C165" s="506" t="s">
        <v>2945</v>
      </c>
      <c r="D165" s="506" t="s">
        <v>2946</v>
      </c>
      <c r="E165" s="509">
        <v>2301</v>
      </c>
      <c r="F165" s="509">
        <v>469404</v>
      </c>
      <c r="G165" s="506">
        <v>1</v>
      </c>
      <c r="H165" s="506">
        <v>204</v>
      </c>
      <c r="I165" s="509">
        <v>2131</v>
      </c>
      <c r="J165" s="509">
        <v>436855</v>
      </c>
      <c r="K165" s="506">
        <v>0.9306588780666547</v>
      </c>
      <c r="L165" s="506">
        <v>205</v>
      </c>
      <c r="M165" s="509">
        <v>1830</v>
      </c>
      <c r="N165" s="509">
        <v>376492</v>
      </c>
      <c r="O165" s="522">
        <v>0.80206389378871934</v>
      </c>
      <c r="P165" s="510">
        <v>205.73333333333332</v>
      </c>
    </row>
    <row r="166" spans="1:16" ht="14.4" customHeight="1" x14ac:dyDescent="0.3">
      <c r="A166" s="505" t="s">
        <v>2713</v>
      </c>
      <c r="B166" s="506" t="s">
        <v>2688</v>
      </c>
      <c r="C166" s="506" t="s">
        <v>2947</v>
      </c>
      <c r="D166" s="506" t="s">
        <v>2948</v>
      </c>
      <c r="E166" s="509">
        <v>2810</v>
      </c>
      <c r="F166" s="509">
        <v>418690</v>
      </c>
      <c r="G166" s="506">
        <v>1</v>
      </c>
      <c r="H166" s="506">
        <v>149</v>
      </c>
      <c r="I166" s="509">
        <v>2763</v>
      </c>
      <c r="J166" s="509">
        <v>414450</v>
      </c>
      <c r="K166" s="506">
        <v>0.98987317585803336</v>
      </c>
      <c r="L166" s="506">
        <v>150</v>
      </c>
      <c r="M166" s="509">
        <v>3029</v>
      </c>
      <c r="N166" s="509">
        <v>456685</v>
      </c>
      <c r="O166" s="522">
        <v>1.0907473309608542</v>
      </c>
      <c r="P166" s="510">
        <v>150.77088147903598</v>
      </c>
    </row>
    <row r="167" spans="1:16" ht="14.4" customHeight="1" x14ac:dyDescent="0.3">
      <c r="A167" s="505" t="s">
        <v>2713</v>
      </c>
      <c r="B167" s="506" t="s">
        <v>2688</v>
      </c>
      <c r="C167" s="506" t="s">
        <v>2949</v>
      </c>
      <c r="D167" s="506" t="s">
        <v>2950</v>
      </c>
      <c r="E167" s="509">
        <v>3490</v>
      </c>
      <c r="F167" s="509">
        <v>631690</v>
      </c>
      <c r="G167" s="506">
        <v>1</v>
      </c>
      <c r="H167" s="506">
        <v>181</v>
      </c>
      <c r="I167" s="509">
        <v>3516</v>
      </c>
      <c r="J167" s="509">
        <v>639912</v>
      </c>
      <c r="K167" s="506">
        <v>1.0130158780414444</v>
      </c>
      <c r="L167" s="506">
        <v>182</v>
      </c>
      <c r="M167" s="509">
        <v>4207</v>
      </c>
      <c r="N167" s="509">
        <v>768942</v>
      </c>
      <c r="O167" s="522">
        <v>1.217277462046257</v>
      </c>
      <c r="P167" s="510">
        <v>182.77680057047777</v>
      </c>
    </row>
    <row r="168" spans="1:16" ht="14.4" customHeight="1" x14ac:dyDescent="0.3">
      <c r="A168" s="505" t="s">
        <v>2713</v>
      </c>
      <c r="B168" s="506" t="s">
        <v>2688</v>
      </c>
      <c r="C168" s="506" t="s">
        <v>2951</v>
      </c>
      <c r="D168" s="506" t="s">
        <v>2952</v>
      </c>
      <c r="E168" s="509">
        <v>5662</v>
      </c>
      <c r="F168" s="509">
        <v>702088</v>
      </c>
      <c r="G168" s="506">
        <v>1</v>
      </c>
      <c r="H168" s="506">
        <v>124</v>
      </c>
      <c r="I168" s="509">
        <v>6807</v>
      </c>
      <c r="J168" s="509">
        <v>844068</v>
      </c>
      <c r="K168" s="506">
        <v>1.2022253620628753</v>
      </c>
      <c r="L168" s="506">
        <v>124</v>
      </c>
      <c r="M168" s="509">
        <v>7346</v>
      </c>
      <c r="N168" s="509">
        <v>916491</v>
      </c>
      <c r="O168" s="522">
        <v>1.3053790977769169</v>
      </c>
      <c r="P168" s="510">
        <v>124.76054995916145</v>
      </c>
    </row>
    <row r="169" spans="1:16" ht="14.4" customHeight="1" x14ac:dyDescent="0.3">
      <c r="A169" s="505" t="s">
        <v>2713</v>
      </c>
      <c r="B169" s="506" t="s">
        <v>2688</v>
      </c>
      <c r="C169" s="506" t="s">
        <v>2953</v>
      </c>
      <c r="D169" s="506" t="s">
        <v>2954</v>
      </c>
      <c r="E169" s="509">
        <v>18954</v>
      </c>
      <c r="F169" s="509">
        <v>4094064</v>
      </c>
      <c r="G169" s="506">
        <v>1</v>
      </c>
      <c r="H169" s="506">
        <v>216</v>
      </c>
      <c r="I169" s="509">
        <v>20602</v>
      </c>
      <c r="J169" s="509">
        <v>4470634</v>
      </c>
      <c r="K169" s="506">
        <v>1.0919795098464509</v>
      </c>
      <c r="L169" s="506">
        <v>217</v>
      </c>
      <c r="M169" s="509">
        <v>21644</v>
      </c>
      <c r="N169" s="509">
        <v>4713306</v>
      </c>
      <c r="O169" s="522">
        <v>1.151253619875019</v>
      </c>
      <c r="P169" s="510">
        <v>217.76501570874146</v>
      </c>
    </row>
    <row r="170" spans="1:16" ht="14.4" customHeight="1" x14ac:dyDescent="0.3">
      <c r="A170" s="505" t="s">
        <v>2713</v>
      </c>
      <c r="B170" s="506" t="s">
        <v>2688</v>
      </c>
      <c r="C170" s="506" t="s">
        <v>2955</v>
      </c>
      <c r="D170" s="506" t="s">
        <v>2956</v>
      </c>
      <c r="E170" s="509">
        <v>975</v>
      </c>
      <c r="F170" s="509">
        <v>210600</v>
      </c>
      <c r="G170" s="506">
        <v>1</v>
      </c>
      <c r="H170" s="506">
        <v>216</v>
      </c>
      <c r="I170" s="509">
        <v>997</v>
      </c>
      <c r="J170" s="509">
        <v>216349</v>
      </c>
      <c r="K170" s="506">
        <v>1.027298195631529</v>
      </c>
      <c r="L170" s="506">
        <v>217</v>
      </c>
      <c r="M170" s="509">
        <v>1084</v>
      </c>
      <c r="N170" s="509">
        <v>236075</v>
      </c>
      <c r="O170" s="522">
        <v>1.1209639126305793</v>
      </c>
      <c r="P170" s="510">
        <v>217.78136531365314</v>
      </c>
    </row>
    <row r="171" spans="1:16" ht="14.4" customHeight="1" x14ac:dyDescent="0.3">
      <c r="A171" s="505" t="s">
        <v>2713</v>
      </c>
      <c r="B171" s="506" t="s">
        <v>2688</v>
      </c>
      <c r="C171" s="506" t="s">
        <v>2957</v>
      </c>
      <c r="D171" s="506" t="s">
        <v>2958</v>
      </c>
      <c r="E171" s="509">
        <v>21</v>
      </c>
      <c r="F171" s="509">
        <v>7203</v>
      </c>
      <c r="G171" s="506">
        <v>1</v>
      </c>
      <c r="H171" s="506">
        <v>343</v>
      </c>
      <c r="I171" s="509">
        <v>29</v>
      </c>
      <c r="J171" s="509">
        <v>9976</v>
      </c>
      <c r="K171" s="506">
        <v>1.3849784811883936</v>
      </c>
      <c r="L171" s="506">
        <v>344</v>
      </c>
      <c r="M171" s="509">
        <v>39</v>
      </c>
      <c r="N171" s="509">
        <v>13472</v>
      </c>
      <c r="O171" s="522">
        <v>1.8703318061918646</v>
      </c>
      <c r="P171" s="510">
        <v>345.43589743589746</v>
      </c>
    </row>
    <row r="172" spans="1:16" ht="14.4" customHeight="1" x14ac:dyDescent="0.3">
      <c r="A172" s="505" t="s">
        <v>2713</v>
      </c>
      <c r="B172" s="506" t="s">
        <v>2688</v>
      </c>
      <c r="C172" s="506" t="s">
        <v>2959</v>
      </c>
      <c r="D172" s="506" t="s">
        <v>2960</v>
      </c>
      <c r="E172" s="509">
        <v>1959</v>
      </c>
      <c r="F172" s="509">
        <v>427062</v>
      </c>
      <c r="G172" s="506">
        <v>1</v>
      </c>
      <c r="H172" s="506">
        <v>218</v>
      </c>
      <c r="I172" s="509">
        <v>3002</v>
      </c>
      <c r="J172" s="509">
        <v>657438</v>
      </c>
      <c r="K172" s="506">
        <v>1.539443921491493</v>
      </c>
      <c r="L172" s="506">
        <v>219</v>
      </c>
      <c r="M172" s="509">
        <v>3770</v>
      </c>
      <c r="N172" s="509">
        <v>828469</v>
      </c>
      <c r="O172" s="522">
        <v>1.9399267553657313</v>
      </c>
      <c r="P172" s="510">
        <v>219.75305039787798</v>
      </c>
    </row>
    <row r="173" spans="1:16" ht="14.4" customHeight="1" x14ac:dyDescent="0.3">
      <c r="A173" s="505" t="s">
        <v>2713</v>
      </c>
      <c r="B173" s="506" t="s">
        <v>2688</v>
      </c>
      <c r="C173" s="506" t="s">
        <v>2961</v>
      </c>
      <c r="D173" s="506" t="s">
        <v>2962</v>
      </c>
      <c r="E173" s="509">
        <v>167</v>
      </c>
      <c r="F173" s="509">
        <v>101536</v>
      </c>
      <c r="G173" s="506">
        <v>1</v>
      </c>
      <c r="H173" s="506">
        <v>608</v>
      </c>
      <c r="I173" s="509">
        <v>169</v>
      </c>
      <c r="J173" s="509">
        <v>102921</v>
      </c>
      <c r="K173" s="506">
        <v>1.0136404821935077</v>
      </c>
      <c r="L173" s="506">
        <v>609</v>
      </c>
      <c r="M173" s="509">
        <v>157</v>
      </c>
      <c r="N173" s="509">
        <v>95952</v>
      </c>
      <c r="O173" s="522">
        <v>0.94500472738733066</v>
      </c>
      <c r="P173" s="510">
        <v>611.15923566878985</v>
      </c>
    </row>
    <row r="174" spans="1:16" ht="14.4" customHeight="1" x14ac:dyDescent="0.3">
      <c r="A174" s="505" t="s">
        <v>2713</v>
      </c>
      <c r="B174" s="506" t="s">
        <v>2688</v>
      </c>
      <c r="C174" s="506" t="s">
        <v>2963</v>
      </c>
      <c r="D174" s="506" t="s">
        <v>2964</v>
      </c>
      <c r="E174" s="509">
        <v>5</v>
      </c>
      <c r="F174" s="509">
        <v>8730</v>
      </c>
      <c r="G174" s="506">
        <v>1</v>
      </c>
      <c r="H174" s="506">
        <v>1746</v>
      </c>
      <c r="I174" s="509">
        <v>4</v>
      </c>
      <c r="J174" s="509">
        <v>7000</v>
      </c>
      <c r="K174" s="506">
        <v>0.80183276059564723</v>
      </c>
      <c r="L174" s="506">
        <v>1750</v>
      </c>
      <c r="M174" s="509">
        <v>1</v>
      </c>
      <c r="N174" s="509">
        <v>1750</v>
      </c>
      <c r="O174" s="522">
        <v>0.20045819014891181</v>
      </c>
      <c r="P174" s="510">
        <v>1750</v>
      </c>
    </row>
    <row r="175" spans="1:16" ht="14.4" customHeight="1" x14ac:dyDescent="0.3">
      <c r="A175" s="505" t="s">
        <v>2713</v>
      </c>
      <c r="B175" s="506" t="s">
        <v>2688</v>
      </c>
      <c r="C175" s="506" t="s">
        <v>2965</v>
      </c>
      <c r="D175" s="506" t="s">
        <v>2966</v>
      </c>
      <c r="E175" s="509">
        <v>28</v>
      </c>
      <c r="F175" s="509">
        <v>28280</v>
      </c>
      <c r="G175" s="506">
        <v>1</v>
      </c>
      <c r="H175" s="506">
        <v>1010</v>
      </c>
      <c r="I175" s="509">
        <v>73</v>
      </c>
      <c r="J175" s="509">
        <v>74022</v>
      </c>
      <c r="K175" s="506">
        <v>2.6174681753889675</v>
      </c>
      <c r="L175" s="506">
        <v>1014</v>
      </c>
      <c r="M175" s="509">
        <v>43</v>
      </c>
      <c r="N175" s="509">
        <v>43858</v>
      </c>
      <c r="O175" s="522">
        <v>1.5508486562942008</v>
      </c>
      <c r="P175" s="510">
        <v>1019.953488372093</v>
      </c>
    </row>
    <row r="176" spans="1:16" ht="14.4" customHeight="1" x14ac:dyDescent="0.3">
      <c r="A176" s="505" t="s">
        <v>2713</v>
      </c>
      <c r="B176" s="506" t="s">
        <v>2688</v>
      </c>
      <c r="C176" s="506" t="s">
        <v>2967</v>
      </c>
      <c r="D176" s="506" t="s">
        <v>2968</v>
      </c>
      <c r="E176" s="509">
        <v>93</v>
      </c>
      <c r="F176" s="509">
        <v>41664</v>
      </c>
      <c r="G176" s="506">
        <v>1</v>
      </c>
      <c r="H176" s="506">
        <v>448</v>
      </c>
      <c r="I176" s="509">
        <v>85</v>
      </c>
      <c r="J176" s="509">
        <v>38165</v>
      </c>
      <c r="K176" s="506">
        <v>0.91601862519201227</v>
      </c>
      <c r="L176" s="506">
        <v>449</v>
      </c>
      <c r="M176" s="509">
        <v>86</v>
      </c>
      <c r="N176" s="509">
        <v>38728</v>
      </c>
      <c r="O176" s="522">
        <v>0.92953149001536095</v>
      </c>
      <c r="P176" s="510">
        <v>450.32558139534882</v>
      </c>
    </row>
    <row r="177" spans="1:16" ht="14.4" customHeight="1" x14ac:dyDescent="0.3">
      <c r="A177" s="505" t="s">
        <v>2713</v>
      </c>
      <c r="B177" s="506" t="s">
        <v>2688</v>
      </c>
      <c r="C177" s="506" t="s">
        <v>2969</v>
      </c>
      <c r="D177" s="506" t="s">
        <v>2970</v>
      </c>
      <c r="E177" s="509">
        <v>11</v>
      </c>
      <c r="F177" s="509">
        <v>5192</v>
      </c>
      <c r="G177" s="506">
        <v>1</v>
      </c>
      <c r="H177" s="506">
        <v>472</v>
      </c>
      <c r="I177" s="509">
        <v>14</v>
      </c>
      <c r="J177" s="509">
        <v>6622</v>
      </c>
      <c r="K177" s="506">
        <v>1.2754237288135593</v>
      </c>
      <c r="L177" s="506">
        <v>473</v>
      </c>
      <c r="M177" s="509">
        <v>8</v>
      </c>
      <c r="N177" s="509">
        <v>3798</v>
      </c>
      <c r="O177" s="522">
        <v>0.7315100154083205</v>
      </c>
      <c r="P177" s="510">
        <v>474.75</v>
      </c>
    </row>
    <row r="178" spans="1:16" ht="14.4" customHeight="1" x14ac:dyDescent="0.3">
      <c r="A178" s="505" t="s">
        <v>2713</v>
      </c>
      <c r="B178" s="506" t="s">
        <v>2688</v>
      </c>
      <c r="C178" s="506" t="s">
        <v>2971</v>
      </c>
      <c r="D178" s="506" t="s">
        <v>2972</v>
      </c>
      <c r="E178" s="509"/>
      <c r="F178" s="509"/>
      <c r="G178" s="506"/>
      <c r="H178" s="506"/>
      <c r="I178" s="509"/>
      <c r="J178" s="509"/>
      <c r="K178" s="506"/>
      <c r="L178" s="506"/>
      <c r="M178" s="509">
        <v>1</v>
      </c>
      <c r="N178" s="509">
        <v>323</v>
      </c>
      <c r="O178" s="522"/>
      <c r="P178" s="510">
        <v>323</v>
      </c>
    </row>
    <row r="179" spans="1:16" ht="14.4" customHeight="1" x14ac:dyDescent="0.3">
      <c r="A179" s="505" t="s">
        <v>2713</v>
      </c>
      <c r="B179" s="506" t="s">
        <v>2688</v>
      </c>
      <c r="C179" s="506" t="s">
        <v>2973</v>
      </c>
      <c r="D179" s="506" t="s">
        <v>2974</v>
      </c>
      <c r="E179" s="509"/>
      <c r="F179" s="509"/>
      <c r="G179" s="506"/>
      <c r="H179" s="506"/>
      <c r="I179" s="509">
        <v>1</v>
      </c>
      <c r="J179" s="509">
        <v>645</v>
      </c>
      <c r="K179" s="506"/>
      <c r="L179" s="506">
        <v>645</v>
      </c>
      <c r="M179" s="509"/>
      <c r="N179" s="509"/>
      <c r="O179" s="522"/>
      <c r="P179" s="510"/>
    </row>
    <row r="180" spans="1:16" ht="14.4" customHeight="1" x14ac:dyDescent="0.3">
      <c r="A180" s="505" t="s">
        <v>2713</v>
      </c>
      <c r="B180" s="506" t="s">
        <v>2688</v>
      </c>
      <c r="C180" s="506" t="s">
        <v>2975</v>
      </c>
      <c r="D180" s="506" t="s">
        <v>2976</v>
      </c>
      <c r="E180" s="509">
        <v>64</v>
      </c>
      <c r="F180" s="509">
        <v>16384</v>
      </c>
      <c r="G180" s="506">
        <v>1</v>
      </c>
      <c r="H180" s="506">
        <v>256</v>
      </c>
      <c r="I180" s="509">
        <v>141</v>
      </c>
      <c r="J180" s="509">
        <v>36237</v>
      </c>
      <c r="K180" s="506">
        <v>2.21173095703125</v>
      </c>
      <c r="L180" s="506">
        <v>257</v>
      </c>
      <c r="M180" s="509">
        <v>12</v>
      </c>
      <c r="N180" s="509">
        <v>3090</v>
      </c>
      <c r="O180" s="522">
        <v>0.1885986328125</v>
      </c>
      <c r="P180" s="510">
        <v>257.5</v>
      </c>
    </row>
    <row r="181" spans="1:16" ht="14.4" customHeight="1" x14ac:dyDescent="0.3">
      <c r="A181" s="505" t="s">
        <v>2713</v>
      </c>
      <c r="B181" s="506" t="s">
        <v>2688</v>
      </c>
      <c r="C181" s="506" t="s">
        <v>2977</v>
      </c>
      <c r="D181" s="506" t="s">
        <v>2978</v>
      </c>
      <c r="E181" s="509">
        <v>334</v>
      </c>
      <c r="F181" s="509">
        <v>108550</v>
      </c>
      <c r="G181" s="506">
        <v>1</v>
      </c>
      <c r="H181" s="506">
        <v>325</v>
      </c>
      <c r="I181" s="509">
        <v>357</v>
      </c>
      <c r="J181" s="509">
        <v>116382</v>
      </c>
      <c r="K181" s="506">
        <v>1.0721510824504836</v>
      </c>
      <c r="L181" s="506">
        <v>326</v>
      </c>
      <c r="M181" s="509">
        <v>347</v>
      </c>
      <c r="N181" s="509">
        <v>113920</v>
      </c>
      <c r="O181" s="522">
        <v>1.0494702901888531</v>
      </c>
      <c r="P181" s="510">
        <v>328.29971181556198</v>
      </c>
    </row>
    <row r="182" spans="1:16" ht="14.4" customHeight="1" x14ac:dyDescent="0.3">
      <c r="A182" s="505" t="s">
        <v>2713</v>
      </c>
      <c r="B182" s="506" t="s">
        <v>2688</v>
      </c>
      <c r="C182" s="506" t="s">
        <v>2979</v>
      </c>
      <c r="D182" s="506" t="s">
        <v>2980</v>
      </c>
      <c r="E182" s="509">
        <v>1</v>
      </c>
      <c r="F182" s="509">
        <v>13691</v>
      </c>
      <c r="G182" s="506">
        <v>1</v>
      </c>
      <c r="H182" s="506">
        <v>13691</v>
      </c>
      <c r="I182" s="509"/>
      <c r="J182" s="509"/>
      <c r="K182" s="506"/>
      <c r="L182" s="506"/>
      <c r="M182" s="509"/>
      <c r="N182" s="509"/>
      <c r="O182" s="522"/>
      <c r="P182" s="510"/>
    </row>
    <row r="183" spans="1:16" ht="14.4" customHeight="1" x14ac:dyDescent="0.3">
      <c r="A183" s="505" t="s">
        <v>2713</v>
      </c>
      <c r="B183" s="506" t="s">
        <v>2688</v>
      </c>
      <c r="C183" s="506" t="s">
        <v>2981</v>
      </c>
      <c r="D183" s="506" t="s">
        <v>2982</v>
      </c>
      <c r="E183" s="509"/>
      <c r="F183" s="509"/>
      <c r="G183" s="506"/>
      <c r="H183" s="506"/>
      <c r="I183" s="509">
        <v>1</v>
      </c>
      <c r="J183" s="509">
        <v>4493</v>
      </c>
      <c r="K183" s="506"/>
      <c r="L183" s="506">
        <v>4493</v>
      </c>
      <c r="M183" s="509">
        <v>2</v>
      </c>
      <c r="N183" s="509">
        <v>8994</v>
      </c>
      <c r="O183" s="522"/>
      <c r="P183" s="510">
        <v>4497</v>
      </c>
    </row>
    <row r="184" spans="1:16" ht="14.4" customHeight="1" x14ac:dyDescent="0.3">
      <c r="A184" s="505" t="s">
        <v>2713</v>
      </c>
      <c r="B184" s="506" t="s">
        <v>2688</v>
      </c>
      <c r="C184" s="506" t="s">
        <v>2983</v>
      </c>
      <c r="D184" s="506" t="s">
        <v>2984</v>
      </c>
      <c r="E184" s="509">
        <v>25</v>
      </c>
      <c r="F184" s="509">
        <v>103050</v>
      </c>
      <c r="G184" s="506">
        <v>1</v>
      </c>
      <c r="H184" s="506">
        <v>4122</v>
      </c>
      <c r="I184" s="509">
        <v>8</v>
      </c>
      <c r="J184" s="509">
        <v>33016</v>
      </c>
      <c r="K184" s="506">
        <v>0.32038816108685103</v>
      </c>
      <c r="L184" s="506">
        <v>4127</v>
      </c>
      <c r="M184" s="509">
        <v>7</v>
      </c>
      <c r="N184" s="509">
        <v>28937</v>
      </c>
      <c r="O184" s="522">
        <v>0.28080543425521592</v>
      </c>
      <c r="P184" s="510">
        <v>4133.8571428571431</v>
      </c>
    </row>
    <row r="185" spans="1:16" ht="14.4" customHeight="1" x14ac:dyDescent="0.3">
      <c r="A185" s="505" t="s">
        <v>2713</v>
      </c>
      <c r="B185" s="506" t="s">
        <v>2688</v>
      </c>
      <c r="C185" s="506" t="s">
        <v>2985</v>
      </c>
      <c r="D185" s="506" t="s">
        <v>2986</v>
      </c>
      <c r="E185" s="509">
        <v>5</v>
      </c>
      <c r="F185" s="509">
        <v>1385</v>
      </c>
      <c r="G185" s="506">
        <v>1</v>
      </c>
      <c r="H185" s="506">
        <v>277</v>
      </c>
      <c r="I185" s="509">
        <v>3</v>
      </c>
      <c r="J185" s="509">
        <v>834</v>
      </c>
      <c r="K185" s="506">
        <v>0.60216606498194947</v>
      </c>
      <c r="L185" s="506">
        <v>278</v>
      </c>
      <c r="M185" s="509">
        <v>6</v>
      </c>
      <c r="N185" s="509">
        <v>1672</v>
      </c>
      <c r="O185" s="522">
        <v>1.2072202166064983</v>
      </c>
      <c r="P185" s="510">
        <v>278.66666666666669</v>
      </c>
    </row>
    <row r="186" spans="1:16" ht="14.4" customHeight="1" x14ac:dyDescent="0.3">
      <c r="A186" s="505" t="s">
        <v>2713</v>
      </c>
      <c r="B186" s="506" t="s">
        <v>2688</v>
      </c>
      <c r="C186" s="506" t="s">
        <v>2987</v>
      </c>
      <c r="D186" s="506" t="s">
        <v>2988</v>
      </c>
      <c r="E186" s="509"/>
      <c r="F186" s="509"/>
      <c r="G186" s="506"/>
      <c r="H186" s="506"/>
      <c r="I186" s="509"/>
      <c r="J186" s="509"/>
      <c r="K186" s="506"/>
      <c r="L186" s="506"/>
      <c r="M186" s="509">
        <v>1</v>
      </c>
      <c r="N186" s="509">
        <v>2921</v>
      </c>
      <c r="O186" s="522"/>
      <c r="P186" s="510">
        <v>2921</v>
      </c>
    </row>
    <row r="187" spans="1:16" ht="14.4" customHeight="1" x14ac:dyDescent="0.3">
      <c r="A187" s="505" t="s">
        <v>2713</v>
      </c>
      <c r="B187" s="506" t="s">
        <v>2688</v>
      </c>
      <c r="C187" s="506" t="s">
        <v>2989</v>
      </c>
      <c r="D187" s="506" t="s">
        <v>2990</v>
      </c>
      <c r="E187" s="509">
        <v>32</v>
      </c>
      <c r="F187" s="509">
        <v>199808</v>
      </c>
      <c r="G187" s="506">
        <v>1</v>
      </c>
      <c r="H187" s="506">
        <v>6244</v>
      </c>
      <c r="I187" s="509">
        <v>28</v>
      </c>
      <c r="J187" s="509">
        <v>175000</v>
      </c>
      <c r="K187" s="506">
        <v>0.87584080717488788</v>
      </c>
      <c r="L187" s="506">
        <v>6250</v>
      </c>
      <c r="M187" s="509">
        <v>46</v>
      </c>
      <c r="N187" s="509">
        <v>287820</v>
      </c>
      <c r="O187" s="522">
        <v>1.440482863549007</v>
      </c>
      <c r="P187" s="510">
        <v>6256.95652173913</v>
      </c>
    </row>
    <row r="188" spans="1:16" ht="14.4" customHeight="1" x14ac:dyDescent="0.3">
      <c r="A188" s="505" t="s">
        <v>2713</v>
      </c>
      <c r="B188" s="506" t="s">
        <v>2688</v>
      </c>
      <c r="C188" s="506" t="s">
        <v>2991</v>
      </c>
      <c r="D188" s="506" t="s">
        <v>2992</v>
      </c>
      <c r="E188" s="509">
        <v>29</v>
      </c>
      <c r="F188" s="509">
        <v>43790</v>
      </c>
      <c r="G188" s="506">
        <v>1</v>
      </c>
      <c r="H188" s="506">
        <v>1510</v>
      </c>
      <c r="I188" s="509">
        <v>23</v>
      </c>
      <c r="J188" s="509">
        <v>34845</v>
      </c>
      <c r="K188" s="506">
        <v>0.7957296186343914</v>
      </c>
      <c r="L188" s="506">
        <v>1515</v>
      </c>
      <c r="M188" s="509">
        <v>36</v>
      </c>
      <c r="N188" s="509">
        <v>54788</v>
      </c>
      <c r="O188" s="522">
        <v>1.2511532313313543</v>
      </c>
      <c r="P188" s="510">
        <v>1521.8888888888889</v>
      </c>
    </row>
    <row r="189" spans="1:16" ht="14.4" customHeight="1" x14ac:dyDescent="0.3">
      <c r="A189" s="505" t="s">
        <v>2713</v>
      </c>
      <c r="B189" s="506" t="s">
        <v>2688</v>
      </c>
      <c r="C189" s="506" t="s">
        <v>2993</v>
      </c>
      <c r="D189" s="506" t="s">
        <v>2994</v>
      </c>
      <c r="E189" s="509">
        <v>7</v>
      </c>
      <c r="F189" s="509">
        <v>7595</v>
      </c>
      <c r="G189" s="506">
        <v>1</v>
      </c>
      <c r="H189" s="506">
        <v>1085</v>
      </c>
      <c r="I189" s="509">
        <v>4</v>
      </c>
      <c r="J189" s="509">
        <v>4352</v>
      </c>
      <c r="K189" s="506">
        <v>0.57300855826201447</v>
      </c>
      <c r="L189" s="506">
        <v>1088</v>
      </c>
      <c r="M189" s="509">
        <v>2</v>
      </c>
      <c r="N189" s="509">
        <v>2182</v>
      </c>
      <c r="O189" s="522">
        <v>0.28729427254772877</v>
      </c>
      <c r="P189" s="510">
        <v>1091</v>
      </c>
    </row>
    <row r="190" spans="1:16" ht="14.4" customHeight="1" x14ac:dyDescent="0.3">
      <c r="A190" s="505" t="s">
        <v>2713</v>
      </c>
      <c r="B190" s="506" t="s">
        <v>2688</v>
      </c>
      <c r="C190" s="506" t="s">
        <v>2995</v>
      </c>
      <c r="D190" s="506" t="s">
        <v>2996</v>
      </c>
      <c r="E190" s="509">
        <v>38</v>
      </c>
      <c r="F190" s="509">
        <v>178524</v>
      </c>
      <c r="G190" s="506">
        <v>1</v>
      </c>
      <c r="H190" s="506">
        <v>4698</v>
      </c>
      <c r="I190" s="509">
        <v>44</v>
      </c>
      <c r="J190" s="509">
        <v>206888</v>
      </c>
      <c r="K190" s="506">
        <v>1.1588805986870112</v>
      </c>
      <c r="L190" s="506">
        <v>4702</v>
      </c>
      <c r="M190" s="509">
        <v>45</v>
      </c>
      <c r="N190" s="509">
        <v>211790</v>
      </c>
      <c r="O190" s="522">
        <v>1.1863390916627456</v>
      </c>
      <c r="P190" s="510">
        <v>4706.4444444444443</v>
      </c>
    </row>
    <row r="191" spans="1:16" ht="14.4" customHeight="1" x14ac:dyDescent="0.3">
      <c r="A191" s="505" t="s">
        <v>2713</v>
      </c>
      <c r="B191" s="506" t="s">
        <v>2688</v>
      </c>
      <c r="C191" s="506" t="s">
        <v>2997</v>
      </c>
      <c r="D191" s="506" t="s">
        <v>2998</v>
      </c>
      <c r="E191" s="509">
        <v>117</v>
      </c>
      <c r="F191" s="509">
        <v>445887</v>
      </c>
      <c r="G191" s="506">
        <v>1</v>
      </c>
      <c r="H191" s="506">
        <v>3811</v>
      </c>
      <c r="I191" s="509">
        <v>101</v>
      </c>
      <c r="J191" s="509">
        <v>385315</v>
      </c>
      <c r="K191" s="506">
        <v>0.86415392240634958</v>
      </c>
      <c r="L191" s="506">
        <v>3815</v>
      </c>
      <c r="M191" s="509">
        <v>65</v>
      </c>
      <c r="N191" s="509">
        <v>248299</v>
      </c>
      <c r="O191" s="522">
        <v>0.55686530443811999</v>
      </c>
      <c r="P191" s="510">
        <v>3819.9846153846156</v>
      </c>
    </row>
    <row r="192" spans="1:16" ht="14.4" customHeight="1" x14ac:dyDescent="0.3">
      <c r="A192" s="505" t="s">
        <v>2713</v>
      </c>
      <c r="B192" s="506" t="s">
        <v>2688</v>
      </c>
      <c r="C192" s="506" t="s">
        <v>2999</v>
      </c>
      <c r="D192" s="506" t="s">
        <v>3000</v>
      </c>
      <c r="E192" s="509">
        <v>62</v>
      </c>
      <c r="F192" s="509">
        <v>318990</v>
      </c>
      <c r="G192" s="506">
        <v>1</v>
      </c>
      <c r="H192" s="506">
        <v>5145</v>
      </c>
      <c r="I192" s="509">
        <v>58</v>
      </c>
      <c r="J192" s="509">
        <v>298700</v>
      </c>
      <c r="K192" s="506">
        <v>0.93639299037587387</v>
      </c>
      <c r="L192" s="506">
        <v>5150</v>
      </c>
      <c r="M192" s="509">
        <v>31</v>
      </c>
      <c r="N192" s="509">
        <v>159866</v>
      </c>
      <c r="O192" s="522">
        <v>0.50116304586350668</v>
      </c>
      <c r="P192" s="510">
        <v>5156.9677419354839</v>
      </c>
    </row>
    <row r="193" spans="1:16" ht="14.4" customHeight="1" x14ac:dyDescent="0.3">
      <c r="A193" s="505" t="s">
        <v>2713</v>
      </c>
      <c r="B193" s="506" t="s">
        <v>2688</v>
      </c>
      <c r="C193" s="506" t="s">
        <v>3001</v>
      </c>
      <c r="D193" s="506" t="s">
        <v>3002</v>
      </c>
      <c r="E193" s="509">
        <v>93</v>
      </c>
      <c r="F193" s="509">
        <v>728004</v>
      </c>
      <c r="G193" s="506">
        <v>1</v>
      </c>
      <c r="H193" s="506">
        <v>7828</v>
      </c>
      <c r="I193" s="509">
        <v>74</v>
      </c>
      <c r="J193" s="509">
        <v>579790</v>
      </c>
      <c r="K193" s="506">
        <v>0.79641045928319076</v>
      </c>
      <c r="L193" s="506">
        <v>7835</v>
      </c>
      <c r="M193" s="509">
        <v>41</v>
      </c>
      <c r="N193" s="509">
        <v>321690</v>
      </c>
      <c r="O193" s="522">
        <v>0.44187944022285591</v>
      </c>
      <c r="P193" s="510">
        <v>7846.0975609756097</v>
      </c>
    </row>
    <row r="194" spans="1:16" ht="14.4" customHeight="1" x14ac:dyDescent="0.3">
      <c r="A194" s="505" t="s">
        <v>2713</v>
      </c>
      <c r="B194" s="506" t="s">
        <v>2688</v>
      </c>
      <c r="C194" s="506" t="s">
        <v>3003</v>
      </c>
      <c r="D194" s="506" t="s">
        <v>3004</v>
      </c>
      <c r="E194" s="509">
        <v>1</v>
      </c>
      <c r="F194" s="509">
        <v>913</v>
      </c>
      <c r="G194" s="506">
        <v>1</v>
      </c>
      <c r="H194" s="506">
        <v>913</v>
      </c>
      <c r="I194" s="509"/>
      <c r="J194" s="509"/>
      <c r="K194" s="506"/>
      <c r="L194" s="506"/>
      <c r="M194" s="509"/>
      <c r="N194" s="509"/>
      <c r="O194" s="522"/>
      <c r="P194" s="510"/>
    </row>
    <row r="195" spans="1:16" ht="14.4" customHeight="1" x14ac:dyDescent="0.3">
      <c r="A195" s="505" t="s">
        <v>2713</v>
      </c>
      <c r="B195" s="506" t="s">
        <v>2688</v>
      </c>
      <c r="C195" s="506" t="s">
        <v>3005</v>
      </c>
      <c r="D195" s="506" t="s">
        <v>3006</v>
      </c>
      <c r="E195" s="509">
        <v>37</v>
      </c>
      <c r="F195" s="509">
        <v>61161</v>
      </c>
      <c r="G195" s="506">
        <v>1</v>
      </c>
      <c r="H195" s="506">
        <v>1653</v>
      </c>
      <c r="I195" s="509">
        <v>43</v>
      </c>
      <c r="J195" s="509">
        <v>71251</v>
      </c>
      <c r="K195" s="506">
        <v>1.1649744117983682</v>
      </c>
      <c r="L195" s="506">
        <v>1657</v>
      </c>
      <c r="M195" s="509">
        <v>63</v>
      </c>
      <c r="N195" s="509">
        <v>104667</v>
      </c>
      <c r="O195" s="522">
        <v>1.711335655074312</v>
      </c>
      <c r="P195" s="510">
        <v>1661.3809523809523</v>
      </c>
    </row>
    <row r="196" spans="1:16" ht="14.4" customHeight="1" x14ac:dyDescent="0.3">
      <c r="A196" s="505" t="s">
        <v>2713</v>
      </c>
      <c r="B196" s="506" t="s">
        <v>2688</v>
      </c>
      <c r="C196" s="506" t="s">
        <v>3007</v>
      </c>
      <c r="D196" s="506" t="s">
        <v>3008</v>
      </c>
      <c r="E196" s="509">
        <v>1658</v>
      </c>
      <c r="F196" s="509">
        <v>402894</v>
      </c>
      <c r="G196" s="506">
        <v>1</v>
      </c>
      <c r="H196" s="506">
        <v>243</v>
      </c>
      <c r="I196" s="509">
        <v>1943</v>
      </c>
      <c r="J196" s="509">
        <v>474092</v>
      </c>
      <c r="K196" s="506">
        <v>1.1767164564376735</v>
      </c>
      <c r="L196" s="506">
        <v>244</v>
      </c>
      <c r="M196" s="509">
        <v>1957</v>
      </c>
      <c r="N196" s="509">
        <v>478934</v>
      </c>
      <c r="O196" s="522">
        <v>1.1887345058501739</v>
      </c>
      <c r="P196" s="510">
        <v>244.7286663260092</v>
      </c>
    </row>
    <row r="197" spans="1:16" ht="14.4" customHeight="1" x14ac:dyDescent="0.3">
      <c r="A197" s="505" t="s">
        <v>2713</v>
      </c>
      <c r="B197" s="506" t="s">
        <v>2688</v>
      </c>
      <c r="C197" s="506" t="s">
        <v>3009</v>
      </c>
      <c r="D197" s="506" t="s">
        <v>3010</v>
      </c>
      <c r="E197" s="509">
        <v>7287</v>
      </c>
      <c r="F197" s="509">
        <v>2426571</v>
      </c>
      <c r="G197" s="506">
        <v>1</v>
      </c>
      <c r="H197" s="506">
        <v>333</v>
      </c>
      <c r="I197" s="509">
        <v>7900</v>
      </c>
      <c r="J197" s="509">
        <v>2638600</v>
      </c>
      <c r="K197" s="506">
        <v>1.0873780326229894</v>
      </c>
      <c r="L197" s="506">
        <v>334</v>
      </c>
      <c r="M197" s="509">
        <v>8618</v>
      </c>
      <c r="N197" s="509">
        <v>2891396</v>
      </c>
      <c r="O197" s="522">
        <v>1.1915563154756239</v>
      </c>
      <c r="P197" s="510">
        <v>335.50661406358785</v>
      </c>
    </row>
    <row r="198" spans="1:16" ht="14.4" customHeight="1" x14ac:dyDescent="0.3">
      <c r="A198" s="505" t="s">
        <v>2713</v>
      </c>
      <c r="B198" s="506" t="s">
        <v>2688</v>
      </c>
      <c r="C198" s="506" t="s">
        <v>3011</v>
      </c>
      <c r="D198" s="506" t="s">
        <v>3012</v>
      </c>
      <c r="E198" s="509">
        <v>1500</v>
      </c>
      <c r="F198" s="509">
        <v>1243500</v>
      </c>
      <c r="G198" s="506">
        <v>1</v>
      </c>
      <c r="H198" s="506">
        <v>829</v>
      </c>
      <c r="I198" s="509">
        <v>1553</v>
      </c>
      <c r="J198" s="509">
        <v>1290543</v>
      </c>
      <c r="K198" s="506">
        <v>1.0378311218335343</v>
      </c>
      <c r="L198" s="506">
        <v>831</v>
      </c>
      <c r="M198" s="509">
        <v>1609</v>
      </c>
      <c r="N198" s="509">
        <v>1341999</v>
      </c>
      <c r="O198" s="522">
        <v>1.079211097708082</v>
      </c>
      <c r="P198" s="510">
        <v>834.05779987569917</v>
      </c>
    </row>
    <row r="199" spans="1:16" ht="14.4" customHeight="1" x14ac:dyDescent="0.3">
      <c r="A199" s="505" t="s">
        <v>2713</v>
      </c>
      <c r="B199" s="506" t="s">
        <v>2688</v>
      </c>
      <c r="C199" s="506" t="s">
        <v>3013</v>
      </c>
      <c r="D199" s="506" t="s">
        <v>3014</v>
      </c>
      <c r="E199" s="509">
        <v>8</v>
      </c>
      <c r="F199" s="509">
        <v>8336</v>
      </c>
      <c r="G199" s="506">
        <v>1</v>
      </c>
      <c r="H199" s="506">
        <v>1042</v>
      </c>
      <c r="I199" s="509">
        <v>10</v>
      </c>
      <c r="J199" s="509">
        <v>10430</v>
      </c>
      <c r="K199" s="506">
        <v>1.2511996161228407</v>
      </c>
      <c r="L199" s="506">
        <v>1043</v>
      </c>
      <c r="M199" s="509">
        <v>2</v>
      </c>
      <c r="N199" s="509">
        <v>2088</v>
      </c>
      <c r="O199" s="522">
        <v>0.25047984644913629</v>
      </c>
      <c r="P199" s="510">
        <v>1044</v>
      </c>
    </row>
    <row r="200" spans="1:16" ht="14.4" customHeight="1" x14ac:dyDescent="0.3">
      <c r="A200" s="505" t="s">
        <v>2713</v>
      </c>
      <c r="B200" s="506" t="s">
        <v>2688</v>
      </c>
      <c r="C200" s="506" t="s">
        <v>3015</v>
      </c>
      <c r="D200" s="506" t="s">
        <v>3016</v>
      </c>
      <c r="E200" s="509">
        <v>2474</v>
      </c>
      <c r="F200" s="509">
        <v>3156824</v>
      </c>
      <c r="G200" s="506">
        <v>1</v>
      </c>
      <c r="H200" s="506">
        <v>1276</v>
      </c>
      <c r="I200" s="509">
        <v>2764</v>
      </c>
      <c r="J200" s="509">
        <v>3529628</v>
      </c>
      <c r="K200" s="506">
        <v>1.1180946419565994</v>
      </c>
      <c r="L200" s="506">
        <v>1277</v>
      </c>
      <c r="M200" s="509">
        <v>3333</v>
      </c>
      <c r="N200" s="509">
        <v>4263669</v>
      </c>
      <c r="O200" s="522">
        <v>1.3506198001535721</v>
      </c>
      <c r="P200" s="510">
        <v>1279.2286228622863</v>
      </c>
    </row>
    <row r="201" spans="1:16" ht="14.4" customHeight="1" x14ac:dyDescent="0.3">
      <c r="A201" s="505" t="s">
        <v>2713</v>
      </c>
      <c r="B201" s="506" t="s">
        <v>2688</v>
      </c>
      <c r="C201" s="506" t="s">
        <v>3017</v>
      </c>
      <c r="D201" s="506" t="s">
        <v>3018</v>
      </c>
      <c r="E201" s="509">
        <v>2249</v>
      </c>
      <c r="F201" s="509">
        <v>2615587</v>
      </c>
      <c r="G201" s="506">
        <v>1</v>
      </c>
      <c r="H201" s="506">
        <v>1163</v>
      </c>
      <c r="I201" s="509">
        <v>2620</v>
      </c>
      <c r="J201" s="509">
        <v>3049680</v>
      </c>
      <c r="K201" s="506">
        <v>1.1659638926176037</v>
      </c>
      <c r="L201" s="506">
        <v>1164</v>
      </c>
      <c r="M201" s="509">
        <v>2615</v>
      </c>
      <c r="N201" s="509">
        <v>3047782</v>
      </c>
      <c r="O201" s="522">
        <v>1.1652382428877341</v>
      </c>
      <c r="P201" s="510">
        <v>1165.4998087954111</v>
      </c>
    </row>
    <row r="202" spans="1:16" ht="14.4" customHeight="1" x14ac:dyDescent="0.3">
      <c r="A202" s="505" t="s">
        <v>2713</v>
      </c>
      <c r="B202" s="506" t="s">
        <v>2688</v>
      </c>
      <c r="C202" s="506" t="s">
        <v>3019</v>
      </c>
      <c r="D202" s="506" t="s">
        <v>3020</v>
      </c>
      <c r="E202" s="509">
        <v>7867</v>
      </c>
      <c r="F202" s="509">
        <v>39846355</v>
      </c>
      <c r="G202" s="506">
        <v>1</v>
      </c>
      <c r="H202" s="506">
        <v>5065</v>
      </c>
      <c r="I202" s="509">
        <v>8091</v>
      </c>
      <c r="J202" s="509">
        <v>41005188</v>
      </c>
      <c r="K202" s="506">
        <v>1.0290825346509109</v>
      </c>
      <c r="L202" s="506">
        <v>5068</v>
      </c>
      <c r="M202" s="509">
        <v>9394</v>
      </c>
      <c r="N202" s="509">
        <v>47650360</v>
      </c>
      <c r="O202" s="522">
        <v>1.1958524186214774</v>
      </c>
      <c r="P202" s="510">
        <v>5072.4249520970834</v>
      </c>
    </row>
    <row r="203" spans="1:16" ht="14.4" customHeight="1" x14ac:dyDescent="0.3">
      <c r="A203" s="505" t="s">
        <v>2713</v>
      </c>
      <c r="B203" s="506" t="s">
        <v>2688</v>
      </c>
      <c r="C203" s="506" t="s">
        <v>3021</v>
      </c>
      <c r="D203" s="506" t="s">
        <v>3022</v>
      </c>
      <c r="E203" s="509">
        <v>128</v>
      </c>
      <c r="F203" s="509">
        <v>981632</v>
      </c>
      <c r="G203" s="506">
        <v>1</v>
      </c>
      <c r="H203" s="506">
        <v>7669</v>
      </c>
      <c r="I203" s="509">
        <v>140</v>
      </c>
      <c r="J203" s="509">
        <v>1074220</v>
      </c>
      <c r="K203" s="506">
        <v>1.0943204785500065</v>
      </c>
      <c r="L203" s="506">
        <v>7673</v>
      </c>
      <c r="M203" s="509">
        <v>121</v>
      </c>
      <c r="N203" s="509">
        <v>929113</v>
      </c>
      <c r="O203" s="522">
        <v>0.94649828041465645</v>
      </c>
      <c r="P203" s="510">
        <v>7678.6198347107438</v>
      </c>
    </row>
    <row r="204" spans="1:16" ht="14.4" customHeight="1" x14ac:dyDescent="0.3">
      <c r="A204" s="505" t="s">
        <v>2713</v>
      </c>
      <c r="B204" s="506" t="s">
        <v>2688</v>
      </c>
      <c r="C204" s="506" t="s">
        <v>3023</v>
      </c>
      <c r="D204" s="506" t="s">
        <v>3024</v>
      </c>
      <c r="E204" s="509">
        <v>241</v>
      </c>
      <c r="F204" s="509">
        <v>1326705</v>
      </c>
      <c r="G204" s="506">
        <v>1</v>
      </c>
      <c r="H204" s="506">
        <v>5505</v>
      </c>
      <c r="I204" s="509">
        <v>255</v>
      </c>
      <c r="J204" s="509">
        <v>1404540</v>
      </c>
      <c r="K204" s="506">
        <v>1.0586679028118535</v>
      </c>
      <c r="L204" s="506">
        <v>5508</v>
      </c>
      <c r="M204" s="509">
        <v>276</v>
      </c>
      <c r="N204" s="509">
        <v>1521492</v>
      </c>
      <c r="O204" s="522">
        <v>1.1468201295691205</v>
      </c>
      <c r="P204" s="510">
        <v>5512.652173913043</v>
      </c>
    </row>
    <row r="205" spans="1:16" ht="14.4" customHeight="1" x14ac:dyDescent="0.3">
      <c r="A205" s="505" t="s">
        <v>2713</v>
      </c>
      <c r="B205" s="506" t="s">
        <v>2688</v>
      </c>
      <c r="C205" s="506" t="s">
        <v>2699</v>
      </c>
      <c r="D205" s="506" t="s">
        <v>2700</v>
      </c>
      <c r="E205" s="509">
        <v>1531</v>
      </c>
      <c r="F205" s="509">
        <v>156162</v>
      </c>
      <c r="G205" s="506">
        <v>1</v>
      </c>
      <c r="H205" s="506">
        <v>102</v>
      </c>
      <c r="I205" s="509">
        <v>1895</v>
      </c>
      <c r="J205" s="509">
        <v>195185</v>
      </c>
      <c r="K205" s="506">
        <v>1.2498879368860543</v>
      </c>
      <c r="L205" s="506">
        <v>103</v>
      </c>
      <c r="M205" s="509">
        <v>1901</v>
      </c>
      <c r="N205" s="509">
        <v>197270</v>
      </c>
      <c r="O205" s="522">
        <v>1.2632394564618794</v>
      </c>
      <c r="P205" s="510">
        <v>103.77169910573383</v>
      </c>
    </row>
    <row r="206" spans="1:16" ht="14.4" customHeight="1" x14ac:dyDescent="0.3">
      <c r="A206" s="505" t="s">
        <v>2713</v>
      </c>
      <c r="B206" s="506" t="s">
        <v>2688</v>
      </c>
      <c r="C206" s="506" t="s">
        <v>3025</v>
      </c>
      <c r="D206" s="506" t="s">
        <v>3026</v>
      </c>
      <c r="E206" s="509">
        <v>9</v>
      </c>
      <c r="F206" s="509">
        <v>6642</v>
      </c>
      <c r="G206" s="506">
        <v>1</v>
      </c>
      <c r="H206" s="506">
        <v>738</v>
      </c>
      <c r="I206" s="509">
        <v>4</v>
      </c>
      <c r="J206" s="509">
        <v>2968</v>
      </c>
      <c r="K206" s="506">
        <v>0.44685335742246313</v>
      </c>
      <c r="L206" s="506">
        <v>742</v>
      </c>
      <c r="M206" s="509">
        <v>5</v>
      </c>
      <c r="N206" s="509">
        <v>3738</v>
      </c>
      <c r="O206" s="522">
        <v>0.56278229448961159</v>
      </c>
      <c r="P206" s="510">
        <v>747.6</v>
      </c>
    </row>
    <row r="207" spans="1:16" ht="14.4" customHeight="1" x14ac:dyDescent="0.3">
      <c r="A207" s="505" t="s">
        <v>2713</v>
      </c>
      <c r="B207" s="506" t="s">
        <v>2688</v>
      </c>
      <c r="C207" s="506" t="s">
        <v>3027</v>
      </c>
      <c r="D207" s="506" t="s">
        <v>3028</v>
      </c>
      <c r="E207" s="509">
        <v>18923</v>
      </c>
      <c r="F207" s="509">
        <v>3254756</v>
      </c>
      <c r="G207" s="506">
        <v>1</v>
      </c>
      <c r="H207" s="506">
        <v>172</v>
      </c>
      <c r="I207" s="509">
        <v>20317</v>
      </c>
      <c r="J207" s="509">
        <v>3514841</v>
      </c>
      <c r="K207" s="506">
        <v>1.0799092159289361</v>
      </c>
      <c r="L207" s="506">
        <v>173</v>
      </c>
      <c r="M207" s="509">
        <v>21848</v>
      </c>
      <c r="N207" s="509">
        <v>3796044</v>
      </c>
      <c r="O207" s="522">
        <v>1.1663067830583922</v>
      </c>
      <c r="P207" s="510">
        <v>173.74789454412303</v>
      </c>
    </row>
    <row r="208" spans="1:16" ht="14.4" customHeight="1" x14ac:dyDescent="0.3">
      <c r="A208" s="505" t="s">
        <v>2713</v>
      </c>
      <c r="B208" s="506" t="s">
        <v>2688</v>
      </c>
      <c r="C208" s="506" t="s">
        <v>3029</v>
      </c>
      <c r="D208" s="506" t="s">
        <v>3030</v>
      </c>
      <c r="E208" s="509">
        <v>6005</v>
      </c>
      <c r="F208" s="509">
        <v>11973970</v>
      </c>
      <c r="G208" s="506">
        <v>1</v>
      </c>
      <c r="H208" s="506">
        <v>1994</v>
      </c>
      <c r="I208" s="509">
        <v>6148</v>
      </c>
      <c r="J208" s="509">
        <v>12271408</v>
      </c>
      <c r="K208" s="506">
        <v>1.0248403829306403</v>
      </c>
      <c r="L208" s="506">
        <v>1996</v>
      </c>
      <c r="M208" s="509">
        <v>7047</v>
      </c>
      <c r="N208" s="509">
        <v>14081883</v>
      </c>
      <c r="O208" s="522">
        <v>1.1760412795422071</v>
      </c>
      <c r="P208" s="510">
        <v>1998.2805449127288</v>
      </c>
    </row>
    <row r="209" spans="1:16" ht="14.4" customHeight="1" x14ac:dyDescent="0.3">
      <c r="A209" s="505" t="s">
        <v>2713</v>
      </c>
      <c r="B209" s="506" t="s">
        <v>2688</v>
      </c>
      <c r="C209" s="506" t="s">
        <v>3031</v>
      </c>
      <c r="D209" s="506" t="s">
        <v>3032</v>
      </c>
      <c r="E209" s="509">
        <v>6590</v>
      </c>
      <c r="F209" s="509">
        <v>2194470</v>
      </c>
      <c r="G209" s="506">
        <v>1</v>
      </c>
      <c r="H209" s="506">
        <v>333</v>
      </c>
      <c r="I209" s="509">
        <v>7905</v>
      </c>
      <c r="J209" s="509">
        <v>2640270</v>
      </c>
      <c r="K209" s="506">
        <v>1.2031470013260606</v>
      </c>
      <c r="L209" s="506">
        <v>334</v>
      </c>
      <c r="M209" s="509">
        <v>8618</v>
      </c>
      <c r="N209" s="509">
        <v>2891394</v>
      </c>
      <c r="O209" s="522">
        <v>1.3175819218307838</v>
      </c>
      <c r="P209" s="510">
        <v>335.50638199118123</v>
      </c>
    </row>
    <row r="210" spans="1:16" ht="14.4" customHeight="1" x14ac:dyDescent="0.3">
      <c r="A210" s="505" t="s">
        <v>2713</v>
      </c>
      <c r="B210" s="506" t="s">
        <v>2688</v>
      </c>
      <c r="C210" s="506" t="s">
        <v>3033</v>
      </c>
      <c r="D210" s="506" t="s">
        <v>3034</v>
      </c>
      <c r="E210" s="509">
        <v>1430</v>
      </c>
      <c r="F210" s="509">
        <v>446160</v>
      </c>
      <c r="G210" s="506">
        <v>1</v>
      </c>
      <c r="H210" s="506">
        <v>312</v>
      </c>
      <c r="I210" s="509">
        <v>1416</v>
      </c>
      <c r="J210" s="509">
        <v>412056</v>
      </c>
      <c r="K210" s="506">
        <v>0.92356105433028512</v>
      </c>
      <c r="L210" s="506">
        <v>291</v>
      </c>
      <c r="M210" s="509">
        <v>1478</v>
      </c>
      <c r="N210" s="509">
        <v>433326</v>
      </c>
      <c r="O210" s="522">
        <v>0.97123453469607313</v>
      </c>
      <c r="P210" s="510">
        <v>293.18403247631937</v>
      </c>
    </row>
    <row r="211" spans="1:16" ht="14.4" customHeight="1" x14ac:dyDescent="0.3">
      <c r="A211" s="505" t="s">
        <v>2713</v>
      </c>
      <c r="B211" s="506" t="s">
        <v>2688</v>
      </c>
      <c r="C211" s="506" t="s">
        <v>3035</v>
      </c>
      <c r="D211" s="506" t="s">
        <v>3036</v>
      </c>
      <c r="E211" s="509">
        <v>2585</v>
      </c>
      <c r="F211" s="509">
        <v>6956235</v>
      </c>
      <c r="G211" s="506">
        <v>1</v>
      </c>
      <c r="H211" s="506">
        <v>2691</v>
      </c>
      <c r="I211" s="509">
        <v>2640</v>
      </c>
      <c r="J211" s="509">
        <v>7106880</v>
      </c>
      <c r="K211" s="506">
        <v>1.0216561113878413</v>
      </c>
      <c r="L211" s="506">
        <v>2692</v>
      </c>
      <c r="M211" s="509">
        <v>2885</v>
      </c>
      <c r="N211" s="509">
        <v>7772822</v>
      </c>
      <c r="O211" s="522">
        <v>1.1173892198869073</v>
      </c>
      <c r="P211" s="510">
        <v>2694.2190641247835</v>
      </c>
    </row>
    <row r="212" spans="1:16" ht="14.4" customHeight="1" x14ac:dyDescent="0.3">
      <c r="A212" s="505" t="s">
        <v>2713</v>
      </c>
      <c r="B212" s="506" t="s">
        <v>2688</v>
      </c>
      <c r="C212" s="506" t="s">
        <v>3037</v>
      </c>
      <c r="D212" s="506" t="s">
        <v>3038</v>
      </c>
      <c r="E212" s="509">
        <v>1191</v>
      </c>
      <c r="F212" s="509">
        <v>6165807</v>
      </c>
      <c r="G212" s="506">
        <v>1</v>
      </c>
      <c r="H212" s="506">
        <v>5177</v>
      </c>
      <c r="I212" s="509">
        <v>1237</v>
      </c>
      <c r="J212" s="509">
        <v>6407660</v>
      </c>
      <c r="K212" s="506">
        <v>1.0392248735648066</v>
      </c>
      <c r="L212" s="506">
        <v>5180</v>
      </c>
      <c r="M212" s="509">
        <v>1372</v>
      </c>
      <c r="N212" s="509">
        <v>7113170</v>
      </c>
      <c r="O212" s="522">
        <v>1.1536478517734985</v>
      </c>
      <c r="P212" s="510">
        <v>5184.526239067055</v>
      </c>
    </row>
    <row r="213" spans="1:16" ht="14.4" customHeight="1" x14ac:dyDescent="0.3">
      <c r="A213" s="505" t="s">
        <v>2713</v>
      </c>
      <c r="B213" s="506" t="s">
        <v>2688</v>
      </c>
      <c r="C213" s="506" t="s">
        <v>3039</v>
      </c>
      <c r="D213" s="506" t="s">
        <v>3040</v>
      </c>
      <c r="E213" s="509">
        <v>1065</v>
      </c>
      <c r="F213" s="509">
        <v>177855</v>
      </c>
      <c r="G213" s="506">
        <v>1</v>
      </c>
      <c r="H213" s="506">
        <v>167</v>
      </c>
      <c r="I213" s="509">
        <v>1029</v>
      </c>
      <c r="J213" s="509">
        <v>150234</v>
      </c>
      <c r="K213" s="506">
        <v>0.84469933372691242</v>
      </c>
      <c r="L213" s="506">
        <v>146</v>
      </c>
      <c r="M213" s="509">
        <v>1161</v>
      </c>
      <c r="N213" s="509">
        <v>170379</v>
      </c>
      <c r="O213" s="522">
        <v>0.9579657586235979</v>
      </c>
      <c r="P213" s="510">
        <v>146.75193798449612</v>
      </c>
    </row>
    <row r="214" spans="1:16" ht="14.4" customHeight="1" x14ac:dyDescent="0.3">
      <c r="A214" s="505" t="s">
        <v>2713</v>
      </c>
      <c r="B214" s="506" t="s">
        <v>2688</v>
      </c>
      <c r="C214" s="506" t="s">
        <v>3041</v>
      </c>
      <c r="D214" s="506" t="s">
        <v>3042</v>
      </c>
      <c r="E214" s="509">
        <v>105</v>
      </c>
      <c r="F214" s="509">
        <v>68985</v>
      </c>
      <c r="G214" s="506">
        <v>1</v>
      </c>
      <c r="H214" s="506">
        <v>657</v>
      </c>
      <c r="I214" s="509">
        <v>120</v>
      </c>
      <c r="J214" s="509">
        <v>78960</v>
      </c>
      <c r="K214" s="506">
        <v>1.1445966514459665</v>
      </c>
      <c r="L214" s="506">
        <v>658</v>
      </c>
      <c r="M214" s="509">
        <v>103</v>
      </c>
      <c r="N214" s="509">
        <v>67990</v>
      </c>
      <c r="O214" s="522">
        <v>0.98557657461767045</v>
      </c>
      <c r="P214" s="510">
        <v>660.09708737864082</v>
      </c>
    </row>
    <row r="215" spans="1:16" ht="14.4" customHeight="1" x14ac:dyDescent="0.3">
      <c r="A215" s="505" t="s">
        <v>2713</v>
      </c>
      <c r="B215" s="506" t="s">
        <v>2688</v>
      </c>
      <c r="C215" s="506" t="s">
        <v>3043</v>
      </c>
      <c r="D215" s="506" t="s">
        <v>3044</v>
      </c>
      <c r="E215" s="509"/>
      <c r="F215" s="509"/>
      <c r="G215" s="506"/>
      <c r="H215" s="506"/>
      <c r="I215" s="509">
        <v>2</v>
      </c>
      <c r="J215" s="509">
        <v>586</v>
      </c>
      <c r="K215" s="506"/>
      <c r="L215" s="506">
        <v>293</v>
      </c>
      <c r="M215" s="509">
        <v>3</v>
      </c>
      <c r="N215" s="509">
        <v>882</v>
      </c>
      <c r="O215" s="522"/>
      <c r="P215" s="510">
        <v>294</v>
      </c>
    </row>
    <row r="216" spans="1:16" ht="14.4" customHeight="1" x14ac:dyDescent="0.3">
      <c r="A216" s="505" t="s">
        <v>2713</v>
      </c>
      <c r="B216" s="506" t="s">
        <v>2688</v>
      </c>
      <c r="C216" s="506" t="s">
        <v>3045</v>
      </c>
      <c r="D216" s="506" t="s">
        <v>3046</v>
      </c>
      <c r="E216" s="509">
        <v>93</v>
      </c>
      <c r="F216" s="509">
        <v>51522</v>
      </c>
      <c r="G216" s="506">
        <v>1</v>
      </c>
      <c r="H216" s="506">
        <v>554</v>
      </c>
      <c r="I216" s="509">
        <v>83</v>
      </c>
      <c r="J216" s="509">
        <v>46065</v>
      </c>
      <c r="K216" s="506">
        <v>0.89408408058693378</v>
      </c>
      <c r="L216" s="506">
        <v>555</v>
      </c>
      <c r="M216" s="509">
        <v>86</v>
      </c>
      <c r="N216" s="509">
        <v>47844</v>
      </c>
      <c r="O216" s="522">
        <v>0.92861301968091303</v>
      </c>
      <c r="P216" s="510">
        <v>556.32558139534888</v>
      </c>
    </row>
    <row r="217" spans="1:16" ht="14.4" customHeight="1" x14ac:dyDescent="0.3">
      <c r="A217" s="505" t="s">
        <v>2713</v>
      </c>
      <c r="B217" s="506" t="s">
        <v>2688</v>
      </c>
      <c r="C217" s="506" t="s">
        <v>3047</v>
      </c>
      <c r="D217" s="506" t="s">
        <v>3048</v>
      </c>
      <c r="E217" s="509">
        <v>5</v>
      </c>
      <c r="F217" s="509">
        <v>10370</v>
      </c>
      <c r="G217" s="506">
        <v>1</v>
      </c>
      <c r="H217" s="506">
        <v>2074</v>
      </c>
      <c r="I217" s="509">
        <v>3</v>
      </c>
      <c r="J217" s="509">
        <v>6228</v>
      </c>
      <c r="K217" s="506">
        <v>0.60057859209257469</v>
      </c>
      <c r="L217" s="506">
        <v>2076</v>
      </c>
      <c r="M217" s="509">
        <v>1</v>
      </c>
      <c r="N217" s="509">
        <v>2081</v>
      </c>
      <c r="O217" s="522">
        <v>0.20067502410800386</v>
      </c>
      <c r="P217" s="510">
        <v>2081</v>
      </c>
    </row>
    <row r="218" spans="1:16" ht="14.4" customHeight="1" x14ac:dyDescent="0.3">
      <c r="A218" s="505" t="s">
        <v>2713</v>
      </c>
      <c r="B218" s="506" t="s">
        <v>2688</v>
      </c>
      <c r="C218" s="506" t="s">
        <v>3049</v>
      </c>
      <c r="D218" s="506" t="s">
        <v>3050</v>
      </c>
      <c r="E218" s="509">
        <v>7925</v>
      </c>
      <c r="F218" s="509">
        <v>1180825</v>
      </c>
      <c r="G218" s="506">
        <v>1</v>
      </c>
      <c r="H218" s="506">
        <v>149</v>
      </c>
      <c r="I218" s="509">
        <v>8463</v>
      </c>
      <c r="J218" s="509">
        <v>1269450</v>
      </c>
      <c r="K218" s="506">
        <v>1.0750534583871445</v>
      </c>
      <c r="L218" s="506">
        <v>150</v>
      </c>
      <c r="M218" s="509">
        <v>8561</v>
      </c>
      <c r="N218" s="509">
        <v>1290638</v>
      </c>
      <c r="O218" s="522">
        <v>1.0929968454258676</v>
      </c>
      <c r="P218" s="510">
        <v>150.75785539072538</v>
      </c>
    </row>
    <row r="219" spans="1:16" ht="14.4" customHeight="1" x14ac:dyDescent="0.3">
      <c r="A219" s="505" t="s">
        <v>2713</v>
      </c>
      <c r="B219" s="506" t="s">
        <v>2688</v>
      </c>
      <c r="C219" s="506" t="s">
        <v>3051</v>
      </c>
      <c r="D219" s="506" t="s">
        <v>3052</v>
      </c>
      <c r="E219" s="509">
        <v>3274</v>
      </c>
      <c r="F219" s="509">
        <v>628608</v>
      </c>
      <c r="G219" s="506">
        <v>1</v>
      </c>
      <c r="H219" s="506">
        <v>192</v>
      </c>
      <c r="I219" s="509">
        <v>3686</v>
      </c>
      <c r="J219" s="509">
        <v>711398</v>
      </c>
      <c r="K219" s="506">
        <v>1.1317037008755855</v>
      </c>
      <c r="L219" s="506">
        <v>193</v>
      </c>
      <c r="M219" s="509">
        <v>3511</v>
      </c>
      <c r="N219" s="509">
        <v>680314</v>
      </c>
      <c r="O219" s="522">
        <v>1.0822547597230707</v>
      </c>
      <c r="P219" s="510">
        <v>193.76644830532612</v>
      </c>
    </row>
    <row r="220" spans="1:16" ht="14.4" customHeight="1" x14ac:dyDescent="0.3">
      <c r="A220" s="505" t="s">
        <v>2713</v>
      </c>
      <c r="B220" s="506" t="s">
        <v>2688</v>
      </c>
      <c r="C220" s="506" t="s">
        <v>3053</v>
      </c>
      <c r="D220" s="506" t="s">
        <v>3054</v>
      </c>
      <c r="E220" s="509">
        <v>339</v>
      </c>
      <c r="F220" s="509">
        <v>66783</v>
      </c>
      <c r="G220" s="506">
        <v>1</v>
      </c>
      <c r="H220" s="506">
        <v>197</v>
      </c>
      <c r="I220" s="509">
        <v>423</v>
      </c>
      <c r="J220" s="509">
        <v>83754</v>
      </c>
      <c r="K220" s="506">
        <v>1.2541215578814968</v>
      </c>
      <c r="L220" s="506">
        <v>198</v>
      </c>
      <c r="M220" s="509">
        <v>974</v>
      </c>
      <c r="N220" s="509">
        <v>193595</v>
      </c>
      <c r="O220" s="522">
        <v>2.898866477995897</v>
      </c>
      <c r="P220" s="510">
        <v>198.76283367556468</v>
      </c>
    </row>
    <row r="221" spans="1:16" ht="14.4" customHeight="1" x14ac:dyDescent="0.3">
      <c r="A221" s="505" t="s">
        <v>2713</v>
      </c>
      <c r="B221" s="506" t="s">
        <v>2688</v>
      </c>
      <c r="C221" s="506" t="s">
        <v>3055</v>
      </c>
      <c r="D221" s="506" t="s">
        <v>3056</v>
      </c>
      <c r="E221" s="509">
        <v>317</v>
      </c>
      <c r="F221" s="509">
        <v>131238</v>
      </c>
      <c r="G221" s="506">
        <v>1</v>
      </c>
      <c r="H221" s="506">
        <v>414</v>
      </c>
      <c r="I221" s="509">
        <v>343</v>
      </c>
      <c r="J221" s="509">
        <v>142345</v>
      </c>
      <c r="K221" s="506">
        <v>1.084632499733309</v>
      </c>
      <c r="L221" s="506">
        <v>415</v>
      </c>
      <c r="M221" s="509">
        <v>350</v>
      </c>
      <c r="N221" s="509">
        <v>145770</v>
      </c>
      <c r="O221" s="522">
        <v>1.110730123897042</v>
      </c>
      <c r="P221" s="510">
        <v>416.48571428571427</v>
      </c>
    </row>
    <row r="222" spans="1:16" ht="14.4" customHeight="1" x14ac:dyDescent="0.3">
      <c r="A222" s="505" t="s">
        <v>2713</v>
      </c>
      <c r="B222" s="506" t="s">
        <v>2688</v>
      </c>
      <c r="C222" s="506" t="s">
        <v>3057</v>
      </c>
      <c r="D222" s="506" t="s">
        <v>3058</v>
      </c>
      <c r="E222" s="509">
        <v>28</v>
      </c>
      <c r="F222" s="509">
        <v>7168</v>
      </c>
      <c r="G222" s="506">
        <v>1</v>
      </c>
      <c r="H222" s="506">
        <v>256</v>
      </c>
      <c r="I222" s="509">
        <v>91</v>
      </c>
      <c r="J222" s="509">
        <v>23387</v>
      </c>
      <c r="K222" s="506">
        <v>3.2626953125</v>
      </c>
      <c r="L222" s="506">
        <v>257</v>
      </c>
      <c r="M222" s="509">
        <v>29</v>
      </c>
      <c r="N222" s="509">
        <v>7475</v>
      </c>
      <c r="O222" s="522">
        <v>1.0428292410714286</v>
      </c>
      <c r="P222" s="510">
        <v>257.75862068965517</v>
      </c>
    </row>
    <row r="223" spans="1:16" ht="14.4" customHeight="1" x14ac:dyDescent="0.3">
      <c r="A223" s="505" t="s">
        <v>2713</v>
      </c>
      <c r="B223" s="506" t="s">
        <v>2688</v>
      </c>
      <c r="C223" s="506" t="s">
        <v>3059</v>
      </c>
      <c r="D223" s="506" t="s">
        <v>3060</v>
      </c>
      <c r="E223" s="509">
        <v>1925</v>
      </c>
      <c r="F223" s="509">
        <v>302225</v>
      </c>
      <c r="G223" s="506">
        <v>1</v>
      </c>
      <c r="H223" s="506">
        <v>157</v>
      </c>
      <c r="I223" s="509">
        <v>2145</v>
      </c>
      <c r="J223" s="509">
        <v>338910</v>
      </c>
      <c r="K223" s="506">
        <v>1.1213830755232028</v>
      </c>
      <c r="L223" s="506">
        <v>158</v>
      </c>
      <c r="M223" s="509">
        <v>2128</v>
      </c>
      <c r="N223" s="509">
        <v>337872</v>
      </c>
      <c r="O223" s="522">
        <v>1.1179485482670195</v>
      </c>
      <c r="P223" s="510">
        <v>158.77443609022558</v>
      </c>
    </row>
    <row r="224" spans="1:16" ht="14.4" customHeight="1" x14ac:dyDescent="0.3">
      <c r="A224" s="505" t="s">
        <v>2713</v>
      </c>
      <c r="B224" s="506" t="s">
        <v>2688</v>
      </c>
      <c r="C224" s="506" t="s">
        <v>3061</v>
      </c>
      <c r="D224" s="506" t="s">
        <v>3062</v>
      </c>
      <c r="E224" s="509">
        <v>0</v>
      </c>
      <c r="F224" s="509">
        <v>0</v>
      </c>
      <c r="G224" s="506"/>
      <c r="H224" s="506"/>
      <c r="I224" s="509"/>
      <c r="J224" s="509"/>
      <c r="K224" s="506"/>
      <c r="L224" s="506"/>
      <c r="M224" s="509"/>
      <c r="N224" s="509"/>
      <c r="O224" s="522"/>
      <c r="P224" s="510"/>
    </row>
    <row r="225" spans="1:16" ht="14.4" customHeight="1" x14ac:dyDescent="0.3">
      <c r="A225" s="505" t="s">
        <v>2713</v>
      </c>
      <c r="B225" s="506" t="s">
        <v>2688</v>
      </c>
      <c r="C225" s="506" t="s">
        <v>3063</v>
      </c>
      <c r="D225" s="506" t="s">
        <v>3064</v>
      </c>
      <c r="E225" s="509">
        <v>2058</v>
      </c>
      <c r="F225" s="509">
        <v>640038</v>
      </c>
      <c r="G225" s="506">
        <v>1</v>
      </c>
      <c r="H225" s="506">
        <v>311</v>
      </c>
      <c r="I225" s="509">
        <v>2104</v>
      </c>
      <c r="J225" s="509">
        <v>656448</v>
      </c>
      <c r="K225" s="506">
        <v>1.0256391026782785</v>
      </c>
      <c r="L225" s="506">
        <v>312</v>
      </c>
      <c r="M225" s="509">
        <v>1903</v>
      </c>
      <c r="N225" s="509">
        <v>595107</v>
      </c>
      <c r="O225" s="522">
        <v>0.92979948065583606</v>
      </c>
      <c r="P225" s="510">
        <v>312.72044140830269</v>
      </c>
    </row>
    <row r="226" spans="1:16" ht="14.4" customHeight="1" x14ac:dyDescent="0.3">
      <c r="A226" s="505" t="s">
        <v>2713</v>
      </c>
      <c r="B226" s="506" t="s">
        <v>2688</v>
      </c>
      <c r="C226" s="506" t="s">
        <v>3065</v>
      </c>
      <c r="D226" s="506" t="s">
        <v>3066</v>
      </c>
      <c r="E226" s="509">
        <v>9</v>
      </c>
      <c r="F226" s="509">
        <v>3816</v>
      </c>
      <c r="G226" s="506">
        <v>1</v>
      </c>
      <c r="H226" s="506">
        <v>424</v>
      </c>
      <c r="I226" s="509">
        <v>15</v>
      </c>
      <c r="J226" s="509">
        <v>6375</v>
      </c>
      <c r="K226" s="506">
        <v>1.6705974842767295</v>
      </c>
      <c r="L226" s="506">
        <v>425</v>
      </c>
      <c r="M226" s="509">
        <v>14</v>
      </c>
      <c r="N226" s="509">
        <v>5974</v>
      </c>
      <c r="O226" s="522">
        <v>1.5655136268343814</v>
      </c>
      <c r="P226" s="510">
        <v>426.71428571428572</v>
      </c>
    </row>
    <row r="227" spans="1:16" ht="14.4" customHeight="1" x14ac:dyDescent="0.3">
      <c r="A227" s="505" t="s">
        <v>2713</v>
      </c>
      <c r="B227" s="506" t="s">
        <v>2688</v>
      </c>
      <c r="C227" s="506" t="s">
        <v>3067</v>
      </c>
      <c r="D227" s="506" t="s">
        <v>3068</v>
      </c>
      <c r="E227" s="509">
        <v>1743</v>
      </c>
      <c r="F227" s="509">
        <v>3688188</v>
      </c>
      <c r="G227" s="506">
        <v>1</v>
      </c>
      <c r="H227" s="506">
        <v>2116</v>
      </c>
      <c r="I227" s="509">
        <v>2432</v>
      </c>
      <c r="J227" s="509">
        <v>5150976</v>
      </c>
      <c r="K227" s="506">
        <v>1.3966142723744017</v>
      </c>
      <c r="L227" s="506">
        <v>2118</v>
      </c>
      <c r="M227" s="509">
        <v>2520</v>
      </c>
      <c r="N227" s="509">
        <v>5343027</v>
      </c>
      <c r="O227" s="522">
        <v>1.4486861841099206</v>
      </c>
      <c r="P227" s="510">
        <v>2120.2488095238095</v>
      </c>
    </row>
    <row r="228" spans="1:16" ht="14.4" customHeight="1" x14ac:dyDescent="0.3">
      <c r="A228" s="505" t="s">
        <v>2713</v>
      </c>
      <c r="B228" s="506" t="s">
        <v>2688</v>
      </c>
      <c r="C228" s="506" t="s">
        <v>3069</v>
      </c>
      <c r="D228" s="506" t="s">
        <v>2998</v>
      </c>
      <c r="E228" s="509">
        <v>131</v>
      </c>
      <c r="F228" s="509">
        <v>243922</v>
      </c>
      <c r="G228" s="506">
        <v>1</v>
      </c>
      <c r="H228" s="506">
        <v>1862</v>
      </c>
      <c r="I228" s="509">
        <v>110</v>
      </c>
      <c r="J228" s="509">
        <v>205040</v>
      </c>
      <c r="K228" s="506">
        <v>0.84059658415395089</v>
      </c>
      <c r="L228" s="506">
        <v>1864</v>
      </c>
      <c r="M228" s="509">
        <v>68</v>
      </c>
      <c r="N228" s="509">
        <v>126920</v>
      </c>
      <c r="O228" s="522">
        <v>0.52033026951238515</v>
      </c>
      <c r="P228" s="510">
        <v>1866.4705882352941</v>
      </c>
    </row>
    <row r="229" spans="1:16" ht="14.4" customHeight="1" x14ac:dyDescent="0.3">
      <c r="A229" s="505" t="s">
        <v>2713</v>
      </c>
      <c r="B229" s="506" t="s">
        <v>2688</v>
      </c>
      <c r="C229" s="506" t="s">
        <v>3070</v>
      </c>
      <c r="D229" s="506" t="s">
        <v>3071</v>
      </c>
      <c r="E229" s="509">
        <v>387</v>
      </c>
      <c r="F229" s="509">
        <v>60759</v>
      </c>
      <c r="G229" s="506">
        <v>1</v>
      </c>
      <c r="H229" s="506">
        <v>157</v>
      </c>
      <c r="I229" s="509">
        <v>397</v>
      </c>
      <c r="J229" s="509">
        <v>62726</v>
      </c>
      <c r="K229" s="506">
        <v>1.0323738047038298</v>
      </c>
      <c r="L229" s="506">
        <v>158</v>
      </c>
      <c r="M229" s="509">
        <v>504</v>
      </c>
      <c r="N229" s="509">
        <v>80027</v>
      </c>
      <c r="O229" s="522">
        <v>1.3171217432808309</v>
      </c>
      <c r="P229" s="510">
        <v>158.78373015873015</v>
      </c>
    </row>
    <row r="230" spans="1:16" ht="14.4" customHeight="1" x14ac:dyDescent="0.3">
      <c r="A230" s="505" t="s">
        <v>2713</v>
      </c>
      <c r="B230" s="506" t="s">
        <v>2688</v>
      </c>
      <c r="C230" s="506" t="s">
        <v>2705</v>
      </c>
      <c r="D230" s="506" t="s">
        <v>2706</v>
      </c>
      <c r="E230" s="509">
        <v>9</v>
      </c>
      <c r="F230" s="509">
        <v>2376</v>
      </c>
      <c r="G230" s="506">
        <v>1</v>
      </c>
      <c r="H230" s="506">
        <v>264</v>
      </c>
      <c r="I230" s="509"/>
      <c r="J230" s="509"/>
      <c r="K230" s="506"/>
      <c r="L230" s="506"/>
      <c r="M230" s="509"/>
      <c r="N230" s="509"/>
      <c r="O230" s="522"/>
      <c r="P230" s="510"/>
    </row>
    <row r="231" spans="1:16" ht="14.4" customHeight="1" x14ac:dyDescent="0.3">
      <c r="A231" s="505" t="s">
        <v>2713</v>
      </c>
      <c r="B231" s="506" t="s">
        <v>2688</v>
      </c>
      <c r="C231" s="506" t="s">
        <v>2707</v>
      </c>
      <c r="D231" s="506" t="s">
        <v>2708</v>
      </c>
      <c r="E231" s="509">
        <v>69</v>
      </c>
      <c r="F231" s="509">
        <v>7728</v>
      </c>
      <c r="G231" s="506">
        <v>1</v>
      </c>
      <c r="H231" s="506">
        <v>112</v>
      </c>
      <c r="I231" s="509">
        <v>20</v>
      </c>
      <c r="J231" s="509">
        <v>2240</v>
      </c>
      <c r="K231" s="506">
        <v>0.28985507246376813</v>
      </c>
      <c r="L231" s="506">
        <v>112</v>
      </c>
      <c r="M231" s="509"/>
      <c r="N231" s="509"/>
      <c r="O231" s="522"/>
      <c r="P231" s="510"/>
    </row>
    <row r="232" spans="1:16" ht="14.4" customHeight="1" x14ac:dyDescent="0.3">
      <c r="A232" s="505" t="s">
        <v>2713</v>
      </c>
      <c r="B232" s="506" t="s">
        <v>2688</v>
      </c>
      <c r="C232" s="506" t="s">
        <v>3072</v>
      </c>
      <c r="D232" s="506" t="s">
        <v>3073</v>
      </c>
      <c r="E232" s="509">
        <v>1</v>
      </c>
      <c r="F232" s="509">
        <v>9704</v>
      </c>
      <c r="G232" s="506">
        <v>1</v>
      </c>
      <c r="H232" s="506">
        <v>9704</v>
      </c>
      <c r="I232" s="509">
        <v>1</v>
      </c>
      <c r="J232" s="509">
        <v>9711</v>
      </c>
      <c r="K232" s="506">
        <v>1.0007213520197857</v>
      </c>
      <c r="L232" s="506">
        <v>9711</v>
      </c>
      <c r="M232" s="509">
        <v>2</v>
      </c>
      <c r="N232" s="509">
        <v>19448</v>
      </c>
      <c r="O232" s="522">
        <v>2.0041220115416323</v>
      </c>
      <c r="P232" s="510">
        <v>9724</v>
      </c>
    </row>
    <row r="233" spans="1:16" ht="14.4" customHeight="1" x14ac:dyDescent="0.3">
      <c r="A233" s="505" t="s">
        <v>2713</v>
      </c>
      <c r="B233" s="506" t="s">
        <v>2688</v>
      </c>
      <c r="C233" s="506" t="s">
        <v>3074</v>
      </c>
      <c r="D233" s="506" t="s">
        <v>3075</v>
      </c>
      <c r="E233" s="509">
        <v>196</v>
      </c>
      <c r="F233" s="509">
        <v>178360</v>
      </c>
      <c r="G233" s="506">
        <v>1</v>
      </c>
      <c r="H233" s="506">
        <v>910</v>
      </c>
      <c r="I233" s="509">
        <v>165</v>
      </c>
      <c r="J233" s="509">
        <v>150480</v>
      </c>
      <c r="K233" s="506">
        <v>0.84368692531957834</v>
      </c>
      <c r="L233" s="506">
        <v>912</v>
      </c>
      <c r="M233" s="509">
        <v>208</v>
      </c>
      <c r="N233" s="509">
        <v>190158</v>
      </c>
      <c r="O233" s="522">
        <v>1.0661471181879345</v>
      </c>
      <c r="P233" s="510">
        <v>914.22115384615381</v>
      </c>
    </row>
    <row r="234" spans="1:16" ht="14.4" customHeight="1" x14ac:dyDescent="0.3">
      <c r="A234" s="505" t="s">
        <v>2713</v>
      </c>
      <c r="B234" s="506" t="s">
        <v>2688</v>
      </c>
      <c r="C234" s="506" t="s">
        <v>3076</v>
      </c>
      <c r="D234" s="506" t="s">
        <v>3077</v>
      </c>
      <c r="E234" s="509">
        <v>2</v>
      </c>
      <c r="F234" s="509">
        <v>754</v>
      </c>
      <c r="G234" s="506">
        <v>1</v>
      </c>
      <c r="H234" s="506">
        <v>377</v>
      </c>
      <c r="I234" s="509"/>
      <c r="J234" s="509"/>
      <c r="K234" s="506"/>
      <c r="L234" s="506"/>
      <c r="M234" s="509"/>
      <c r="N234" s="509"/>
      <c r="O234" s="522"/>
      <c r="P234" s="510"/>
    </row>
    <row r="235" spans="1:16" ht="14.4" customHeight="1" x14ac:dyDescent="0.3">
      <c r="A235" s="505" t="s">
        <v>2713</v>
      </c>
      <c r="B235" s="506" t="s">
        <v>2688</v>
      </c>
      <c r="C235" s="506" t="s">
        <v>3078</v>
      </c>
      <c r="D235" s="506" t="s">
        <v>3079</v>
      </c>
      <c r="E235" s="509">
        <v>170</v>
      </c>
      <c r="F235" s="509">
        <v>1424260</v>
      </c>
      <c r="G235" s="506">
        <v>1</v>
      </c>
      <c r="H235" s="506">
        <v>8378</v>
      </c>
      <c r="I235" s="509">
        <v>172</v>
      </c>
      <c r="J235" s="509">
        <v>1442048</v>
      </c>
      <c r="K235" s="506">
        <v>1.0124892926853244</v>
      </c>
      <c r="L235" s="506">
        <v>8384</v>
      </c>
      <c r="M235" s="509">
        <v>149</v>
      </c>
      <c r="N235" s="509">
        <v>1250415</v>
      </c>
      <c r="O235" s="522">
        <v>0.87794012329209559</v>
      </c>
      <c r="P235" s="510">
        <v>8392.0469798657723</v>
      </c>
    </row>
    <row r="236" spans="1:16" ht="14.4" customHeight="1" x14ac:dyDescent="0.3">
      <c r="A236" s="505" t="s">
        <v>2713</v>
      </c>
      <c r="B236" s="506" t="s">
        <v>2688</v>
      </c>
      <c r="C236" s="506" t="s">
        <v>3080</v>
      </c>
      <c r="D236" s="506" t="s">
        <v>3081</v>
      </c>
      <c r="E236" s="509">
        <v>35</v>
      </c>
      <c r="F236" s="509">
        <v>5285</v>
      </c>
      <c r="G236" s="506">
        <v>1</v>
      </c>
      <c r="H236" s="506">
        <v>151</v>
      </c>
      <c r="I236" s="509">
        <v>28</v>
      </c>
      <c r="J236" s="509">
        <v>4256</v>
      </c>
      <c r="K236" s="506">
        <v>0.80529801324503314</v>
      </c>
      <c r="L236" s="506">
        <v>152</v>
      </c>
      <c r="M236" s="509">
        <v>23</v>
      </c>
      <c r="N236" s="509">
        <v>3509</v>
      </c>
      <c r="O236" s="522">
        <v>0.66395458845789967</v>
      </c>
      <c r="P236" s="510">
        <v>152.56521739130434</v>
      </c>
    </row>
    <row r="237" spans="1:16" ht="14.4" customHeight="1" x14ac:dyDescent="0.3">
      <c r="A237" s="505" t="s">
        <v>2713</v>
      </c>
      <c r="B237" s="506" t="s">
        <v>2688</v>
      </c>
      <c r="C237" s="506" t="s">
        <v>3082</v>
      </c>
      <c r="D237" s="506" t="s">
        <v>3083</v>
      </c>
      <c r="E237" s="509">
        <v>333</v>
      </c>
      <c r="F237" s="509">
        <v>83916</v>
      </c>
      <c r="G237" s="506">
        <v>1</v>
      </c>
      <c r="H237" s="506">
        <v>252</v>
      </c>
      <c r="I237" s="509">
        <v>395</v>
      </c>
      <c r="J237" s="509">
        <v>99935</v>
      </c>
      <c r="K237" s="506">
        <v>1.1908932742266076</v>
      </c>
      <c r="L237" s="506">
        <v>253</v>
      </c>
      <c r="M237" s="509">
        <v>403</v>
      </c>
      <c r="N237" s="509">
        <v>102281</v>
      </c>
      <c r="O237" s="522">
        <v>1.2188498021831355</v>
      </c>
      <c r="P237" s="510">
        <v>253.79900744416872</v>
      </c>
    </row>
    <row r="238" spans="1:16" ht="14.4" customHeight="1" x14ac:dyDescent="0.3">
      <c r="A238" s="505" t="s">
        <v>2713</v>
      </c>
      <c r="B238" s="506" t="s">
        <v>2688</v>
      </c>
      <c r="C238" s="506" t="s">
        <v>3084</v>
      </c>
      <c r="D238" s="506" t="s">
        <v>3085</v>
      </c>
      <c r="E238" s="509">
        <v>5</v>
      </c>
      <c r="F238" s="509">
        <v>0</v>
      </c>
      <c r="G238" s="506"/>
      <c r="H238" s="506">
        <v>0</v>
      </c>
      <c r="I238" s="509">
        <v>2</v>
      </c>
      <c r="J238" s="509">
        <v>0</v>
      </c>
      <c r="K238" s="506"/>
      <c r="L238" s="506">
        <v>0</v>
      </c>
      <c r="M238" s="509">
        <v>1</v>
      </c>
      <c r="N238" s="509">
        <v>0</v>
      </c>
      <c r="O238" s="522"/>
      <c r="P238" s="510">
        <v>0</v>
      </c>
    </row>
    <row r="239" spans="1:16" ht="14.4" customHeight="1" x14ac:dyDescent="0.3">
      <c r="A239" s="505" t="s">
        <v>2713</v>
      </c>
      <c r="B239" s="506" t="s">
        <v>2688</v>
      </c>
      <c r="C239" s="506" t="s">
        <v>3086</v>
      </c>
      <c r="D239" s="506" t="s">
        <v>3087</v>
      </c>
      <c r="E239" s="509">
        <v>4</v>
      </c>
      <c r="F239" s="509">
        <v>7952</v>
      </c>
      <c r="G239" s="506">
        <v>1</v>
      </c>
      <c r="H239" s="506">
        <v>1988</v>
      </c>
      <c r="I239" s="509">
        <v>2</v>
      </c>
      <c r="J239" s="509">
        <v>3986</v>
      </c>
      <c r="K239" s="506">
        <v>0.5012575452716298</v>
      </c>
      <c r="L239" s="506">
        <v>1993</v>
      </c>
      <c r="M239" s="509">
        <v>5</v>
      </c>
      <c r="N239" s="509">
        <v>9989</v>
      </c>
      <c r="O239" s="522">
        <v>1.256161971830986</v>
      </c>
      <c r="P239" s="510">
        <v>1997.8</v>
      </c>
    </row>
    <row r="240" spans="1:16" ht="14.4" customHeight="1" x14ac:dyDescent="0.3">
      <c r="A240" s="505" t="s">
        <v>2713</v>
      </c>
      <c r="B240" s="506" t="s">
        <v>2688</v>
      </c>
      <c r="C240" s="506" t="s">
        <v>3088</v>
      </c>
      <c r="D240" s="506" t="s">
        <v>3089</v>
      </c>
      <c r="E240" s="509">
        <v>1</v>
      </c>
      <c r="F240" s="509">
        <v>5688</v>
      </c>
      <c r="G240" s="506">
        <v>1</v>
      </c>
      <c r="H240" s="506">
        <v>5688</v>
      </c>
      <c r="I240" s="509"/>
      <c r="J240" s="509"/>
      <c r="K240" s="506"/>
      <c r="L240" s="506"/>
      <c r="M240" s="509"/>
      <c r="N240" s="509"/>
      <c r="O240" s="522"/>
      <c r="P240" s="510"/>
    </row>
    <row r="241" spans="1:16" ht="14.4" customHeight="1" x14ac:dyDescent="0.3">
      <c r="A241" s="505" t="s">
        <v>2713</v>
      </c>
      <c r="B241" s="506" t="s">
        <v>2688</v>
      </c>
      <c r="C241" s="506" t="s">
        <v>3090</v>
      </c>
      <c r="D241" s="506" t="s">
        <v>3091</v>
      </c>
      <c r="E241" s="509">
        <v>54</v>
      </c>
      <c r="F241" s="509">
        <v>49302</v>
      </c>
      <c r="G241" s="506">
        <v>1</v>
      </c>
      <c r="H241" s="506">
        <v>913</v>
      </c>
      <c r="I241" s="509">
        <v>61</v>
      </c>
      <c r="J241" s="509">
        <v>55754</v>
      </c>
      <c r="K241" s="506">
        <v>1.1308669019512394</v>
      </c>
      <c r="L241" s="506">
        <v>914</v>
      </c>
      <c r="M241" s="509">
        <v>23</v>
      </c>
      <c r="N241" s="509">
        <v>21098</v>
      </c>
      <c r="O241" s="522">
        <v>0.42793395805443996</v>
      </c>
      <c r="P241" s="510">
        <v>917.304347826087</v>
      </c>
    </row>
    <row r="242" spans="1:16" ht="14.4" customHeight="1" x14ac:dyDescent="0.3">
      <c r="A242" s="505" t="s">
        <v>2713</v>
      </c>
      <c r="B242" s="506" t="s">
        <v>2688</v>
      </c>
      <c r="C242" s="506" t="s">
        <v>3092</v>
      </c>
      <c r="D242" s="506" t="s">
        <v>3093</v>
      </c>
      <c r="E242" s="509">
        <v>53</v>
      </c>
      <c r="F242" s="509">
        <v>14575</v>
      </c>
      <c r="G242" s="506">
        <v>1</v>
      </c>
      <c r="H242" s="506">
        <v>275</v>
      </c>
      <c r="I242" s="509">
        <v>151</v>
      </c>
      <c r="J242" s="509">
        <v>41676</v>
      </c>
      <c r="K242" s="506">
        <v>2.8594168096054888</v>
      </c>
      <c r="L242" s="506">
        <v>276</v>
      </c>
      <c r="M242" s="509">
        <v>379</v>
      </c>
      <c r="N242" s="509">
        <v>105238</v>
      </c>
      <c r="O242" s="522">
        <v>7.2204459691252145</v>
      </c>
      <c r="P242" s="510">
        <v>277.67282321899734</v>
      </c>
    </row>
    <row r="243" spans="1:16" ht="14.4" customHeight="1" x14ac:dyDescent="0.3">
      <c r="A243" s="505" t="s">
        <v>2713</v>
      </c>
      <c r="B243" s="506" t="s">
        <v>2688</v>
      </c>
      <c r="C243" s="506" t="s">
        <v>3094</v>
      </c>
      <c r="D243" s="506" t="s">
        <v>3095</v>
      </c>
      <c r="E243" s="509">
        <v>1</v>
      </c>
      <c r="F243" s="509">
        <v>558</v>
      </c>
      <c r="G243" s="506">
        <v>1</v>
      </c>
      <c r="H243" s="506">
        <v>558</v>
      </c>
      <c r="I243" s="509">
        <v>1</v>
      </c>
      <c r="J243" s="509">
        <v>559</v>
      </c>
      <c r="K243" s="506">
        <v>1.0017921146953406</v>
      </c>
      <c r="L243" s="506">
        <v>559</v>
      </c>
      <c r="M243" s="509">
        <v>2</v>
      </c>
      <c r="N243" s="509">
        <v>1124</v>
      </c>
      <c r="O243" s="522">
        <v>2.0143369175627241</v>
      </c>
      <c r="P243" s="510">
        <v>562</v>
      </c>
    </row>
    <row r="244" spans="1:16" ht="14.4" customHeight="1" x14ac:dyDescent="0.3">
      <c r="A244" s="505" t="s">
        <v>2713</v>
      </c>
      <c r="B244" s="506" t="s">
        <v>2688</v>
      </c>
      <c r="C244" s="506" t="s">
        <v>3096</v>
      </c>
      <c r="D244" s="506" t="s">
        <v>3097</v>
      </c>
      <c r="E244" s="509">
        <v>22</v>
      </c>
      <c r="F244" s="509">
        <v>8008</v>
      </c>
      <c r="G244" s="506">
        <v>1</v>
      </c>
      <c r="H244" s="506">
        <v>364</v>
      </c>
      <c r="I244" s="509">
        <v>15</v>
      </c>
      <c r="J244" s="509">
        <v>5475</v>
      </c>
      <c r="K244" s="506">
        <v>0.68369130869130867</v>
      </c>
      <c r="L244" s="506">
        <v>365</v>
      </c>
      <c r="M244" s="509">
        <v>21</v>
      </c>
      <c r="N244" s="509">
        <v>7679</v>
      </c>
      <c r="O244" s="522">
        <v>0.95891608391608396</v>
      </c>
      <c r="P244" s="510">
        <v>365.66666666666669</v>
      </c>
    </row>
    <row r="245" spans="1:16" ht="14.4" customHeight="1" x14ac:dyDescent="0.3">
      <c r="A245" s="505" t="s">
        <v>2713</v>
      </c>
      <c r="B245" s="506" t="s">
        <v>2688</v>
      </c>
      <c r="C245" s="506" t="s">
        <v>3098</v>
      </c>
      <c r="D245" s="506" t="s">
        <v>3099</v>
      </c>
      <c r="E245" s="509">
        <v>3</v>
      </c>
      <c r="F245" s="509">
        <v>19350</v>
      </c>
      <c r="G245" s="506">
        <v>1</v>
      </c>
      <c r="H245" s="506">
        <v>6450</v>
      </c>
      <c r="I245" s="509">
        <v>10</v>
      </c>
      <c r="J245" s="509">
        <v>64540</v>
      </c>
      <c r="K245" s="506">
        <v>3.3354005167958656</v>
      </c>
      <c r="L245" s="506">
        <v>6454</v>
      </c>
      <c r="M245" s="509">
        <v>10</v>
      </c>
      <c r="N245" s="509">
        <v>64594</v>
      </c>
      <c r="O245" s="522">
        <v>3.3381912144702843</v>
      </c>
      <c r="P245" s="510">
        <v>6459.4</v>
      </c>
    </row>
    <row r="246" spans="1:16" ht="14.4" customHeight="1" x14ac:dyDescent="0.3">
      <c r="A246" s="505" t="s">
        <v>2713</v>
      </c>
      <c r="B246" s="506" t="s">
        <v>2688</v>
      </c>
      <c r="C246" s="506" t="s">
        <v>3100</v>
      </c>
      <c r="D246" s="506" t="s">
        <v>3101</v>
      </c>
      <c r="E246" s="509"/>
      <c r="F246" s="509"/>
      <c r="G246" s="506"/>
      <c r="H246" s="506"/>
      <c r="I246" s="509">
        <v>1</v>
      </c>
      <c r="J246" s="509">
        <v>870</v>
      </c>
      <c r="K246" s="506"/>
      <c r="L246" s="506">
        <v>870</v>
      </c>
      <c r="M246" s="509"/>
      <c r="N246" s="509"/>
      <c r="O246" s="522"/>
      <c r="P246" s="510"/>
    </row>
    <row r="247" spans="1:16" ht="14.4" customHeight="1" x14ac:dyDescent="0.3">
      <c r="A247" s="505" t="s">
        <v>2713</v>
      </c>
      <c r="B247" s="506" t="s">
        <v>2688</v>
      </c>
      <c r="C247" s="506" t="s">
        <v>2711</v>
      </c>
      <c r="D247" s="506" t="s">
        <v>2712</v>
      </c>
      <c r="E247" s="509"/>
      <c r="F247" s="509"/>
      <c r="G247" s="506"/>
      <c r="H247" s="506"/>
      <c r="I247" s="509">
        <v>1</v>
      </c>
      <c r="J247" s="509">
        <v>555.55999999999995</v>
      </c>
      <c r="K247" s="506"/>
      <c r="L247" s="506">
        <v>555.55999999999995</v>
      </c>
      <c r="M247" s="509">
        <v>2</v>
      </c>
      <c r="N247" s="509">
        <v>1111.1199999999999</v>
      </c>
      <c r="O247" s="522"/>
      <c r="P247" s="510">
        <v>555.55999999999995</v>
      </c>
    </row>
    <row r="248" spans="1:16" ht="14.4" customHeight="1" x14ac:dyDescent="0.3">
      <c r="A248" s="505" t="s">
        <v>2713</v>
      </c>
      <c r="B248" s="506" t="s">
        <v>2688</v>
      </c>
      <c r="C248" s="506" t="s">
        <v>3102</v>
      </c>
      <c r="D248" s="506" t="s">
        <v>3103</v>
      </c>
      <c r="E248" s="509"/>
      <c r="F248" s="509"/>
      <c r="G248" s="506"/>
      <c r="H248" s="506"/>
      <c r="I248" s="509">
        <v>2</v>
      </c>
      <c r="J248" s="509">
        <v>1320</v>
      </c>
      <c r="K248" s="506"/>
      <c r="L248" s="506">
        <v>660</v>
      </c>
      <c r="M248" s="509">
        <v>2</v>
      </c>
      <c r="N248" s="509">
        <v>1328</v>
      </c>
      <c r="O248" s="522"/>
      <c r="P248" s="510">
        <v>664</v>
      </c>
    </row>
    <row r="249" spans="1:16" ht="14.4" customHeight="1" thickBot="1" x14ac:dyDescent="0.35">
      <c r="A249" s="511" t="s">
        <v>2713</v>
      </c>
      <c r="B249" s="512" t="s">
        <v>2688</v>
      </c>
      <c r="C249" s="512" t="s">
        <v>3104</v>
      </c>
      <c r="D249" s="512" t="s">
        <v>3105</v>
      </c>
      <c r="E249" s="515"/>
      <c r="F249" s="515"/>
      <c r="G249" s="512"/>
      <c r="H249" s="512"/>
      <c r="I249" s="515"/>
      <c r="J249" s="515"/>
      <c r="K249" s="512"/>
      <c r="L249" s="512"/>
      <c r="M249" s="515">
        <v>4</v>
      </c>
      <c r="N249" s="515">
        <v>20620</v>
      </c>
      <c r="O249" s="523"/>
      <c r="P249" s="516">
        <v>5155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293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  <c r="N2" s="260"/>
      <c r="O2" s="142"/>
      <c r="P2" s="260"/>
      <c r="Q2" s="142"/>
      <c r="R2" s="260"/>
      <c r="S2" s="261"/>
    </row>
    <row r="3" spans="1:19" ht="14.4" customHeight="1" thickBot="1" x14ac:dyDescent="0.35">
      <c r="A3" s="254" t="s">
        <v>141</v>
      </c>
      <c r="B3" s="255">
        <f>SUBTOTAL(9,B6:B1048576)</f>
        <v>72541814</v>
      </c>
      <c r="C3" s="256">
        <f t="shared" ref="C3:R3" si="0">SUBTOTAL(9,C6:C1048576)</f>
        <v>29</v>
      </c>
      <c r="D3" s="256">
        <f t="shared" si="0"/>
        <v>74423852</v>
      </c>
      <c r="E3" s="256">
        <f t="shared" si="0"/>
        <v>27.5332513076624</v>
      </c>
      <c r="F3" s="256">
        <f t="shared" si="0"/>
        <v>80298159</v>
      </c>
      <c r="G3" s="259">
        <f>IF(B3&lt;&gt;0,F3/B3,"")</f>
        <v>1.1069224020231974</v>
      </c>
      <c r="H3" s="255">
        <f t="shared" si="0"/>
        <v>45034723.469999999</v>
      </c>
      <c r="I3" s="256">
        <f t="shared" si="0"/>
        <v>30</v>
      </c>
      <c r="J3" s="256">
        <f t="shared" si="0"/>
        <v>48375621.039999999</v>
      </c>
      <c r="K3" s="256">
        <f t="shared" si="0"/>
        <v>31.227953617506465</v>
      </c>
      <c r="L3" s="256">
        <f t="shared" si="0"/>
        <v>56355525.340000011</v>
      </c>
      <c r="M3" s="257">
        <f>IF(H3&lt;&gt;0,L3/H3,"")</f>
        <v>1.251379402330324</v>
      </c>
      <c r="N3" s="258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115</v>
      </c>
      <c r="B4" s="438" t="s">
        <v>109</v>
      </c>
      <c r="C4" s="439"/>
      <c r="D4" s="439"/>
      <c r="E4" s="439"/>
      <c r="F4" s="439"/>
      <c r="G4" s="440"/>
      <c r="H4" s="438" t="s">
        <v>110</v>
      </c>
      <c r="I4" s="439"/>
      <c r="J4" s="439"/>
      <c r="K4" s="439"/>
      <c r="L4" s="439"/>
      <c r="M4" s="440"/>
      <c r="N4" s="438" t="s">
        <v>111</v>
      </c>
      <c r="O4" s="439"/>
      <c r="P4" s="439"/>
      <c r="Q4" s="439"/>
      <c r="R4" s="439"/>
      <c r="S4" s="440"/>
    </row>
    <row r="5" spans="1:19" ht="14.4" customHeight="1" thickBot="1" x14ac:dyDescent="0.35">
      <c r="A5" s="628"/>
      <c r="B5" s="629">
        <v>2012</v>
      </c>
      <c r="C5" s="630"/>
      <c r="D5" s="630">
        <v>2013</v>
      </c>
      <c r="E5" s="630"/>
      <c r="F5" s="630">
        <v>2014</v>
      </c>
      <c r="G5" s="631" t="s">
        <v>2</v>
      </c>
      <c r="H5" s="629">
        <v>2012</v>
      </c>
      <c r="I5" s="630"/>
      <c r="J5" s="630">
        <v>2013</v>
      </c>
      <c r="K5" s="630"/>
      <c r="L5" s="630">
        <v>2014</v>
      </c>
      <c r="M5" s="631" t="s">
        <v>2</v>
      </c>
      <c r="N5" s="629">
        <v>2012</v>
      </c>
      <c r="O5" s="630"/>
      <c r="P5" s="630">
        <v>2013</v>
      </c>
      <c r="Q5" s="630"/>
      <c r="R5" s="630">
        <v>2014</v>
      </c>
      <c r="S5" s="631" t="s">
        <v>2</v>
      </c>
    </row>
    <row r="6" spans="1:19" ht="14.4" customHeight="1" x14ac:dyDescent="0.3">
      <c r="A6" s="593" t="s">
        <v>3107</v>
      </c>
      <c r="B6" s="632">
        <v>4104987</v>
      </c>
      <c r="C6" s="579">
        <v>1</v>
      </c>
      <c r="D6" s="632">
        <v>4217390</v>
      </c>
      <c r="E6" s="579">
        <v>1.0273820599188255</v>
      </c>
      <c r="F6" s="632">
        <v>3509552</v>
      </c>
      <c r="G6" s="584">
        <v>0.85494838351497826</v>
      </c>
      <c r="H6" s="632">
        <v>1902011.8299999996</v>
      </c>
      <c r="I6" s="579">
        <v>1</v>
      </c>
      <c r="J6" s="632">
        <v>1646505.5400000007</v>
      </c>
      <c r="K6" s="579">
        <v>0.86566524667725175</v>
      </c>
      <c r="L6" s="632">
        <v>951975.62999999989</v>
      </c>
      <c r="M6" s="584">
        <v>0.50050983647141678</v>
      </c>
      <c r="N6" s="632"/>
      <c r="O6" s="579"/>
      <c r="P6" s="632"/>
      <c r="Q6" s="579"/>
      <c r="R6" s="632"/>
      <c r="S6" s="153"/>
    </row>
    <row r="7" spans="1:19" ht="14.4" customHeight="1" x14ac:dyDescent="0.3">
      <c r="A7" s="534" t="s">
        <v>3108</v>
      </c>
      <c r="B7" s="639">
        <v>4158817</v>
      </c>
      <c r="C7" s="506">
        <v>1</v>
      </c>
      <c r="D7" s="639">
        <v>4688986</v>
      </c>
      <c r="E7" s="506">
        <v>1.1274807234845872</v>
      </c>
      <c r="F7" s="639">
        <v>4104632</v>
      </c>
      <c r="G7" s="522">
        <v>0.98697105450901057</v>
      </c>
      <c r="H7" s="639">
        <v>3799499.8800000018</v>
      </c>
      <c r="I7" s="506">
        <v>1</v>
      </c>
      <c r="J7" s="639">
        <v>3794957.3599999975</v>
      </c>
      <c r="K7" s="506">
        <v>0.99880444265206714</v>
      </c>
      <c r="L7" s="639">
        <v>3284880.7599999961</v>
      </c>
      <c r="M7" s="522">
        <v>0.86455608994518363</v>
      </c>
      <c r="N7" s="639"/>
      <c r="O7" s="506"/>
      <c r="P7" s="639"/>
      <c r="Q7" s="506"/>
      <c r="R7" s="639"/>
      <c r="S7" s="545"/>
    </row>
    <row r="8" spans="1:19" ht="14.4" customHeight="1" x14ac:dyDescent="0.3">
      <c r="A8" s="534" t="s">
        <v>3109</v>
      </c>
      <c r="B8" s="639">
        <v>4331885</v>
      </c>
      <c r="C8" s="506">
        <v>1</v>
      </c>
      <c r="D8" s="639">
        <v>3792592</v>
      </c>
      <c r="E8" s="506">
        <v>0.87550615955871403</v>
      </c>
      <c r="F8" s="639">
        <v>3877628</v>
      </c>
      <c r="G8" s="522">
        <v>0.89513641290108115</v>
      </c>
      <c r="H8" s="639">
        <v>540497.98999999976</v>
      </c>
      <c r="I8" s="506">
        <v>1</v>
      </c>
      <c r="J8" s="639">
        <v>708760.44000000006</v>
      </c>
      <c r="K8" s="506">
        <v>1.3113100383592553</v>
      </c>
      <c r="L8" s="639">
        <v>768983.83000000019</v>
      </c>
      <c r="M8" s="522">
        <v>1.4227320808353063</v>
      </c>
      <c r="N8" s="639"/>
      <c r="O8" s="506"/>
      <c r="P8" s="639"/>
      <c r="Q8" s="506"/>
      <c r="R8" s="639"/>
      <c r="S8" s="545"/>
    </row>
    <row r="9" spans="1:19" ht="14.4" customHeight="1" x14ac:dyDescent="0.3">
      <c r="A9" s="534" t="s">
        <v>3110</v>
      </c>
      <c r="B9" s="639">
        <v>3607453</v>
      </c>
      <c r="C9" s="506">
        <v>1</v>
      </c>
      <c r="D9" s="639">
        <v>2878949</v>
      </c>
      <c r="E9" s="506">
        <v>0.79805585824680181</v>
      </c>
      <c r="F9" s="639">
        <v>3343168</v>
      </c>
      <c r="G9" s="522">
        <v>0.92673917026777619</v>
      </c>
      <c r="H9" s="639">
        <v>3652460.4900000007</v>
      </c>
      <c r="I9" s="506">
        <v>1</v>
      </c>
      <c r="J9" s="639">
        <v>2892314.0199999972</v>
      </c>
      <c r="K9" s="506">
        <v>0.79188098760241388</v>
      </c>
      <c r="L9" s="639">
        <v>4212016.290000001</v>
      </c>
      <c r="M9" s="522">
        <v>1.1531996859465001</v>
      </c>
      <c r="N9" s="639"/>
      <c r="O9" s="506"/>
      <c r="P9" s="639"/>
      <c r="Q9" s="506"/>
      <c r="R9" s="639"/>
      <c r="S9" s="545"/>
    </row>
    <row r="10" spans="1:19" ht="14.4" customHeight="1" x14ac:dyDescent="0.3">
      <c r="A10" s="534" t="s">
        <v>3111</v>
      </c>
      <c r="B10" s="639">
        <v>16833969</v>
      </c>
      <c r="C10" s="506">
        <v>1</v>
      </c>
      <c r="D10" s="639">
        <v>17868791</v>
      </c>
      <c r="E10" s="506">
        <v>1.0614722529190828</v>
      </c>
      <c r="F10" s="639">
        <v>20066142</v>
      </c>
      <c r="G10" s="522">
        <v>1.1920030267371884</v>
      </c>
      <c r="H10" s="639">
        <v>19004444.880000003</v>
      </c>
      <c r="I10" s="506">
        <v>1</v>
      </c>
      <c r="J10" s="639">
        <v>21320249.580000009</v>
      </c>
      <c r="K10" s="506">
        <v>1.1218559507853409</v>
      </c>
      <c r="L10" s="639">
        <v>27202678.640000004</v>
      </c>
      <c r="M10" s="522">
        <v>1.4313850686913618</v>
      </c>
      <c r="N10" s="639"/>
      <c r="O10" s="506"/>
      <c r="P10" s="639"/>
      <c r="Q10" s="506"/>
      <c r="R10" s="639"/>
      <c r="S10" s="545"/>
    </row>
    <row r="11" spans="1:19" ht="14.4" customHeight="1" x14ac:dyDescent="0.3">
      <c r="A11" s="534" t="s">
        <v>3112</v>
      </c>
      <c r="B11" s="639">
        <v>5991205</v>
      </c>
      <c r="C11" s="506">
        <v>1</v>
      </c>
      <c r="D11" s="639">
        <v>6084388</v>
      </c>
      <c r="E11" s="506">
        <v>1.0155532985434483</v>
      </c>
      <c r="F11" s="639">
        <v>6651220</v>
      </c>
      <c r="G11" s="522">
        <v>1.1101639820370026</v>
      </c>
      <c r="H11" s="639">
        <v>3914531.3700000006</v>
      </c>
      <c r="I11" s="506">
        <v>1</v>
      </c>
      <c r="J11" s="639">
        <v>4440361.7200000007</v>
      </c>
      <c r="K11" s="506">
        <v>1.1343277905574685</v>
      </c>
      <c r="L11" s="639">
        <v>6073604.580000001</v>
      </c>
      <c r="M11" s="522">
        <v>1.5515534315414108</v>
      </c>
      <c r="N11" s="639"/>
      <c r="O11" s="506"/>
      <c r="P11" s="639"/>
      <c r="Q11" s="506"/>
      <c r="R11" s="639"/>
      <c r="S11" s="545"/>
    </row>
    <row r="12" spans="1:19" ht="14.4" customHeight="1" x14ac:dyDescent="0.3">
      <c r="A12" s="534" t="s">
        <v>3113</v>
      </c>
      <c r="B12" s="639">
        <v>1945282</v>
      </c>
      <c r="C12" s="506">
        <v>1</v>
      </c>
      <c r="D12" s="639">
        <v>1982250</v>
      </c>
      <c r="E12" s="506">
        <v>1.0190039284792642</v>
      </c>
      <c r="F12" s="639">
        <v>1833662</v>
      </c>
      <c r="G12" s="522">
        <v>0.94262014453431431</v>
      </c>
      <c r="H12" s="639">
        <v>1473035.2199999995</v>
      </c>
      <c r="I12" s="506">
        <v>1</v>
      </c>
      <c r="J12" s="639">
        <v>3087247.3899999997</v>
      </c>
      <c r="K12" s="506">
        <v>2.0958408516532283</v>
      </c>
      <c r="L12" s="639">
        <v>1128361.26</v>
      </c>
      <c r="M12" s="522">
        <v>0.76601105301474082</v>
      </c>
      <c r="N12" s="639"/>
      <c r="O12" s="506"/>
      <c r="P12" s="639"/>
      <c r="Q12" s="506"/>
      <c r="R12" s="639"/>
      <c r="S12" s="545"/>
    </row>
    <row r="13" spans="1:19" ht="14.4" customHeight="1" x14ac:dyDescent="0.3">
      <c r="A13" s="534" t="s">
        <v>3114</v>
      </c>
      <c r="B13" s="639">
        <v>272322</v>
      </c>
      <c r="C13" s="506">
        <v>1</v>
      </c>
      <c r="D13" s="639">
        <v>318624</v>
      </c>
      <c r="E13" s="506">
        <v>1.1700266596161897</v>
      </c>
      <c r="F13" s="639">
        <v>221037</v>
      </c>
      <c r="G13" s="522">
        <v>0.81167514927181794</v>
      </c>
      <c r="H13" s="639">
        <v>144419.42000000001</v>
      </c>
      <c r="I13" s="506">
        <v>1</v>
      </c>
      <c r="J13" s="639">
        <v>106843.69</v>
      </c>
      <c r="K13" s="506">
        <v>0.73981525476282894</v>
      </c>
      <c r="L13" s="639">
        <v>35933.699999999997</v>
      </c>
      <c r="M13" s="522">
        <v>0.24881487545096079</v>
      </c>
      <c r="N13" s="639"/>
      <c r="O13" s="506"/>
      <c r="P13" s="639"/>
      <c r="Q13" s="506"/>
      <c r="R13" s="639"/>
      <c r="S13" s="545"/>
    </row>
    <row r="14" spans="1:19" ht="14.4" customHeight="1" x14ac:dyDescent="0.3">
      <c r="A14" s="534" t="s">
        <v>3115</v>
      </c>
      <c r="B14" s="639">
        <v>297713</v>
      </c>
      <c r="C14" s="506">
        <v>1</v>
      </c>
      <c r="D14" s="639">
        <v>336793</v>
      </c>
      <c r="E14" s="506">
        <v>1.1312673615193156</v>
      </c>
      <c r="F14" s="639">
        <v>221294</v>
      </c>
      <c r="G14" s="522">
        <v>0.74331319089189929</v>
      </c>
      <c r="H14" s="639">
        <v>7188.87</v>
      </c>
      <c r="I14" s="506">
        <v>1</v>
      </c>
      <c r="J14" s="639">
        <v>5271.16</v>
      </c>
      <c r="K14" s="506">
        <v>0.73323902087532533</v>
      </c>
      <c r="L14" s="639">
        <v>39006.269999999997</v>
      </c>
      <c r="M14" s="522">
        <v>5.4259250758464121</v>
      </c>
      <c r="N14" s="639"/>
      <c r="O14" s="506"/>
      <c r="P14" s="639"/>
      <c r="Q14" s="506"/>
      <c r="R14" s="639"/>
      <c r="S14" s="545"/>
    </row>
    <row r="15" spans="1:19" ht="14.4" customHeight="1" x14ac:dyDescent="0.3">
      <c r="A15" s="534" t="s">
        <v>3116</v>
      </c>
      <c r="B15" s="639">
        <v>2674240</v>
      </c>
      <c r="C15" s="506">
        <v>1</v>
      </c>
      <c r="D15" s="639">
        <v>2969102</v>
      </c>
      <c r="E15" s="506">
        <v>1.1102601112839536</v>
      </c>
      <c r="F15" s="639">
        <v>2720644</v>
      </c>
      <c r="G15" s="522">
        <v>1.0173522196960632</v>
      </c>
      <c r="H15" s="639">
        <v>537264.09999999963</v>
      </c>
      <c r="I15" s="506">
        <v>1</v>
      </c>
      <c r="J15" s="639">
        <v>633756.46000000031</v>
      </c>
      <c r="K15" s="506">
        <v>1.1795994930612352</v>
      </c>
      <c r="L15" s="639">
        <v>214294.53999999998</v>
      </c>
      <c r="M15" s="522">
        <v>0.39886257056818075</v>
      </c>
      <c r="N15" s="639"/>
      <c r="O15" s="506"/>
      <c r="P15" s="639"/>
      <c r="Q15" s="506"/>
      <c r="R15" s="639"/>
      <c r="S15" s="545"/>
    </row>
    <row r="16" spans="1:19" ht="14.4" customHeight="1" x14ac:dyDescent="0.3">
      <c r="A16" s="534" t="s">
        <v>3117</v>
      </c>
      <c r="B16" s="639">
        <v>617550</v>
      </c>
      <c r="C16" s="506">
        <v>1</v>
      </c>
      <c r="D16" s="639">
        <v>747919</v>
      </c>
      <c r="E16" s="506">
        <v>1.211106792972229</v>
      </c>
      <c r="F16" s="639">
        <v>751443</v>
      </c>
      <c r="G16" s="522">
        <v>1.2168132135049794</v>
      </c>
      <c r="H16" s="639">
        <v>5337.4</v>
      </c>
      <c r="I16" s="506">
        <v>1</v>
      </c>
      <c r="J16" s="639">
        <v>16694.23</v>
      </c>
      <c r="K16" s="506">
        <v>3.1277831903173832</v>
      </c>
      <c r="L16" s="639">
        <v>8175.9800000000005</v>
      </c>
      <c r="M16" s="522">
        <v>1.5318282309738827</v>
      </c>
      <c r="N16" s="639"/>
      <c r="O16" s="506"/>
      <c r="P16" s="639"/>
      <c r="Q16" s="506"/>
      <c r="R16" s="639"/>
      <c r="S16" s="545"/>
    </row>
    <row r="17" spans="1:19" ht="14.4" customHeight="1" x14ac:dyDescent="0.3">
      <c r="A17" s="534" t="s">
        <v>3118</v>
      </c>
      <c r="B17" s="639">
        <v>690046</v>
      </c>
      <c r="C17" s="506">
        <v>1</v>
      </c>
      <c r="D17" s="639">
        <v>679047</v>
      </c>
      <c r="E17" s="506">
        <v>0.9840604829243268</v>
      </c>
      <c r="F17" s="639">
        <v>1004480</v>
      </c>
      <c r="G17" s="522">
        <v>1.4556710712039487</v>
      </c>
      <c r="H17" s="639">
        <v>273724.69</v>
      </c>
      <c r="I17" s="506">
        <v>1</v>
      </c>
      <c r="J17" s="639">
        <v>204066.69000000006</v>
      </c>
      <c r="K17" s="506">
        <v>0.7455180239678052</v>
      </c>
      <c r="L17" s="639">
        <v>181146.80000000008</v>
      </c>
      <c r="M17" s="522">
        <v>0.66178465669282549</v>
      </c>
      <c r="N17" s="639"/>
      <c r="O17" s="506"/>
      <c r="P17" s="639"/>
      <c r="Q17" s="506"/>
      <c r="R17" s="639"/>
      <c r="S17" s="545"/>
    </row>
    <row r="18" spans="1:19" ht="14.4" customHeight="1" x14ac:dyDescent="0.3">
      <c r="A18" s="534" t="s">
        <v>3119</v>
      </c>
      <c r="B18" s="639">
        <v>388435</v>
      </c>
      <c r="C18" s="506">
        <v>1</v>
      </c>
      <c r="D18" s="639">
        <v>468853</v>
      </c>
      <c r="E18" s="506">
        <v>1.2070307773501359</v>
      </c>
      <c r="F18" s="639">
        <v>448621</v>
      </c>
      <c r="G18" s="522">
        <v>1.1549448427664861</v>
      </c>
      <c r="H18" s="639">
        <v>144901.79999999999</v>
      </c>
      <c r="I18" s="506">
        <v>1</v>
      </c>
      <c r="J18" s="639">
        <v>150588.38</v>
      </c>
      <c r="K18" s="506">
        <v>1.0392443710154051</v>
      </c>
      <c r="L18" s="639">
        <v>297021.11</v>
      </c>
      <c r="M18" s="522">
        <v>2.0498096642001689</v>
      </c>
      <c r="N18" s="639"/>
      <c r="O18" s="506"/>
      <c r="P18" s="639"/>
      <c r="Q18" s="506"/>
      <c r="R18" s="639"/>
      <c r="S18" s="545"/>
    </row>
    <row r="19" spans="1:19" ht="14.4" customHeight="1" x14ac:dyDescent="0.3">
      <c r="A19" s="534" t="s">
        <v>3120</v>
      </c>
      <c r="B19" s="639">
        <v>118928</v>
      </c>
      <c r="C19" s="506">
        <v>1</v>
      </c>
      <c r="D19" s="639">
        <v>110167</v>
      </c>
      <c r="E19" s="506">
        <v>0.92633357998116506</v>
      </c>
      <c r="F19" s="639">
        <v>88325</v>
      </c>
      <c r="G19" s="522">
        <v>0.74267624108704422</v>
      </c>
      <c r="H19" s="639">
        <v>7059.62</v>
      </c>
      <c r="I19" s="506">
        <v>1</v>
      </c>
      <c r="J19" s="639">
        <v>4211.97</v>
      </c>
      <c r="K19" s="506">
        <v>0.59662843042543368</v>
      </c>
      <c r="L19" s="639">
        <v>2034.1999999999998</v>
      </c>
      <c r="M19" s="522">
        <v>0.28814582087987739</v>
      </c>
      <c r="N19" s="639"/>
      <c r="O19" s="506"/>
      <c r="P19" s="639"/>
      <c r="Q19" s="506"/>
      <c r="R19" s="639"/>
      <c r="S19" s="545"/>
    </row>
    <row r="20" spans="1:19" ht="14.4" customHeight="1" x14ac:dyDescent="0.3">
      <c r="A20" s="534" t="s">
        <v>3121</v>
      </c>
      <c r="B20" s="639">
        <v>2413043</v>
      </c>
      <c r="C20" s="506">
        <v>1</v>
      </c>
      <c r="D20" s="639">
        <v>2611084</v>
      </c>
      <c r="E20" s="506">
        <v>1.0820710613113815</v>
      </c>
      <c r="F20" s="639">
        <v>2752537</v>
      </c>
      <c r="G20" s="522">
        <v>1.1406912350919565</v>
      </c>
      <c r="H20" s="639">
        <v>388501.66000000003</v>
      </c>
      <c r="I20" s="506">
        <v>1</v>
      </c>
      <c r="J20" s="639">
        <v>625929.63</v>
      </c>
      <c r="K20" s="506">
        <v>1.6111375946244346</v>
      </c>
      <c r="L20" s="639">
        <v>736496.54999999993</v>
      </c>
      <c r="M20" s="522">
        <v>1.8957359152596667</v>
      </c>
      <c r="N20" s="639"/>
      <c r="O20" s="506"/>
      <c r="P20" s="639"/>
      <c r="Q20" s="506"/>
      <c r="R20" s="639"/>
      <c r="S20" s="545"/>
    </row>
    <row r="21" spans="1:19" ht="14.4" customHeight="1" x14ac:dyDescent="0.3">
      <c r="A21" s="534" t="s">
        <v>3122</v>
      </c>
      <c r="B21" s="639">
        <v>13000051</v>
      </c>
      <c r="C21" s="506">
        <v>1</v>
      </c>
      <c r="D21" s="639">
        <v>13155759</v>
      </c>
      <c r="E21" s="506">
        <v>1.011977491472918</v>
      </c>
      <c r="F21" s="639">
        <v>15155708</v>
      </c>
      <c r="G21" s="522">
        <v>1.1658191187096112</v>
      </c>
      <c r="H21" s="639">
        <v>4526467.6300000027</v>
      </c>
      <c r="I21" s="506">
        <v>1</v>
      </c>
      <c r="J21" s="639">
        <v>4327209.7499999991</v>
      </c>
      <c r="K21" s="506">
        <v>0.95597938695520868</v>
      </c>
      <c r="L21" s="639">
        <v>6422643</v>
      </c>
      <c r="M21" s="522">
        <v>1.4189084126953089</v>
      </c>
      <c r="N21" s="639"/>
      <c r="O21" s="506"/>
      <c r="P21" s="639"/>
      <c r="Q21" s="506"/>
      <c r="R21" s="639"/>
      <c r="S21" s="545"/>
    </row>
    <row r="22" spans="1:19" ht="14.4" customHeight="1" x14ac:dyDescent="0.3">
      <c r="A22" s="534" t="s">
        <v>3123</v>
      </c>
      <c r="B22" s="639">
        <v>280586</v>
      </c>
      <c r="C22" s="506">
        <v>1</v>
      </c>
      <c r="D22" s="639">
        <v>228370</v>
      </c>
      <c r="E22" s="506">
        <v>0.81390375856243713</v>
      </c>
      <c r="F22" s="639">
        <v>241304</v>
      </c>
      <c r="G22" s="522">
        <v>0.86000014255878765</v>
      </c>
      <c r="H22" s="639">
        <v>13523.85</v>
      </c>
      <c r="I22" s="506">
        <v>1</v>
      </c>
      <c r="J22" s="639">
        <v>20865.060000000001</v>
      </c>
      <c r="K22" s="506">
        <v>1.5428343260240243</v>
      </c>
      <c r="L22" s="639">
        <v>6887.89</v>
      </c>
      <c r="M22" s="522">
        <v>0.50931428550301872</v>
      </c>
      <c r="N22" s="639"/>
      <c r="O22" s="506"/>
      <c r="P22" s="639"/>
      <c r="Q22" s="506"/>
      <c r="R22" s="639"/>
      <c r="S22" s="545"/>
    </row>
    <row r="23" spans="1:19" ht="14.4" customHeight="1" x14ac:dyDescent="0.3">
      <c r="A23" s="534" t="s">
        <v>3124</v>
      </c>
      <c r="B23" s="639">
        <v>28948</v>
      </c>
      <c r="C23" s="506">
        <v>1</v>
      </c>
      <c r="D23" s="639">
        <v>0</v>
      </c>
      <c r="E23" s="506">
        <v>0</v>
      </c>
      <c r="F23" s="639"/>
      <c r="G23" s="522"/>
      <c r="H23" s="639">
        <v>866.13</v>
      </c>
      <c r="I23" s="506">
        <v>1</v>
      </c>
      <c r="J23" s="639"/>
      <c r="K23" s="506"/>
      <c r="L23" s="639"/>
      <c r="M23" s="522"/>
      <c r="N23" s="639"/>
      <c r="O23" s="506"/>
      <c r="P23" s="639"/>
      <c r="Q23" s="506"/>
      <c r="R23" s="639"/>
      <c r="S23" s="545"/>
    </row>
    <row r="24" spans="1:19" ht="14.4" customHeight="1" x14ac:dyDescent="0.3">
      <c r="A24" s="534" t="s">
        <v>3125</v>
      </c>
      <c r="B24" s="639">
        <v>129098</v>
      </c>
      <c r="C24" s="506">
        <v>1</v>
      </c>
      <c r="D24" s="639">
        <v>214201</v>
      </c>
      <c r="E24" s="506">
        <v>1.6592123812917319</v>
      </c>
      <c r="F24" s="639">
        <v>159758</v>
      </c>
      <c r="G24" s="522">
        <v>1.237493996808626</v>
      </c>
      <c r="H24" s="639">
        <v>13476.17</v>
      </c>
      <c r="I24" s="506">
        <v>1</v>
      </c>
      <c r="J24" s="639">
        <v>43633.43</v>
      </c>
      <c r="K24" s="506">
        <v>3.2378212800818038</v>
      </c>
      <c r="L24" s="639">
        <v>17194.949999999997</v>
      </c>
      <c r="M24" s="522">
        <v>1.2759522920829878</v>
      </c>
      <c r="N24" s="639"/>
      <c r="O24" s="506"/>
      <c r="P24" s="639"/>
      <c r="Q24" s="506"/>
      <c r="R24" s="639"/>
      <c r="S24" s="545"/>
    </row>
    <row r="25" spans="1:19" ht="14.4" customHeight="1" x14ac:dyDescent="0.3">
      <c r="A25" s="534" t="s">
        <v>3126</v>
      </c>
      <c r="B25" s="639">
        <v>1980597</v>
      </c>
      <c r="C25" s="506">
        <v>1</v>
      </c>
      <c r="D25" s="639">
        <v>2053746</v>
      </c>
      <c r="E25" s="506">
        <v>1.0369328035940679</v>
      </c>
      <c r="F25" s="639">
        <v>2296833</v>
      </c>
      <c r="G25" s="522">
        <v>1.1596670094925925</v>
      </c>
      <c r="H25" s="639">
        <v>1371619.4599999997</v>
      </c>
      <c r="I25" s="506">
        <v>1</v>
      </c>
      <c r="J25" s="639">
        <v>1216546.54</v>
      </c>
      <c r="K25" s="506">
        <v>0.88694173236649787</v>
      </c>
      <c r="L25" s="639">
        <v>1034855.7499999999</v>
      </c>
      <c r="M25" s="522">
        <v>0.75447730232698806</v>
      </c>
      <c r="N25" s="639"/>
      <c r="O25" s="506"/>
      <c r="P25" s="639"/>
      <c r="Q25" s="506"/>
      <c r="R25" s="639"/>
      <c r="S25" s="545"/>
    </row>
    <row r="26" spans="1:19" ht="14.4" customHeight="1" x14ac:dyDescent="0.3">
      <c r="A26" s="534" t="s">
        <v>3127</v>
      </c>
      <c r="B26" s="639">
        <v>4130</v>
      </c>
      <c r="C26" s="506">
        <v>1</v>
      </c>
      <c r="D26" s="639">
        <v>4338</v>
      </c>
      <c r="E26" s="506">
        <v>1.0503631961259079</v>
      </c>
      <c r="F26" s="639">
        <v>173</v>
      </c>
      <c r="G26" s="522">
        <v>4.1888619854721552E-2</v>
      </c>
      <c r="H26" s="639">
        <v>866.13</v>
      </c>
      <c r="I26" s="506">
        <v>1</v>
      </c>
      <c r="J26" s="639"/>
      <c r="K26" s="506"/>
      <c r="L26" s="639"/>
      <c r="M26" s="522"/>
      <c r="N26" s="639"/>
      <c r="O26" s="506"/>
      <c r="P26" s="639"/>
      <c r="Q26" s="506"/>
      <c r="R26" s="639"/>
      <c r="S26" s="545"/>
    </row>
    <row r="27" spans="1:19" ht="14.4" customHeight="1" x14ac:dyDescent="0.3">
      <c r="A27" s="534" t="s">
        <v>3128</v>
      </c>
      <c r="B27" s="639">
        <v>251883</v>
      </c>
      <c r="C27" s="506">
        <v>1</v>
      </c>
      <c r="D27" s="639">
        <v>142883</v>
      </c>
      <c r="E27" s="506">
        <v>0.5672594021827595</v>
      </c>
      <c r="F27" s="639">
        <v>213437</v>
      </c>
      <c r="G27" s="522">
        <v>0.8473656419845722</v>
      </c>
      <c r="H27" s="639">
        <v>73401.91</v>
      </c>
      <c r="I27" s="506">
        <v>1</v>
      </c>
      <c r="J27" s="639">
        <v>13175.52</v>
      </c>
      <c r="K27" s="506">
        <v>0.17949832640594773</v>
      </c>
      <c r="L27" s="639">
        <v>34009.579999999994</v>
      </c>
      <c r="M27" s="522">
        <v>0.46333371979012528</v>
      </c>
      <c r="N27" s="639"/>
      <c r="O27" s="506"/>
      <c r="P27" s="639"/>
      <c r="Q27" s="506"/>
      <c r="R27" s="639"/>
      <c r="S27" s="545"/>
    </row>
    <row r="28" spans="1:19" ht="14.4" customHeight="1" x14ac:dyDescent="0.3">
      <c r="A28" s="534" t="s">
        <v>3129</v>
      </c>
      <c r="B28" s="639">
        <v>286901</v>
      </c>
      <c r="C28" s="506">
        <v>1</v>
      </c>
      <c r="D28" s="639">
        <v>126831</v>
      </c>
      <c r="E28" s="506">
        <v>0.44207235248395788</v>
      </c>
      <c r="F28" s="639">
        <v>209251</v>
      </c>
      <c r="G28" s="522">
        <v>0.7293491483124841</v>
      </c>
      <c r="H28" s="639">
        <v>17980.939999999999</v>
      </c>
      <c r="I28" s="506">
        <v>1</v>
      </c>
      <c r="J28" s="639">
        <v>3785.75</v>
      </c>
      <c r="K28" s="506">
        <v>0.21054238543702389</v>
      </c>
      <c r="L28" s="639">
        <v>8953.9900000000016</v>
      </c>
      <c r="M28" s="522">
        <v>0.49797118504371862</v>
      </c>
      <c r="N28" s="639"/>
      <c r="O28" s="506"/>
      <c r="P28" s="639"/>
      <c r="Q28" s="506"/>
      <c r="R28" s="639"/>
      <c r="S28" s="545"/>
    </row>
    <row r="29" spans="1:19" ht="14.4" customHeight="1" x14ac:dyDescent="0.3">
      <c r="A29" s="534" t="s">
        <v>3130</v>
      </c>
      <c r="B29" s="639">
        <v>88192</v>
      </c>
      <c r="C29" s="506">
        <v>1</v>
      </c>
      <c r="D29" s="639"/>
      <c r="E29" s="506"/>
      <c r="F29" s="639"/>
      <c r="G29" s="522"/>
      <c r="H29" s="639">
        <v>9512.17</v>
      </c>
      <c r="I29" s="506">
        <v>1</v>
      </c>
      <c r="J29" s="639"/>
      <c r="K29" s="506"/>
      <c r="L29" s="639"/>
      <c r="M29" s="522"/>
      <c r="N29" s="639"/>
      <c r="O29" s="506"/>
      <c r="P29" s="639"/>
      <c r="Q29" s="506"/>
      <c r="R29" s="639"/>
      <c r="S29" s="545"/>
    </row>
    <row r="30" spans="1:19" ht="14.4" customHeight="1" x14ac:dyDescent="0.3">
      <c r="A30" s="534" t="s">
        <v>3131</v>
      </c>
      <c r="B30" s="639">
        <v>552495</v>
      </c>
      <c r="C30" s="506">
        <v>1</v>
      </c>
      <c r="D30" s="639">
        <v>409759</v>
      </c>
      <c r="E30" s="506">
        <v>0.74165196065122763</v>
      </c>
      <c r="F30" s="639">
        <v>474836</v>
      </c>
      <c r="G30" s="522">
        <v>0.85943945194074156</v>
      </c>
      <c r="H30" s="639">
        <v>93589.640000000029</v>
      </c>
      <c r="I30" s="506">
        <v>1</v>
      </c>
      <c r="J30" s="639">
        <v>83712.730000000025</v>
      </c>
      <c r="K30" s="506">
        <v>0.89446577634020175</v>
      </c>
      <c r="L30" s="639">
        <v>157621.24</v>
      </c>
      <c r="M30" s="522">
        <v>1.6841740175515147</v>
      </c>
      <c r="N30" s="639"/>
      <c r="O30" s="506"/>
      <c r="P30" s="639"/>
      <c r="Q30" s="506"/>
      <c r="R30" s="639"/>
      <c r="S30" s="545"/>
    </row>
    <row r="31" spans="1:19" ht="14.4" customHeight="1" x14ac:dyDescent="0.3">
      <c r="A31" s="534" t="s">
        <v>3132</v>
      </c>
      <c r="B31" s="639">
        <v>3732745</v>
      </c>
      <c r="C31" s="506">
        <v>1</v>
      </c>
      <c r="D31" s="639">
        <v>4113566</v>
      </c>
      <c r="E31" s="506">
        <v>1.1020217025272285</v>
      </c>
      <c r="F31" s="639">
        <v>4569336</v>
      </c>
      <c r="G31" s="522">
        <v>1.2241221942565057</v>
      </c>
      <c r="H31" s="639">
        <v>256828.37999999998</v>
      </c>
      <c r="I31" s="506">
        <v>1</v>
      </c>
      <c r="J31" s="639">
        <v>581368.30999999971</v>
      </c>
      <c r="K31" s="506">
        <v>2.2636451236424877</v>
      </c>
      <c r="L31" s="639">
        <v>507583.38999999972</v>
      </c>
      <c r="M31" s="522">
        <v>1.9763524186851926</v>
      </c>
      <c r="N31" s="639"/>
      <c r="O31" s="506"/>
      <c r="P31" s="639"/>
      <c r="Q31" s="506"/>
      <c r="R31" s="639"/>
      <c r="S31" s="545"/>
    </row>
    <row r="32" spans="1:19" ht="14.4" customHeight="1" x14ac:dyDescent="0.3">
      <c r="A32" s="534" t="s">
        <v>3133</v>
      </c>
      <c r="B32" s="639">
        <v>1496635</v>
      </c>
      <c r="C32" s="506">
        <v>1</v>
      </c>
      <c r="D32" s="639">
        <v>1394335</v>
      </c>
      <c r="E32" s="506">
        <v>0.93164666067544855</v>
      </c>
      <c r="F32" s="639">
        <v>1981430</v>
      </c>
      <c r="G32" s="522">
        <v>1.3239233346808006</v>
      </c>
      <c r="H32" s="639">
        <v>132577.87000000002</v>
      </c>
      <c r="I32" s="506">
        <v>1</v>
      </c>
      <c r="J32" s="639">
        <v>100630.69000000002</v>
      </c>
      <c r="K32" s="506">
        <v>0.75903082467684835</v>
      </c>
      <c r="L32" s="639">
        <v>123050.89000000003</v>
      </c>
      <c r="M32" s="522">
        <v>0.92814049584595082</v>
      </c>
      <c r="N32" s="639"/>
      <c r="O32" s="506"/>
      <c r="P32" s="639"/>
      <c r="Q32" s="506"/>
      <c r="R32" s="639"/>
      <c r="S32" s="545"/>
    </row>
    <row r="33" spans="1:19" ht="14.4" customHeight="1" x14ac:dyDescent="0.3">
      <c r="A33" s="534" t="s">
        <v>863</v>
      </c>
      <c r="B33" s="639"/>
      <c r="C33" s="506"/>
      <c r="D33" s="639"/>
      <c r="E33" s="506"/>
      <c r="F33" s="639"/>
      <c r="G33" s="522"/>
      <c r="H33" s="639">
        <v>-6021.52</v>
      </c>
      <c r="I33" s="506">
        <v>1</v>
      </c>
      <c r="J33" s="639">
        <v>-194.75</v>
      </c>
      <c r="K33" s="506">
        <v>3.2342332168621875E-2</v>
      </c>
      <c r="L33" s="639">
        <v>-9283.36</v>
      </c>
      <c r="M33" s="522">
        <v>1.5416971130212969</v>
      </c>
      <c r="N33" s="639"/>
      <c r="O33" s="506"/>
      <c r="P33" s="639"/>
      <c r="Q33" s="506"/>
      <c r="R33" s="639"/>
      <c r="S33" s="545"/>
    </row>
    <row r="34" spans="1:19" ht="14.4" customHeight="1" x14ac:dyDescent="0.3">
      <c r="A34" s="534" t="s">
        <v>3134</v>
      </c>
      <c r="B34" s="639">
        <v>837261</v>
      </c>
      <c r="C34" s="506">
        <v>1</v>
      </c>
      <c r="D34" s="639">
        <v>910215</v>
      </c>
      <c r="E34" s="506">
        <v>1.0871341194681228</v>
      </c>
      <c r="F34" s="639">
        <v>928249</v>
      </c>
      <c r="G34" s="522">
        <v>1.1086734005286285</v>
      </c>
      <c r="H34" s="639">
        <v>553109.04</v>
      </c>
      <c r="I34" s="506">
        <v>1</v>
      </c>
      <c r="J34" s="639">
        <v>812451.17999999993</v>
      </c>
      <c r="K34" s="506">
        <v>1.4688806749569667</v>
      </c>
      <c r="L34" s="639">
        <v>465081.46</v>
      </c>
      <c r="M34" s="522">
        <v>0.8408495004890898</v>
      </c>
      <c r="N34" s="639"/>
      <c r="O34" s="506"/>
      <c r="P34" s="639"/>
      <c r="Q34" s="506"/>
      <c r="R34" s="639"/>
      <c r="S34" s="545"/>
    </row>
    <row r="35" spans="1:19" ht="14.4" customHeight="1" thickBot="1" x14ac:dyDescent="0.35">
      <c r="A35" s="634" t="s">
        <v>3135</v>
      </c>
      <c r="B35" s="633">
        <v>1426417</v>
      </c>
      <c r="C35" s="512">
        <v>1</v>
      </c>
      <c r="D35" s="633">
        <v>1914914</v>
      </c>
      <c r="E35" s="512">
        <v>1.342464370517177</v>
      </c>
      <c r="F35" s="633">
        <v>2473459</v>
      </c>
      <c r="G35" s="523">
        <v>1.7340364002952853</v>
      </c>
      <c r="H35" s="633">
        <v>2182046.4500000002</v>
      </c>
      <c r="I35" s="512">
        <v>1</v>
      </c>
      <c r="J35" s="633">
        <v>1534678.5700000003</v>
      </c>
      <c r="K35" s="512">
        <v>0.70332076111395347</v>
      </c>
      <c r="L35" s="633">
        <v>2450316.4199999985</v>
      </c>
      <c r="M35" s="523">
        <v>1.1229442068018296</v>
      </c>
      <c r="N35" s="633"/>
      <c r="O35" s="512"/>
      <c r="P35" s="633"/>
      <c r="Q35" s="512"/>
      <c r="R35" s="633"/>
      <c r="S35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63" t="s">
        <v>3444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293</v>
      </c>
      <c r="B2" s="162"/>
      <c r="C2" s="162"/>
      <c r="D2" s="162"/>
      <c r="E2" s="1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2"/>
    </row>
    <row r="3" spans="1:17" ht="14.4" customHeight="1" thickBot="1" x14ac:dyDescent="0.35">
      <c r="E3" s="100" t="s">
        <v>141</v>
      </c>
      <c r="F3" s="131">
        <f t="shared" ref="F3:O3" si="0">SUBTOTAL(9,F6:F1048576)</f>
        <v>78988.550000000047</v>
      </c>
      <c r="G3" s="132">
        <f t="shared" si="0"/>
        <v>117576537.46999992</v>
      </c>
      <c r="H3" s="132"/>
      <c r="I3" s="132"/>
      <c r="J3" s="132">
        <f t="shared" si="0"/>
        <v>78843.29999999993</v>
      </c>
      <c r="K3" s="132">
        <f t="shared" si="0"/>
        <v>122799473.03999987</v>
      </c>
      <c r="L3" s="132"/>
      <c r="M3" s="132"/>
      <c r="N3" s="132">
        <f t="shared" si="0"/>
        <v>84621.440000000002</v>
      </c>
      <c r="O3" s="132">
        <f t="shared" si="0"/>
        <v>136653684.33999997</v>
      </c>
      <c r="P3" s="75">
        <f>IF(G3=0,0,O3/G3)</f>
        <v>1.1622530079597526</v>
      </c>
      <c r="Q3" s="133">
        <f>IF(N3=0,0,O3/N3)</f>
        <v>1614.8825207890573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106</v>
      </c>
      <c r="E4" s="447" t="s">
        <v>71</v>
      </c>
      <c r="F4" s="452">
        <v>2012</v>
      </c>
      <c r="G4" s="453"/>
      <c r="H4" s="134"/>
      <c r="I4" s="134"/>
      <c r="J4" s="452">
        <v>2013</v>
      </c>
      <c r="K4" s="453"/>
      <c r="L4" s="134"/>
      <c r="M4" s="134"/>
      <c r="N4" s="452">
        <v>2014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78" t="s">
        <v>3136</v>
      </c>
      <c r="B6" s="579" t="s">
        <v>2678</v>
      </c>
      <c r="C6" s="579" t="s">
        <v>2688</v>
      </c>
      <c r="D6" s="579" t="s">
        <v>2701</v>
      </c>
      <c r="E6" s="579" t="s">
        <v>2702</v>
      </c>
      <c r="F6" s="147"/>
      <c r="G6" s="147"/>
      <c r="H6" s="147"/>
      <c r="I6" s="147"/>
      <c r="J6" s="147">
        <v>1</v>
      </c>
      <c r="K6" s="147">
        <v>650</v>
      </c>
      <c r="L6" s="147"/>
      <c r="M6" s="147">
        <v>650</v>
      </c>
      <c r="N6" s="147">
        <v>1</v>
      </c>
      <c r="O6" s="147">
        <v>650</v>
      </c>
      <c r="P6" s="584"/>
      <c r="Q6" s="592">
        <v>650</v>
      </c>
    </row>
    <row r="7" spans="1:17" ht="14.4" customHeight="1" x14ac:dyDescent="0.3">
      <c r="A7" s="505" t="s">
        <v>3136</v>
      </c>
      <c r="B7" s="506" t="s">
        <v>2678</v>
      </c>
      <c r="C7" s="506" t="s">
        <v>2688</v>
      </c>
      <c r="D7" s="506" t="s">
        <v>2703</v>
      </c>
      <c r="E7" s="506" t="s">
        <v>2704</v>
      </c>
      <c r="F7" s="509"/>
      <c r="G7" s="509"/>
      <c r="H7" s="509"/>
      <c r="I7" s="509"/>
      <c r="J7" s="509">
        <v>1</v>
      </c>
      <c r="K7" s="509">
        <v>121</v>
      </c>
      <c r="L7" s="509"/>
      <c r="M7" s="509">
        <v>121</v>
      </c>
      <c r="N7" s="509">
        <v>1</v>
      </c>
      <c r="O7" s="509">
        <v>121</v>
      </c>
      <c r="P7" s="522"/>
      <c r="Q7" s="510">
        <v>121</v>
      </c>
    </row>
    <row r="8" spans="1:17" ht="14.4" customHeight="1" x14ac:dyDescent="0.3">
      <c r="A8" s="505" t="s">
        <v>3136</v>
      </c>
      <c r="B8" s="506" t="s">
        <v>2678</v>
      </c>
      <c r="C8" s="506" t="s">
        <v>2688</v>
      </c>
      <c r="D8" s="506" t="s">
        <v>2705</v>
      </c>
      <c r="E8" s="506" t="s">
        <v>2706</v>
      </c>
      <c r="F8" s="509"/>
      <c r="G8" s="509"/>
      <c r="H8" s="509"/>
      <c r="I8" s="509"/>
      <c r="J8" s="509"/>
      <c r="K8" s="509"/>
      <c r="L8" s="509"/>
      <c r="M8" s="509"/>
      <c r="N8" s="509">
        <v>1</v>
      </c>
      <c r="O8" s="509">
        <v>266</v>
      </c>
      <c r="P8" s="522"/>
      <c r="Q8" s="510">
        <v>266</v>
      </c>
    </row>
    <row r="9" spans="1:17" ht="14.4" customHeight="1" x14ac:dyDescent="0.3">
      <c r="A9" s="505" t="s">
        <v>3136</v>
      </c>
      <c r="B9" s="506" t="s">
        <v>2713</v>
      </c>
      <c r="C9" s="506" t="s">
        <v>2714</v>
      </c>
      <c r="D9" s="506" t="s">
        <v>2718</v>
      </c>
      <c r="E9" s="506" t="s">
        <v>714</v>
      </c>
      <c r="F9" s="509"/>
      <c r="G9" s="509"/>
      <c r="H9" s="509"/>
      <c r="I9" s="509"/>
      <c r="J9" s="509">
        <v>2</v>
      </c>
      <c r="K9" s="509">
        <v>1983.78</v>
      </c>
      <c r="L9" s="509"/>
      <c r="M9" s="509">
        <v>991.89</v>
      </c>
      <c r="N9" s="509"/>
      <c r="O9" s="509"/>
      <c r="P9" s="522"/>
      <c r="Q9" s="510"/>
    </row>
    <row r="10" spans="1:17" ht="14.4" customHeight="1" x14ac:dyDescent="0.3">
      <c r="A10" s="505" t="s">
        <v>3136</v>
      </c>
      <c r="B10" s="506" t="s">
        <v>2713</v>
      </c>
      <c r="C10" s="506" t="s">
        <v>2714</v>
      </c>
      <c r="D10" s="506" t="s">
        <v>2719</v>
      </c>
      <c r="E10" s="506" t="s">
        <v>714</v>
      </c>
      <c r="F10" s="509">
        <v>3.5</v>
      </c>
      <c r="G10" s="509">
        <v>6940.08</v>
      </c>
      <c r="H10" s="509">
        <v>1</v>
      </c>
      <c r="I10" s="509">
        <v>1982.8799999999999</v>
      </c>
      <c r="J10" s="509"/>
      <c r="K10" s="509"/>
      <c r="L10" s="509"/>
      <c r="M10" s="509"/>
      <c r="N10" s="509">
        <v>1</v>
      </c>
      <c r="O10" s="509">
        <v>2000.27</v>
      </c>
      <c r="P10" s="522">
        <v>0.28822002051849549</v>
      </c>
      <c r="Q10" s="510">
        <v>2000.27</v>
      </c>
    </row>
    <row r="11" spans="1:17" ht="14.4" customHeight="1" x14ac:dyDescent="0.3">
      <c r="A11" s="505" t="s">
        <v>3136</v>
      </c>
      <c r="B11" s="506" t="s">
        <v>2713</v>
      </c>
      <c r="C11" s="506" t="s">
        <v>2714</v>
      </c>
      <c r="D11" s="506" t="s">
        <v>2720</v>
      </c>
      <c r="E11" s="506" t="s">
        <v>2721</v>
      </c>
      <c r="F11" s="509">
        <v>24.39</v>
      </c>
      <c r="G11" s="509">
        <v>64569.05</v>
      </c>
      <c r="H11" s="509">
        <v>1</v>
      </c>
      <c r="I11" s="509">
        <v>2647.357523575236</v>
      </c>
      <c r="J11" s="509">
        <v>23.619999999999997</v>
      </c>
      <c r="K11" s="509">
        <v>62887.19</v>
      </c>
      <c r="L11" s="509">
        <v>0.9739525360834641</v>
      </c>
      <c r="M11" s="509">
        <v>2662.4551227773077</v>
      </c>
      <c r="N11" s="509">
        <v>13.049999999999999</v>
      </c>
      <c r="O11" s="509">
        <v>34862.44</v>
      </c>
      <c r="P11" s="522">
        <v>0.53992493307552147</v>
      </c>
      <c r="Q11" s="510">
        <v>2671.4513409961692</v>
      </c>
    </row>
    <row r="12" spans="1:17" ht="14.4" customHeight="1" x14ac:dyDescent="0.3">
      <c r="A12" s="505" t="s">
        <v>3136</v>
      </c>
      <c r="B12" s="506" t="s">
        <v>2713</v>
      </c>
      <c r="C12" s="506" t="s">
        <v>2714</v>
      </c>
      <c r="D12" s="506" t="s">
        <v>2722</v>
      </c>
      <c r="E12" s="506" t="s">
        <v>2721</v>
      </c>
      <c r="F12" s="509">
        <v>0.8</v>
      </c>
      <c r="G12" s="509">
        <v>5296.44</v>
      </c>
      <c r="H12" s="509">
        <v>1</v>
      </c>
      <c r="I12" s="509">
        <v>6620.5499999999993</v>
      </c>
      <c r="J12" s="509">
        <v>0.6</v>
      </c>
      <c r="K12" s="509">
        <v>3983.94</v>
      </c>
      <c r="L12" s="509">
        <v>0.75219203842581062</v>
      </c>
      <c r="M12" s="509">
        <v>6639.9000000000005</v>
      </c>
      <c r="N12" s="509">
        <v>0.4</v>
      </c>
      <c r="O12" s="509">
        <v>2671.44</v>
      </c>
      <c r="P12" s="522">
        <v>0.50438407685162112</v>
      </c>
      <c r="Q12" s="510">
        <v>6678.5999999999995</v>
      </c>
    </row>
    <row r="13" spans="1:17" ht="14.4" customHeight="1" x14ac:dyDescent="0.3">
      <c r="A13" s="505" t="s">
        <v>3136</v>
      </c>
      <c r="B13" s="506" t="s">
        <v>2713</v>
      </c>
      <c r="C13" s="506" t="s">
        <v>2714</v>
      </c>
      <c r="D13" s="506" t="s">
        <v>2728</v>
      </c>
      <c r="E13" s="506" t="s">
        <v>725</v>
      </c>
      <c r="F13" s="509">
        <v>46.84</v>
      </c>
      <c r="G13" s="509">
        <v>52926.71</v>
      </c>
      <c r="H13" s="509">
        <v>1</v>
      </c>
      <c r="I13" s="509">
        <v>1129.9468403074295</v>
      </c>
      <c r="J13" s="509">
        <v>66.27000000000001</v>
      </c>
      <c r="K13" s="509">
        <v>65271.499999999993</v>
      </c>
      <c r="L13" s="509">
        <v>1.2332431016399847</v>
      </c>
      <c r="M13" s="509">
        <v>984.93285046023811</v>
      </c>
      <c r="N13" s="509">
        <v>61.12</v>
      </c>
      <c r="O13" s="509">
        <v>60457.15</v>
      </c>
      <c r="P13" s="522">
        <v>1.1422805233879076</v>
      </c>
      <c r="Q13" s="510">
        <v>989.15494109947656</v>
      </c>
    </row>
    <row r="14" spans="1:17" ht="14.4" customHeight="1" x14ac:dyDescent="0.3">
      <c r="A14" s="505" t="s">
        <v>3136</v>
      </c>
      <c r="B14" s="506" t="s">
        <v>2713</v>
      </c>
      <c r="C14" s="506" t="s">
        <v>2714</v>
      </c>
      <c r="D14" s="506" t="s">
        <v>2731</v>
      </c>
      <c r="E14" s="506" t="s">
        <v>832</v>
      </c>
      <c r="F14" s="509">
        <v>6.5000000000000009</v>
      </c>
      <c r="G14" s="509">
        <v>81743.830000000016</v>
      </c>
      <c r="H14" s="509">
        <v>1</v>
      </c>
      <c r="I14" s="509">
        <v>12575.973846153847</v>
      </c>
      <c r="J14" s="509">
        <v>4.17</v>
      </c>
      <c r="K14" s="509">
        <v>44506.299999999996</v>
      </c>
      <c r="L14" s="509">
        <v>0.54446066449296526</v>
      </c>
      <c r="M14" s="509">
        <v>10672.973621103116</v>
      </c>
      <c r="N14" s="509">
        <v>3.96</v>
      </c>
      <c r="O14" s="509">
        <v>40935.909999999996</v>
      </c>
      <c r="P14" s="522">
        <v>0.50078287254218434</v>
      </c>
      <c r="Q14" s="510">
        <v>10337.351010101009</v>
      </c>
    </row>
    <row r="15" spans="1:17" ht="14.4" customHeight="1" x14ac:dyDescent="0.3">
      <c r="A15" s="505" t="s">
        <v>3136</v>
      </c>
      <c r="B15" s="506" t="s">
        <v>2713</v>
      </c>
      <c r="C15" s="506" t="s">
        <v>2714</v>
      </c>
      <c r="D15" s="506" t="s">
        <v>2734</v>
      </c>
      <c r="E15" s="506" t="s">
        <v>832</v>
      </c>
      <c r="F15" s="509">
        <v>0.1</v>
      </c>
      <c r="G15" s="509">
        <v>644.99</v>
      </c>
      <c r="H15" s="509">
        <v>1</v>
      </c>
      <c r="I15" s="509">
        <v>6449.9</v>
      </c>
      <c r="J15" s="509">
        <v>0.66</v>
      </c>
      <c r="K15" s="509">
        <v>4264.88</v>
      </c>
      <c r="L15" s="509">
        <v>6.6123195708460596</v>
      </c>
      <c r="M15" s="509">
        <v>6461.939393939394</v>
      </c>
      <c r="N15" s="509">
        <v>0.2</v>
      </c>
      <c r="O15" s="509">
        <v>1301.3</v>
      </c>
      <c r="P15" s="522">
        <v>2.0175506597001505</v>
      </c>
      <c r="Q15" s="510">
        <v>6506.4999999999991</v>
      </c>
    </row>
    <row r="16" spans="1:17" ht="14.4" customHeight="1" x14ac:dyDescent="0.3">
      <c r="A16" s="505" t="s">
        <v>3136</v>
      </c>
      <c r="B16" s="506" t="s">
        <v>2713</v>
      </c>
      <c r="C16" s="506" t="s">
        <v>2714</v>
      </c>
      <c r="D16" s="506" t="s">
        <v>2738</v>
      </c>
      <c r="E16" s="506" t="s">
        <v>2739</v>
      </c>
      <c r="F16" s="509"/>
      <c r="G16" s="509"/>
      <c r="H16" s="509"/>
      <c r="I16" s="509"/>
      <c r="J16" s="509">
        <v>0.01</v>
      </c>
      <c r="K16" s="509">
        <v>3.04</v>
      </c>
      <c r="L16" s="509"/>
      <c r="M16" s="509">
        <v>304</v>
      </c>
      <c r="N16" s="509"/>
      <c r="O16" s="509"/>
      <c r="P16" s="522"/>
      <c r="Q16" s="510"/>
    </row>
    <row r="17" spans="1:17" ht="14.4" customHeight="1" x14ac:dyDescent="0.3">
      <c r="A17" s="505" t="s">
        <v>3136</v>
      </c>
      <c r="B17" s="506" t="s">
        <v>2713</v>
      </c>
      <c r="C17" s="506" t="s">
        <v>2714</v>
      </c>
      <c r="D17" s="506" t="s">
        <v>2740</v>
      </c>
      <c r="E17" s="506" t="s">
        <v>729</v>
      </c>
      <c r="F17" s="509">
        <v>40.5</v>
      </c>
      <c r="G17" s="509">
        <v>39152.97</v>
      </c>
      <c r="H17" s="509">
        <v>1</v>
      </c>
      <c r="I17" s="509">
        <v>966.74</v>
      </c>
      <c r="J17" s="509">
        <v>57</v>
      </c>
      <c r="K17" s="509">
        <v>55409.020000000004</v>
      </c>
      <c r="L17" s="509">
        <v>1.415193279079467</v>
      </c>
      <c r="M17" s="509">
        <v>972.0880701754387</v>
      </c>
      <c r="N17" s="509">
        <v>38</v>
      </c>
      <c r="O17" s="509">
        <v>37058.36</v>
      </c>
      <c r="P17" s="522">
        <v>0.94650188734085816</v>
      </c>
      <c r="Q17" s="510">
        <v>975.22</v>
      </c>
    </row>
    <row r="18" spans="1:17" ht="14.4" customHeight="1" x14ac:dyDescent="0.3">
      <c r="A18" s="505" t="s">
        <v>3136</v>
      </c>
      <c r="B18" s="506" t="s">
        <v>2713</v>
      </c>
      <c r="C18" s="506" t="s">
        <v>2714</v>
      </c>
      <c r="D18" s="506" t="s">
        <v>2741</v>
      </c>
      <c r="E18" s="506" t="s">
        <v>729</v>
      </c>
      <c r="F18" s="509">
        <v>7.5</v>
      </c>
      <c r="G18" s="509">
        <v>14500.949999999997</v>
      </c>
      <c r="H18" s="509">
        <v>1</v>
      </c>
      <c r="I18" s="509">
        <v>1933.4599999999996</v>
      </c>
      <c r="J18" s="509">
        <v>2</v>
      </c>
      <c r="K18" s="509">
        <v>3715.46</v>
      </c>
      <c r="L18" s="509">
        <v>0.25622183374192731</v>
      </c>
      <c r="M18" s="509">
        <v>1857.73</v>
      </c>
      <c r="N18" s="509"/>
      <c r="O18" s="509"/>
      <c r="P18" s="522"/>
      <c r="Q18" s="510"/>
    </row>
    <row r="19" spans="1:17" ht="14.4" customHeight="1" x14ac:dyDescent="0.3">
      <c r="A19" s="505" t="s">
        <v>3136</v>
      </c>
      <c r="B19" s="506" t="s">
        <v>2713</v>
      </c>
      <c r="C19" s="506" t="s">
        <v>2714</v>
      </c>
      <c r="D19" s="506" t="s">
        <v>2743</v>
      </c>
      <c r="E19" s="506" t="s">
        <v>855</v>
      </c>
      <c r="F19" s="509">
        <v>0.15000000000000002</v>
      </c>
      <c r="G19" s="509">
        <v>727.15</v>
      </c>
      <c r="H19" s="509">
        <v>1</v>
      </c>
      <c r="I19" s="509">
        <v>4847.6666666666661</v>
      </c>
      <c r="J19" s="509">
        <v>7.0000000000000007E-2</v>
      </c>
      <c r="K19" s="509">
        <v>339.34</v>
      </c>
      <c r="L19" s="509">
        <v>0.46667125077356802</v>
      </c>
      <c r="M19" s="509">
        <v>4847.7142857142853</v>
      </c>
      <c r="N19" s="509"/>
      <c r="O19" s="509"/>
      <c r="P19" s="522"/>
      <c r="Q19" s="510"/>
    </row>
    <row r="20" spans="1:17" ht="14.4" customHeight="1" x14ac:dyDescent="0.3">
      <c r="A20" s="505" t="s">
        <v>3136</v>
      </c>
      <c r="B20" s="506" t="s">
        <v>2713</v>
      </c>
      <c r="C20" s="506" t="s">
        <v>2714</v>
      </c>
      <c r="D20" s="506" t="s">
        <v>2744</v>
      </c>
      <c r="E20" s="506" t="s">
        <v>855</v>
      </c>
      <c r="F20" s="509"/>
      <c r="G20" s="509"/>
      <c r="H20" s="509"/>
      <c r="I20" s="509"/>
      <c r="J20" s="509">
        <v>0.05</v>
      </c>
      <c r="K20" s="509">
        <v>484.77</v>
      </c>
      <c r="L20" s="509"/>
      <c r="M20" s="509">
        <v>9695.4</v>
      </c>
      <c r="N20" s="509"/>
      <c r="O20" s="509"/>
      <c r="P20" s="522"/>
      <c r="Q20" s="510"/>
    </row>
    <row r="21" spans="1:17" ht="14.4" customHeight="1" x14ac:dyDescent="0.3">
      <c r="A21" s="505" t="s">
        <v>3136</v>
      </c>
      <c r="B21" s="506" t="s">
        <v>2713</v>
      </c>
      <c r="C21" s="506" t="s">
        <v>2714</v>
      </c>
      <c r="D21" s="506" t="s">
        <v>2745</v>
      </c>
      <c r="E21" s="506" t="s">
        <v>748</v>
      </c>
      <c r="F21" s="509">
        <v>0.28000000000000003</v>
      </c>
      <c r="G21" s="509">
        <v>1515.72</v>
      </c>
      <c r="H21" s="509">
        <v>1</v>
      </c>
      <c r="I21" s="509">
        <v>5413.2857142857138</v>
      </c>
      <c r="J21" s="509">
        <v>0.4</v>
      </c>
      <c r="K21" s="509">
        <v>2174.8200000000002</v>
      </c>
      <c r="L21" s="509">
        <v>1.4348428469638193</v>
      </c>
      <c r="M21" s="509">
        <v>5437.05</v>
      </c>
      <c r="N21" s="509">
        <v>0.14000000000000001</v>
      </c>
      <c r="O21" s="509">
        <v>764.51</v>
      </c>
      <c r="P21" s="522">
        <v>0.50438735386482991</v>
      </c>
      <c r="Q21" s="510">
        <v>5460.7857142857138</v>
      </c>
    </row>
    <row r="22" spans="1:17" ht="14.4" customHeight="1" x14ac:dyDescent="0.3">
      <c r="A22" s="505" t="s">
        <v>3136</v>
      </c>
      <c r="B22" s="506" t="s">
        <v>2713</v>
      </c>
      <c r="C22" s="506" t="s">
        <v>2714</v>
      </c>
      <c r="D22" s="506" t="s">
        <v>2746</v>
      </c>
      <c r="E22" s="506" t="s">
        <v>748</v>
      </c>
      <c r="F22" s="509">
        <v>14.029999999999998</v>
      </c>
      <c r="G22" s="509">
        <v>151858.97999999998</v>
      </c>
      <c r="H22" s="509">
        <v>1</v>
      </c>
      <c r="I22" s="509">
        <v>10823.875980042765</v>
      </c>
      <c r="J22" s="509">
        <v>12.629999999999999</v>
      </c>
      <c r="K22" s="509">
        <v>137378.99</v>
      </c>
      <c r="L22" s="509">
        <v>0.9046484442342495</v>
      </c>
      <c r="M22" s="509">
        <v>10877.196357878069</v>
      </c>
      <c r="N22" s="509">
        <v>6.79</v>
      </c>
      <c r="O22" s="509">
        <v>74157.430000000008</v>
      </c>
      <c r="P22" s="522">
        <v>0.4883308843507313</v>
      </c>
      <c r="Q22" s="510">
        <v>10921.565537555229</v>
      </c>
    </row>
    <row r="23" spans="1:17" ht="14.4" customHeight="1" x14ac:dyDescent="0.3">
      <c r="A23" s="505" t="s">
        <v>3136</v>
      </c>
      <c r="B23" s="506" t="s">
        <v>2713</v>
      </c>
      <c r="C23" s="506" t="s">
        <v>2714</v>
      </c>
      <c r="D23" s="506" t="s">
        <v>2747</v>
      </c>
      <c r="E23" s="506" t="s">
        <v>855</v>
      </c>
      <c r="F23" s="509">
        <v>0.30000000000000004</v>
      </c>
      <c r="G23" s="509">
        <v>581.73</v>
      </c>
      <c r="H23" s="509">
        <v>1</v>
      </c>
      <c r="I23" s="509">
        <v>1939.0999999999997</v>
      </c>
      <c r="J23" s="509">
        <v>2.0099999999999998</v>
      </c>
      <c r="K23" s="509">
        <v>3921.56</v>
      </c>
      <c r="L23" s="509">
        <v>6.7412029635741666</v>
      </c>
      <c r="M23" s="509">
        <v>1951.0248756218907</v>
      </c>
      <c r="N23" s="509">
        <v>0.70000000000000007</v>
      </c>
      <c r="O23" s="509">
        <v>1401.99</v>
      </c>
      <c r="P23" s="522">
        <v>2.4100355835181269</v>
      </c>
      <c r="Q23" s="510">
        <v>2002.8428571428569</v>
      </c>
    </row>
    <row r="24" spans="1:17" ht="14.4" customHeight="1" x14ac:dyDescent="0.3">
      <c r="A24" s="505" t="s">
        <v>3136</v>
      </c>
      <c r="B24" s="506" t="s">
        <v>2713</v>
      </c>
      <c r="C24" s="506" t="s">
        <v>2714</v>
      </c>
      <c r="D24" s="506" t="s">
        <v>2749</v>
      </c>
      <c r="E24" s="506" t="s">
        <v>748</v>
      </c>
      <c r="F24" s="509"/>
      <c r="G24" s="509"/>
      <c r="H24" s="509"/>
      <c r="I24" s="509"/>
      <c r="J24" s="509"/>
      <c r="K24" s="509"/>
      <c r="L24" s="509"/>
      <c r="M24" s="509"/>
      <c r="N24" s="509">
        <v>19.650000000000002</v>
      </c>
      <c r="O24" s="509">
        <v>42921.77</v>
      </c>
      <c r="P24" s="522"/>
      <c r="Q24" s="510">
        <v>2184.3139949109409</v>
      </c>
    </row>
    <row r="25" spans="1:17" ht="14.4" customHeight="1" x14ac:dyDescent="0.3">
      <c r="A25" s="505" t="s">
        <v>3136</v>
      </c>
      <c r="B25" s="506" t="s">
        <v>2713</v>
      </c>
      <c r="C25" s="506" t="s">
        <v>2714</v>
      </c>
      <c r="D25" s="506" t="s">
        <v>2750</v>
      </c>
      <c r="E25" s="506" t="s">
        <v>733</v>
      </c>
      <c r="F25" s="509">
        <v>0.5</v>
      </c>
      <c r="G25" s="509">
        <v>188</v>
      </c>
      <c r="H25" s="509">
        <v>1</v>
      </c>
      <c r="I25" s="509">
        <v>376</v>
      </c>
      <c r="J25" s="509">
        <v>0.1</v>
      </c>
      <c r="K25" s="509">
        <v>37.93</v>
      </c>
      <c r="L25" s="509">
        <v>0.20175531914893616</v>
      </c>
      <c r="M25" s="509">
        <v>379.29999999999995</v>
      </c>
      <c r="N25" s="509">
        <v>0.32</v>
      </c>
      <c r="O25" s="509">
        <v>121.38</v>
      </c>
      <c r="P25" s="522">
        <v>0.64563829787234039</v>
      </c>
      <c r="Q25" s="510">
        <v>379.3125</v>
      </c>
    </row>
    <row r="26" spans="1:17" ht="14.4" customHeight="1" x14ac:dyDescent="0.3">
      <c r="A26" s="505" t="s">
        <v>3136</v>
      </c>
      <c r="B26" s="506" t="s">
        <v>2713</v>
      </c>
      <c r="C26" s="506" t="s">
        <v>2714</v>
      </c>
      <c r="D26" s="506" t="s">
        <v>2752</v>
      </c>
      <c r="E26" s="506" t="s">
        <v>710</v>
      </c>
      <c r="F26" s="509">
        <v>0.05</v>
      </c>
      <c r="G26" s="509">
        <v>46.83</v>
      </c>
      <c r="H26" s="509">
        <v>1</v>
      </c>
      <c r="I26" s="509">
        <v>936.59999999999991</v>
      </c>
      <c r="J26" s="509">
        <v>0.08</v>
      </c>
      <c r="K26" s="509">
        <v>75.17</v>
      </c>
      <c r="L26" s="509">
        <v>1.6051676275891524</v>
      </c>
      <c r="M26" s="509">
        <v>939.625</v>
      </c>
      <c r="N26" s="509">
        <v>0.15000000000000002</v>
      </c>
      <c r="O26" s="509">
        <v>141.72</v>
      </c>
      <c r="P26" s="522">
        <v>3.0262652146060218</v>
      </c>
      <c r="Q26" s="510">
        <v>944.79999999999984</v>
      </c>
    </row>
    <row r="27" spans="1:17" ht="14.4" customHeight="1" x14ac:dyDescent="0.3">
      <c r="A27" s="505" t="s">
        <v>3136</v>
      </c>
      <c r="B27" s="506" t="s">
        <v>2713</v>
      </c>
      <c r="C27" s="506" t="s">
        <v>2714</v>
      </c>
      <c r="D27" s="506" t="s">
        <v>3137</v>
      </c>
      <c r="E27" s="506" t="s">
        <v>3138</v>
      </c>
      <c r="F27" s="509">
        <v>0.05</v>
      </c>
      <c r="G27" s="509">
        <v>241.68</v>
      </c>
      <c r="H27" s="509">
        <v>1</v>
      </c>
      <c r="I27" s="509">
        <v>4833.5999999999995</v>
      </c>
      <c r="J27" s="509"/>
      <c r="K27" s="509"/>
      <c r="L27" s="509"/>
      <c r="M27" s="509"/>
      <c r="N27" s="509"/>
      <c r="O27" s="509"/>
      <c r="P27" s="522"/>
      <c r="Q27" s="510"/>
    </row>
    <row r="28" spans="1:17" ht="14.4" customHeight="1" x14ac:dyDescent="0.3">
      <c r="A28" s="505" t="s">
        <v>3136</v>
      </c>
      <c r="B28" s="506" t="s">
        <v>2713</v>
      </c>
      <c r="C28" s="506" t="s">
        <v>2714</v>
      </c>
      <c r="D28" s="506" t="s">
        <v>2759</v>
      </c>
      <c r="E28" s="506" t="s">
        <v>748</v>
      </c>
      <c r="F28" s="509"/>
      <c r="G28" s="509"/>
      <c r="H28" s="509"/>
      <c r="I28" s="509"/>
      <c r="J28" s="509"/>
      <c r="K28" s="509"/>
      <c r="L28" s="509"/>
      <c r="M28" s="509"/>
      <c r="N28" s="509">
        <v>0.11</v>
      </c>
      <c r="O28" s="509">
        <v>4368.6100000000006</v>
      </c>
      <c r="P28" s="522"/>
      <c r="Q28" s="510">
        <v>39714.636363636368</v>
      </c>
    </row>
    <row r="29" spans="1:17" ht="14.4" customHeight="1" x14ac:dyDescent="0.3">
      <c r="A29" s="505" t="s">
        <v>3136</v>
      </c>
      <c r="B29" s="506" t="s">
        <v>2713</v>
      </c>
      <c r="C29" s="506" t="s">
        <v>2679</v>
      </c>
      <c r="D29" s="506" t="s">
        <v>2770</v>
      </c>
      <c r="E29" s="506" t="s">
        <v>2771</v>
      </c>
      <c r="F29" s="509">
        <v>5</v>
      </c>
      <c r="G29" s="509">
        <v>4793.3600000000006</v>
      </c>
      <c r="H29" s="509">
        <v>1</v>
      </c>
      <c r="I29" s="509">
        <v>958.67200000000014</v>
      </c>
      <c r="J29" s="509">
        <v>6</v>
      </c>
      <c r="K29" s="509">
        <v>5833.92</v>
      </c>
      <c r="L29" s="509">
        <v>1.2170836323580951</v>
      </c>
      <c r="M29" s="509">
        <v>972.32</v>
      </c>
      <c r="N29" s="509">
        <v>2</v>
      </c>
      <c r="O29" s="509">
        <v>1944.64</v>
      </c>
      <c r="P29" s="522">
        <v>0.40569454411936512</v>
      </c>
      <c r="Q29" s="510">
        <v>972.32</v>
      </c>
    </row>
    <row r="30" spans="1:17" ht="14.4" customHeight="1" x14ac:dyDescent="0.3">
      <c r="A30" s="505" t="s">
        <v>3136</v>
      </c>
      <c r="B30" s="506" t="s">
        <v>2713</v>
      </c>
      <c r="C30" s="506" t="s">
        <v>2679</v>
      </c>
      <c r="D30" s="506" t="s">
        <v>2773</v>
      </c>
      <c r="E30" s="506" t="s">
        <v>2771</v>
      </c>
      <c r="F30" s="509">
        <v>5</v>
      </c>
      <c r="G30" s="509">
        <v>8356.82</v>
      </c>
      <c r="H30" s="509">
        <v>1</v>
      </c>
      <c r="I30" s="509">
        <v>1671.364</v>
      </c>
      <c r="J30" s="509">
        <v>5</v>
      </c>
      <c r="K30" s="509">
        <v>8536.5499999999993</v>
      </c>
      <c r="L30" s="509">
        <v>1.0215069847142813</v>
      </c>
      <c r="M30" s="509">
        <v>1707.31</v>
      </c>
      <c r="N30" s="509">
        <v>4</v>
      </c>
      <c r="O30" s="509">
        <v>6829.24</v>
      </c>
      <c r="P30" s="522">
        <v>0.81720558777142505</v>
      </c>
      <c r="Q30" s="510">
        <v>1707.31</v>
      </c>
    </row>
    <row r="31" spans="1:17" ht="14.4" customHeight="1" x14ac:dyDescent="0.3">
      <c r="A31" s="505" t="s">
        <v>3136</v>
      </c>
      <c r="B31" s="506" t="s">
        <v>2713</v>
      </c>
      <c r="C31" s="506" t="s">
        <v>2679</v>
      </c>
      <c r="D31" s="506" t="s">
        <v>2774</v>
      </c>
      <c r="E31" s="506" t="s">
        <v>2771</v>
      </c>
      <c r="F31" s="509">
        <v>6</v>
      </c>
      <c r="G31" s="509">
        <v>12325.3</v>
      </c>
      <c r="H31" s="509">
        <v>1</v>
      </c>
      <c r="I31" s="509">
        <v>2054.2166666666667</v>
      </c>
      <c r="J31" s="509">
        <v>5</v>
      </c>
      <c r="K31" s="509">
        <v>10331.5</v>
      </c>
      <c r="L31" s="509">
        <v>0.83823517480304743</v>
      </c>
      <c r="M31" s="509">
        <v>2066.3000000000002</v>
      </c>
      <c r="N31" s="509">
        <v>8</v>
      </c>
      <c r="O31" s="509">
        <v>16530.400000000001</v>
      </c>
      <c r="P31" s="522">
        <v>1.3411762796848761</v>
      </c>
      <c r="Q31" s="510">
        <v>2066.3000000000002</v>
      </c>
    </row>
    <row r="32" spans="1:17" ht="14.4" customHeight="1" x14ac:dyDescent="0.3">
      <c r="A32" s="505" t="s">
        <v>3136</v>
      </c>
      <c r="B32" s="506" t="s">
        <v>2713</v>
      </c>
      <c r="C32" s="506" t="s">
        <v>2679</v>
      </c>
      <c r="D32" s="506" t="s">
        <v>2775</v>
      </c>
      <c r="E32" s="506" t="s">
        <v>2776</v>
      </c>
      <c r="F32" s="509">
        <v>2</v>
      </c>
      <c r="G32" s="509">
        <v>3796.39</v>
      </c>
      <c r="H32" s="509">
        <v>1</v>
      </c>
      <c r="I32" s="509">
        <v>1898.1949999999999</v>
      </c>
      <c r="J32" s="509"/>
      <c r="K32" s="509"/>
      <c r="L32" s="509"/>
      <c r="M32" s="509"/>
      <c r="N32" s="509"/>
      <c r="O32" s="509"/>
      <c r="P32" s="522"/>
      <c r="Q32" s="510"/>
    </row>
    <row r="33" spans="1:17" ht="14.4" customHeight="1" x14ac:dyDescent="0.3">
      <c r="A33" s="505" t="s">
        <v>3136</v>
      </c>
      <c r="B33" s="506" t="s">
        <v>2713</v>
      </c>
      <c r="C33" s="506" t="s">
        <v>2679</v>
      </c>
      <c r="D33" s="506" t="s">
        <v>2777</v>
      </c>
      <c r="E33" s="506" t="s">
        <v>2778</v>
      </c>
      <c r="F33" s="509">
        <v>7</v>
      </c>
      <c r="G33" s="509">
        <v>7122.2000000000007</v>
      </c>
      <c r="H33" s="509">
        <v>1</v>
      </c>
      <c r="I33" s="509">
        <v>1017.4571428571429</v>
      </c>
      <c r="J33" s="509">
        <v>3</v>
      </c>
      <c r="K33" s="509">
        <v>3083.2799999999997</v>
      </c>
      <c r="L33" s="509">
        <v>0.43291117913004401</v>
      </c>
      <c r="M33" s="509">
        <v>1027.76</v>
      </c>
      <c r="N33" s="509">
        <v>9</v>
      </c>
      <c r="O33" s="509">
        <v>9249.84</v>
      </c>
      <c r="P33" s="522">
        <v>1.2987335373901321</v>
      </c>
      <c r="Q33" s="510">
        <v>1027.76</v>
      </c>
    </row>
    <row r="34" spans="1:17" ht="14.4" customHeight="1" x14ac:dyDescent="0.3">
      <c r="A34" s="505" t="s">
        <v>3136</v>
      </c>
      <c r="B34" s="506" t="s">
        <v>2713</v>
      </c>
      <c r="C34" s="506" t="s">
        <v>2679</v>
      </c>
      <c r="D34" s="506" t="s">
        <v>2779</v>
      </c>
      <c r="E34" s="506" t="s">
        <v>2778</v>
      </c>
      <c r="F34" s="509">
        <v>5</v>
      </c>
      <c r="G34" s="509">
        <v>10634.1</v>
      </c>
      <c r="H34" s="509">
        <v>1</v>
      </c>
      <c r="I34" s="509">
        <v>2126.8200000000002</v>
      </c>
      <c r="J34" s="509">
        <v>8</v>
      </c>
      <c r="K34" s="509">
        <v>17134.8</v>
      </c>
      <c r="L34" s="509">
        <v>1.6113070217507828</v>
      </c>
      <c r="M34" s="509">
        <v>2141.85</v>
      </c>
      <c r="N34" s="509">
        <v>4</v>
      </c>
      <c r="O34" s="509">
        <v>8567.4</v>
      </c>
      <c r="P34" s="522">
        <v>0.80565351087539139</v>
      </c>
      <c r="Q34" s="510">
        <v>2141.85</v>
      </c>
    </row>
    <row r="35" spans="1:17" ht="14.4" customHeight="1" x14ac:dyDescent="0.3">
      <c r="A35" s="505" t="s">
        <v>3136</v>
      </c>
      <c r="B35" s="506" t="s">
        <v>2713</v>
      </c>
      <c r="C35" s="506" t="s">
        <v>2679</v>
      </c>
      <c r="D35" s="506" t="s">
        <v>2780</v>
      </c>
      <c r="E35" s="506" t="s">
        <v>2781</v>
      </c>
      <c r="F35" s="509">
        <v>4</v>
      </c>
      <c r="G35" s="509">
        <v>1867.12</v>
      </c>
      <c r="H35" s="509">
        <v>1</v>
      </c>
      <c r="I35" s="509">
        <v>466.78</v>
      </c>
      <c r="J35" s="509"/>
      <c r="K35" s="509"/>
      <c r="L35" s="509"/>
      <c r="M35" s="509"/>
      <c r="N35" s="509"/>
      <c r="O35" s="509"/>
      <c r="P35" s="522"/>
      <c r="Q35" s="510"/>
    </row>
    <row r="36" spans="1:17" ht="14.4" customHeight="1" x14ac:dyDescent="0.3">
      <c r="A36" s="505" t="s">
        <v>3136</v>
      </c>
      <c r="B36" s="506" t="s">
        <v>2713</v>
      </c>
      <c r="C36" s="506" t="s">
        <v>2679</v>
      </c>
      <c r="D36" s="506" t="s">
        <v>2782</v>
      </c>
      <c r="E36" s="506" t="s">
        <v>2783</v>
      </c>
      <c r="F36" s="509">
        <v>5</v>
      </c>
      <c r="G36" s="509">
        <v>134427.28</v>
      </c>
      <c r="H36" s="509">
        <v>1</v>
      </c>
      <c r="I36" s="509">
        <v>26885.455999999998</v>
      </c>
      <c r="J36" s="509">
        <v>9</v>
      </c>
      <c r="K36" s="509">
        <v>247172.76</v>
      </c>
      <c r="L36" s="509">
        <v>1.8387098213993469</v>
      </c>
      <c r="M36" s="509">
        <v>27463.64</v>
      </c>
      <c r="N36" s="509">
        <v>2</v>
      </c>
      <c r="O36" s="509">
        <v>54927.28</v>
      </c>
      <c r="P36" s="522">
        <v>0.4086021825331882</v>
      </c>
      <c r="Q36" s="510">
        <v>27463.64</v>
      </c>
    </row>
    <row r="37" spans="1:17" ht="14.4" customHeight="1" x14ac:dyDescent="0.3">
      <c r="A37" s="505" t="s">
        <v>3136</v>
      </c>
      <c r="B37" s="506" t="s">
        <v>2713</v>
      </c>
      <c r="C37" s="506" t="s">
        <v>2679</v>
      </c>
      <c r="D37" s="506" t="s">
        <v>2790</v>
      </c>
      <c r="E37" s="506" t="s">
        <v>2791</v>
      </c>
      <c r="F37" s="509">
        <v>19</v>
      </c>
      <c r="G37" s="509">
        <v>42493.5</v>
      </c>
      <c r="H37" s="509">
        <v>1</v>
      </c>
      <c r="I37" s="509">
        <v>2236.5</v>
      </c>
      <c r="J37" s="509">
        <v>23</v>
      </c>
      <c r="K37" s="509">
        <v>51439.5</v>
      </c>
      <c r="L37" s="509">
        <v>1.2105263157894737</v>
      </c>
      <c r="M37" s="509">
        <v>2236.5</v>
      </c>
      <c r="N37" s="509">
        <v>4</v>
      </c>
      <c r="O37" s="509">
        <v>8946</v>
      </c>
      <c r="P37" s="522">
        <v>0.21052631578947367</v>
      </c>
      <c r="Q37" s="510">
        <v>2236.5</v>
      </c>
    </row>
    <row r="38" spans="1:17" ht="14.4" customHeight="1" x14ac:dyDescent="0.3">
      <c r="A38" s="505" t="s">
        <v>3136</v>
      </c>
      <c r="B38" s="506" t="s">
        <v>2713</v>
      </c>
      <c r="C38" s="506" t="s">
        <v>2679</v>
      </c>
      <c r="D38" s="506" t="s">
        <v>3139</v>
      </c>
      <c r="E38" s="506" t="s">
        <v>3140</v>
      </c>
      <c r="F38" s="509">
        <v>6</v>
      </c>
      <c r="G38" s="509">
        <v>174109.08000000002</v>
      </c>
      <c r="H38" s="509">
        <v>1</v>
      </c>
      <c r="I38" s="509">
        <v>29018.180000000004</v>
      </c>
      <c r="J38" s="509">
        <v>2</v>
      </c>
      <c r="K38" s="509">
        <v>58036.36</v>
      </c>
      <c r="L38" s="509">
        <v>0.33333333333333331</v>
      </c>
      <c r="M38" s="509">
        <v>29018.18</v>
      </c>
      <c r="N38" s="509"/>
      <c r="O38" s="509"/>
      <c r="P38" s="522"/>
      <c r="Q38" s="510"/>
    </row>
    <row r="39" spans="1:17" ht="14.4" customHeight="1" x14ac:dyDescent="0.3">
      <c r="A39" s="505" t="s">
        <v>3136</v>
      </c>
      <c r="B39" s="506" t="s">
        <v>2713</v>
      </c>
      <c r="C39" s="506" t="s">
        <v>2679</v>
      </c>
      <c r="D39" s="506" t="s">
        <v>3141</v>
      </c>
      <c r="E39" s="506" t="s">
        <v>3142</v>
      </c>
      <c r="F39" s="509">
        <v>3</v>
      </c>
      <c r="G39" s="509">
        <v>76818.179999999993</v>
      </c>
      <c r="H39" s="509">
        <v>1</v>
      </c>
      <c r="I39" s="509">
        <v>25606.059999999998</v>
      </c>
      <c r="J39" s="509"/>
      <c r="K39" s="509"/>
      <c r="L39" s="509"/>
      <c r="M39" s="509"/>
      <c r="N39" s="509"/>
      <c r="O39" s="509"/>
      <c r="P39" s="522"/>
      <c r="Q39" s="510"/>
    </row>
    <row r="40" spans="1:17" ht="14.4" customHeight="1" x14ac:dyDescent="0.3">
      <c r="A40" s="505" t="s">
        <v>3136</v>
      </c>
      <c r="B40" s="506" t="s">
        <v>2713</v>
      </c>
      <c r="C40" s="506" t="s">
        <v>2679</v>
      </c>
      <c r="D40" s="506" t="s">
        <v>3143</v>
      </c>
      <c r="E40" s="506" t="s">
        <v>3144</v>
      </c>
      <c r="F40" s="509">
        <v>3</v>
      </c>
      <c r="G40" s="509">
        <v>11973.119999999999</v>
      </c>
      <c r="H40" s="509">
        <v>1</v>
      </c>
      <c r="I40" s="509">
        <v>3991.0399999999995</v>
      </c>
      <c r="J40" s="509">
        <v>1</v>
      </c>
      <c r="K40" s="509">
        <v>3991.04</v>
      </c>
      <c r="L40" s="509">
        <v>0.33333333333333337</v>
      </c>
      <c r="M40" s="509">
        <v>3991.04</v>
      </c>
      <c r="N40" s="509"/>
      <c r="O40" s="509"/>
      <c r="P40" s="522"/>
      <c r="Q40" s="510"/>
    </row>
    <row r="41" spans="1:17" ht="14.4" customHeight="1" x14ac:dyDescent="0.3">
      <c r="A41" s="505" t="s">
        <v>3136</v>
      </c>
      <c r="B41" s="506" t="s">
        <v>2713</v>
      </c>
      <c r="C41" s="506" t="s">
        <v>2679</v>
      </c>
      <c r="D41" s="506" t="s">
        <v>2794</v>
      </c>
      <c r="E41" s="506" t="s">
        <v>2771</v>
      </c>
      <c r="F41" s="509"/>
      <c r="G41" s="509"/>
      <c r="H41" s="509"/>
      <c r="I41" s="509"/>
      <c r="J41" s="509"/>
      <c r="K41" s="509"/>
      <c r="L41" s="509"/>
      <c r="M41" s="509"/>
      <c r="N41" s="509">
        <v>1</v>
      </c>
      <c r="O41" s="509">
        <v>1446.97</v>
      </c>
      <c r="P41" s="522"/>
      <c r="Q41" s="510">
        <v>1446.97</v>
      </c>
    </row>
    <row r="42" spans="1:17" ht="14.4" customHeight="1" x14ac:dyDescent="0.3">
      <c r="A42" s="505" t="s">
        <v>3136</v>
      </c>
      <c r="B42" s="506" t="s">
        <v>2713</v>
      </c>
      <c r="C42" s="506" t="s">
        <v>2679</v>
      </c>
      <c r="D42" s="506" t="s">
        <v>2795</v>
      </c>
      <c r="E42" s="506" t="s">
        <v>2796</v>
      </c>
      <c r="F42" s="509">
        <v>11</v>
      </c>
      <c r="G42" s="509">
        <v>74831.459999999992</v>
      </c>
      <c r="H42" s="509">
        <v>1</v>
      </c>
      <c r="I42" s="509">
        <v>6802.86</v>
      </c>
      <c r="J42" s="509">
        <v>14</v>
      </c>
      <c r="K42" s="509">
        <v>96470.92</v>
      </c>
      <c r="L42" s="509">
        <v>1.2891759695721561</v>
      </c>
      <c r="M42" s="509">
        <v>6890.78</v>
      </c>
      <c r="N42" s="509">
        <v>17</v>
      </c>
      <c r="O42" s="509">
        <v>117143.26000000001</v>
      </c>
      <c r="P42" s="522">
        <v>1.5654279630519039</v>
      </c>
      <c r="Q42" s="510">
        <v>6890.7800000000007</v>
      </c>
    </row>
    <row r="43" spans="1:17" ht="14.4" customHeight="1" x14ac:dyDescent="0.3">
      <c r="A43" s="505" t="s">
        <v>3136</v>
      </c>
      <c r="B43" s="506" t="s">
        <v>2713</v>
      </c>
      <c r="C43" s="506" t="s">
        <v>2679</v>
      </c>
      <c r="D43" s="506" t="s">
        <v>2797</v>
      </c>
      <c r="E43" s="506" t="s">
        <v>2798</v>
      </c>
      <c r="F43" s="509"/>
      <c r="G43" s="509"/>
      <c r="H43" s="509"/>
      <c r="I43" s="509"/>
      <c r="J43" s="509">
        <v>2</v>
      </c>
      <c r="K43" s="509">
        <v>38393.599999999999</v>
      </c>
      <c r="L43" s="509"/>
      <c r="M43" s="509">
        <v>19196.8</v>
      </c>
      <c r="N43" s="509"/>
      <c r="O43" s="509"/>
      <c r="P43" s="522"/>
      <c r="Q43" s="510"/>
    </row>
    <row r="44" spans="1:17" ht="14.4" customHeight="1" x14ac:dyDescent="0.3">
      <c r="A44" s="505" t="s">
        <v>3136</v>
      </c>
      <c r="B44" s="506" t="s">
        <v>2713</v>
      </c>
      <c r="C44" s="506" t="s">
        <v>2679</v>
      </c>
      <c r="D44" s="506" t="s">
        <v>2803</v>
      </c>
      <c r="E44" s="506" t="s">
        <v>2804</v>
      </c>
      <c r="F44" s="509"/>
      <c r="G44" s="509"/>
      <c r="H44" s="509"/>
      <c r="I44" s="509"/>
      <c r="J44" s="509"/>
      <c r="K44" s="509"/>
      <c r="L44" s="509"/>
      <c r="M44" s="509"/>
      <c r="N44" s="509">
        <v>1</v>
      </c>
      <c r="O44" s="509">
        <v>1123.73</v>
      </c>
      <c r="P44" s="522"/>
      <c r="Q44" s="510">
        <v>1123.73</v>
      </c>
    </row>
    <row r="45" spans="1:17" ht="14.4" customHeight="1" x14ac:dyDescent="0.3">
      <c r="A45" s="505" t="s">
        <v>3136</v>
      </c>
      <c r="B45" s="506" t="s">
        <v>2713</v>
      </c>
      <c r="C45" s="506" t="s">
        <v>2679</v>
      </c>
      <c r="D45" s="506" t="s">
        <v>2807</v>
      </c>
      <c r="E45" s="506" t="s">
        <v>2808</v>
      </c>
      <c r="F45" s="509">
        <v>5</v>
      </c>
      <c r="G45" s="509">
        <v>5014</v>
      </c>
      <c r="H45" s="509">
        <v>1</v>
      </c>
      <c r="I45" s="509">
        <v>1002.8</v>
      </c>
      <c r="J45" s="509">
        <v>11</v>
      </c>
      <c r="K45" s="509">
        <v>11030.8</v>
      </c>
      <c r="L45" s="509">
        <v>2.1999999999999997</v>
      </c>
      <c r="M45" s="509">
        <v>1002.8</v>
      </c>
      <c r="N45" s="509">
        <v>2</v>
      </c>
      <c r="O45" s="509">
        <v>2005.6</v>
      </c>
      <c r="P45" s="522">
        <v>0.39999999999999997</v>
      </c>
      <c r="Q45" s="510">
        <v>1002.8</v>
      </c>
    </row>
    <row r="46" spans="1:17" ht="14.4" customHeight="1" x14ac:dyDescent="0.3">
      <c r="A46" s="505" t="s">
        <v>3136</v>
      </c>
      <c r="B46" s="506" t="s">
        <v>2713</v>
      </c>
      <c r="C46" s="506" t="s">
        <v>2679</v>
      </c>
      <c r="D46" s="506" t="s">
        <v>2809</v>
      </c>
      <c r="E46" s="506" t="s">
        <v>2810</v>
      </c>
      <c r="F46" s="509">
        <v>2</v>
      </c>
      <c r="G46" s="509">
        <v>15300</v>
      </c>
      <c r="H46" s="509">
        <v>1</v>
      </c>
      <c r="I46" s="509">
        <v>7650</v>
      </c>
      <c r="J46" s="509">
        <v>4</v>
      </c>
      <c r="K46" s="509">
        <v>30600</v>
      </c>
      <c r="L46" s="509">
        <v>2</v>
      </c>
      <c r="M46" s="509">
        <v>7650</v>
      </c>
      <c r="N46" s="509">
        <v>2</v>
      </c>
      <c r="O46" s="509">
        <v>15300</v>
      </c>
      <c r="P46" s="522">
        <v>1</v>
      </c>
      <c r="Q46" s="510">
        <v>7650</v>
      </c>
    </row>
    <row r="47" spans="1:17" ht="14.4" customHeight="1" x14ac:dyDescent="0.3">
      <c r="A47" s="505" t="s">
        <v>3136</v>
      </c>
      <c r="B47" s="506" t="s">
        <v>2713</v>
      </c>
      <c r="C47" s="506" t="s">
        <v>2679</v>
      </c>
      <c r="D47" s="506" t="s">
        <v>2821</v>
      </c>
      <c r="E47" s="506" t="s">
        <v>2822</v>
      </c>
      <c r="F47" s="509">
        <v>4</v>
      </c>
      <c r="G47" s="509">
        <v>3188</v>
      </c>
      <c r="H47" s="509">
        <v>1</v>
      </c>
      <c r="I47" s="509">
        <v>797</v>
      </c>
      <c r="J47" s="509">
        <v>2</v>
      </c>
      <c r="K47" s="509">
        <v>1594</v>
      </c>
      <c r="L47" s="509">
        <v>0.5</v>
      </c>
      <c r="M47" s="509">
        <v>797</v>
      </c>
      <c r="N47" s="509">
        <v>4</v>
      </c>
      <c r="O47" s="509">
        <v>3188</v>
      </c>
      <c r="P47" s="522">
        <v>1</v>
      </c>
      <c r="Q47" s="510">
        <v>797</v>
      </c>
    </row>
    <row r="48" spans="1:17" ht="14.4" customHeight="1" x14ac:dyDescent="0.3">
      <c r="A48" s="505" t="s">
        <v>3136</v>
      </c>
      <c r="B48" s="506" t="s">
        <v>2713</v>
      </c>
      <c r="C48" s="506" t="s">
        <v>2679</v>
      </c>
      <c r="D48" s="506" t="s">
        <v>2833</v>
      </c>
      <c r="E48" s="506" t="s">
        <v>2834</v>
      </c>
      <c r="F48" s="509"/>
      <c r="G48" s="509"/>
      <c r="H48" s="509"/>
      <c r="I48" s="509"/>
      <c r="J48" s="509"/>
      <c r="K48" s="509"/>
      <c r="L48" s="509"/>
      <c r="M48" s="509"/>
      <c r="N48" s="509">
        <v>1</v>
      </c>
      <c r="O48" s="509">
        <v>2697.24</v>
      </c>
      <c r="P48" s="522"/>
      <c r="Q48" s="510">
        <v>2697.24</v>
      </c>
    </row>
    <row r="49" spans="1:17" ht="14.4" customHeight="1" x14ac:dyDescent="0.3">
      <c r="A49" s="505" t="s">
        <v>3136</v>
      </c>
      <c r="B49" s="506" t="s">
        <v>2713</v>
      </c>
      <c r="C49" s="506" t="s">
        <v>2679</v>
      </c>
      <c r="D49" s="506" t="s">
        <v>2835</v>
      </c>
      <c r="E49" s="506" t="s">
        <v>2834</v>
      </c>
      <c r="F49" s="509">
        <v>4</v>
      </c>
      <c r="G49" s="509">
        <v>21036.92</v>
      </c>
      <c r="H49" s="509">
        <v>1</v>
      </c>
      <c r="I49" s="509">
        <v>5259.23</v>
      </c>
      <c r="J49" s="509"/>
      <c r="K49" s="509"/>
      <c r="L49" s="509"/>
      <c r="M49" s="509"/>
      <c r="N49" s="509">
        <v>2</v>
      </c>
      <c r="O49" s="509">
        <v>10518.46</v>
      </c>
      <c r="P49" s="522">
        <v>0.5</v>
      </c>
      <c r="Q49" s="510">
        <v>5259.23</v>
      </c>
    </row>
    <row r="50" spans="1:17" ht="14.4" customHeight="1" x14ac:dyDescent="0.3">
      <c r="A50" s="505" t="s">
        <v>3136</v>
      </c>
      <c r="B50" s="506" t="s">
        <v>2713</v>
      </c>
      <c r="C50" s="506" t="s">
        <v>2679</v>
      </c>
      <c r="D50" s="506" t="s">
        <v>2836</v>
      </c>
      <c r="E50" s="506" t="s">
        <v>2837</v>
      </c>
      <c r="F50" s="509">
        <v>2</v>
      </c>
      <c r="G50" s="509">
        <v>2942.34</v>
      </c>
      <c r="H50" s="509">
        <v>1</v>
      </c>
      <c r="I50" s="509">
        <v>1471.17</v>
      </c>
      <c r="J50" s="509"/>
      <c r="K50" s="509"/>
      <c r="L50" s="509"/>
      <c r="M50" s="509"/>
      <c r="N50" s="509">
        <v>1</v>
      </c>
      <c r="O50" s="509">
        <v>1497.44</v>
      </c>
      <c r="P50" s="522">
        <v>0.50892826797718826</v>
      </c>
      <c r="Q50" s="510">
        <v>1497.44</v>
      </c>
    </row>
    <row r="51" spans="1:17" ht="14.4" customHeight="1" x14ac:dyDescent="0.3">
      <c r="A51" s="505" t="s">
        <v>3136</v>
      </c>
      <c r="B51" s="506" t="s">
        <v>2713</v>
      </c>
      <c r="C51" s="506" t="s">
        <v>2679</v>
      </c>
      <c r="D51" s="506" t="s">
        <v>3145</v>
      </c>
      <c r="E51" s="506" t="s">
        <v>3146</v>
      </c>
      <c r="F51" s="509">
        <v>1</v>
      </c>
      <c r="G51" s="509">
        <v>4926.3500000000004</v>
      </c>
      <c r="H51" s="509">
        <v>1</v>
      </c>
      <c r="I51" s="509">
        <v>4926.3500000000004</v>
      </c>
      <c r="J51" s="509"/>
      <c r="K51" s="509"/>
      <c r="L51" s="509"/>
      <c r="M51" s="509"/>
      <c r="N51" s="509"/>
      <c r="O51" s="509"/>
      <c r="P51" s="522"/>
      <c r="Q51" s="510"/>
    </row>
    <row r="52" spans="1:17" ht="14.4" customHeight="1" x14ac:dyDescent="0.3">
      <c r="A52" s="505" t="s">
        <v>3136</v>
      </c>
      <c r="B52" s="506" t="s">
        <v>2713</v>
      </c>
      <c r="C52" s="506" t="s">
        <v>2679</v>
      </c>
      <c r="D52" s="506" t="s">
        <v>2840</v>
      </c>
      <c r="E52" s="506" t="s">
        <v>2841</v>
      </c>
      <c r="F52" s="509">
        <v>1</v>
      </c>
      <c r="G52" s="509">
        <v>584.4</v>
      </c>
      <c r="H52" s="509">
        <v>1</v>
      </c>
      <c r="I52" s="509">
        <v>584.4</v>
      </c>
      <c r="J52" s="509"/>
      <c r="K52" s="509"/>
      <c r="L52" s="509"/>
      <c r="M52" s="509"/>
      <c r="N52" s="509"/>
      <c r="O52" s="509"/>
      <c r="P52" s="522"/>
      <c r="Q52" s="510"/>
    </row>
    <row r="53" spans="1:17" ht="14.4" customHeight="1" x14ac:dyDescent="0.3">
      <c r="A53" s="505" t="s">
        <v>3136</v>
      </c>
      <c r="B53" s="506" t="s">
        <v>2713</v>
      </c>
      <c r="C53" s="506" t="s">
        <v>2679</v>
      </c>
      <c r="D53" s="506" t="s">
        <v>2846</v>
      </c>
      <c r="E53" s="506" t="s">
        <v>2847</v>
      </c>
      <c r="F53" s="509">
        <v>4</v>
      </c>
      <c r="G53" s="509">
        <v>3324.64</v>
      </c>
      <c r="H53" s="509">
        <v>1</v>
      </c>
      <c r="I53" s="509">
        <v>831.16</v>
      </c>
      <c r="J53" s="509">
        <v>1</v>
      </c>
      <c r="K53" s="509">
        <v>831.16</v>
      </c>
      <c r="L53" s="509">
        <v>0.25</v>
      </c>
      <c r="M53" s="509">
        <v>831.16</v>
      </c>
      <c r="N53" s="509">
        <v>3</v>
      </c>
      <c r="O53" s="509">
        <v>2493.48</v>
      </c>
      <c r="P53" s="522">
        <v>0.75</v>
      </c>
      <c r="Q53" s="510">
        <v>831.16</v>
      </c>
    </row>
    <row r="54" spans="1:17" ht="14.4" customHeight="1" x14ac:dyDescent="0.3">
      <c r="A54" s="505" t="s">
        <v>3136</v>
      </c>
      <c r="B54" s="506" t="s">
        <v>2713</v>
      </c>
      <c r="C54" s="506" t="s">
        <v>2679</v>
      </c>
      <c r="D54" s="506" t="s">
        <v>2848</v>
      </c>
      <c r="E54" s="506" t="s">
        <v>2847</v>
      </c>
      <c r="F54" s="509">
        <v>24</v>
      </c>
      <c r="G54" s="509">
        <v>21157.640000000003</v>
      </c>
      <c r="H54" s="509">
        <v>1</v>
      </c>
      <c r="I54" s="509">
        <v>881.5683333333335</v>
      </c>
      <c r="J54" s="509">
        <v>23</v>
      </c>
      <c r="K54" s="509">
        <v>20425.38</v>
      </c>
      <c r="L54" s="509">
        <v>0.96539027982326941</v>
      </c>
      <c r="M54" s="509">
        <v>888.06000000000006</v>
      </c>
      <c r="N54" s="509">
        <v>3</v>
      </c>
      <c r="O54" s="509">
        <v>2664.18</v>
      </c>
      <c r="P54" s="522">
        <v>0.12592047128129599</v>
      </c>
      <c r="Q54" s="510">
        <v>888.06</v>
      </c>
    </row>
    <row r="55" spans="1:17" ht="14.4" customHeight="1" x14ac:dyDescent="0.3">
      <c r="A55" s="505" t="s">
        <v>3136</v>
      </c>
      <c r="B55" s="506" t="s">
        <v>2713</v>
      </c>
      <c r="C55" s="506" t="s">
        <v>2679</v>
      </c>
      <c r="D55" s="506" t="s">
        <v>2849</v>
      </c>
      <c r="E55" s="506" t="s">
        <v>2850</v>
      </c>
      <c r="F55" s="509">
        <v>14</v>
      </c>
      <c r="G55" s="509">
        <v>12339.36</v>
      </c>
      <c r="H55" s="509">
        <v>1</v>
      </c>
      <c r="I55" s="509">
        <v>881.38285714285723</v>
      </c>
      <c r="J55" s="509">
        <v>8</v>
      </c>
      <c r="K55" s="509">
        <v>7104.48</v>
      </c>
      <c r="L55" s="509">
        <v>0.57575757575757569</v>
      </c>
      <c r="M55" s="509">
        <v>888.06</v>
      </c>
      <c r="N55" s="509">
        <v>3</v>
      </c>
      <c r="O55" s="509">
        <v>2664.18</v>
      </c>
      <c r="P55" s="522">
        <v>0.21590909090909088</v>
      </c>
      <c r="Q55" s="510">
        <v>888.06</v>
      </c>
    </row>
    <row r="56" spans="1:17" ht="14.4" customHeight="1" x14ac:dyDescent="0.3">
      <c r="A56" s="505" t="s">
        <v>3136</v>
      </c>
      <c r="B56" s="506" t="s">
        <v>2713</v>
      </c>
      <c r="C56" s="506" t="s">
        <v>2679</v>
      </c>
      <c r="D56" s="506" t="s">
        <v>2855</v>
      </c>
      <c r="E56" s="506" t="s">
        <v>2856</v>
      </c>
      <c r="F56" s="509">
        <v>1</v>
      </c>
      <c r="G56" s="509">
        <v>2205</v>
      </c>
      <c r="H56" s="509">
        <v>1</v>
      </c>
      <c r="I56" s="509">
        <v>2205</v>
      </c>
      <c r="J56" s="509">
        <v>2</v>
      </c>
      <c r="K56" s="509">
        <v>4410</v>
      </c>
      <c r="L56" s="509">
        <v>2</v>
      </c>
      <c r="M56" s="509">
        <v>2205</v>
      </c>
      <c r="N56" s="509"/>
      <c r="O56" s="509"/>
      <c r="P56" s="522"/>
      <c r="Q56" s="510"/>
    </row>
    <row r="57" spans="1:17" ht="14.4" customHeight="1" x14ac:dyDescent="0.3">
      <c r="A57" s="505" t="s">
        <v>3136</v>
      </c>
      <c r="B57" s="506" t="s">
        <v>2713</v>
      </c>
      <c r="C57" s="506" t="s">
        <v>2679</v>
      </c>
      <c r="D57" s="506" t="s">
        <v>2862</v>
      </c>
      <c r="E57" s="506" t="s">
        <v>2863</v>
      </c>
      <c r="F57" s="509">
        <v>3</v>
      </c>
      <c r="G57" s="509">
        <v>46167.72</v>
      </c>
      <c r="H57" s="509">
        <v>1</v>
      </c>
      <c r="I57" s="509">
        <v>15389.24</v>
      </c>
      <c r="J57" s="509">
        <v>2</v>
      </c>
      <c r="K57" s="509">
        <v>31142.720000000001</v>
      </c>
      <c r="L57" s="509">
        <v>0.67455616175111099</v>
      </c>
      <c r="M57" s="509">
        <v>15571.36</v>
      </c>
      <c r="N57" s="509"/>
      <c r="O57" s="509"/>
      <c r="P57" s="522"/>
      <c r="Q57" s="510"/>
    </row>
    <row r="58" spans="1:17" ht="14.4" customHeight="1" x14ac:dyDescent="0.3">
      <c r="A58" s="505" t="s">
        <v>3136</v>
      </c>
      <c r="B58" s="506" t="s">
        <v>2713</v>
      </c>
      <c r="C58" s="506" t="s">
        <v>2679</v>
      </c>
      <c r="D58" s="506" t="s">
        <v>2864</v>
      </c>
      <c r="E58" s="506" t="s">
        <v>2865</v>
      </c>
      <c r="F58" s="509"/>
      <c r="G58" s="509"/>
      <c r="H58" s="509"/>
      <c r="I58" s="509"/>
      <c r="J58" s="509">
        <v>6</v>
      </c>
      <c r="K58" s="509">
        <v>21867.48</v>
      </c>
      <c r="L58" s="509"/>
      <c r="M58" s="509">
        <v>3644.58</v>
      </c>
      <c r="N58" s="509">
        <v>2</v>
      </c>
      <c r="O58" s="509">
        <v>7289.16</v>
      </c>
      <c r="P58" s="522"/>
      <c r="Q58" s="510">
        <v>3644.58</v>
      </c>
    </row>
    <row r="59" spans="1:17" ht="14.4" customHeight="1" x14ac:dyDescent="0.3">
      <c r="A59" s="505" t="s">
        <v>3136</v>
      </c>
      <c r="B59" s="506" t="s">
        <v>2713</v>
      </c>
      <c r="C59" s="506" t="s">
        <v>2679</v>
      </c>
      <c r="D59" s="506" t="s">
        <v>2866</v>
      </c>
      <c r="E59" s="506" t="s">
        <v>2867</v>
      </c>
      <c r="F59" s="509">
        <v>25</v>
      </c>
      <c r="G59" s="509">
        <v>32645.5</v>
      </c>
      <c r="H59" s="509">
        <v>1</v>
      </c>
      <c r="I59" s="509">
        <v>1305.82</v>
      </c>
      <c r="J59" s="509">
        <v>19</v>
      </c>
      <c r="K59" s="509">
        <v>24810.579999999998</v>
      </c>
      <c r="L59" s="509">
        <v>0.7599999999999999</v>
      </c>
      <c r="M59" s="509">
        <v>1305.82</v>
      </c>
      <c r="N59" s="509">
        <v>15</v>
      </c>
      <c r="O59" s="509">
        <v>18470.870000000003</v>
      </c>
      <c r="P59" s="522">
        <v>0.56580141213949864</v>
      </c>
      <c r="Q59" s="510">
        <v>1231.3913333333335</v>
      </c>
    </row>
    <row r="60" spans="1:17" ht="14.4" customHeight="1" x14ac:dyDescent="0.3">
      <c r="A60" s="505" t="s">
        <v>3136</v>
      </c>
      <c r="B60" s="506" t="s">
        <v>2713</v>
      </c>
      <c r="C60" s="506" t="s">
        <v>2679</v>
      </c>
      <c r="D60" s="506" t="s">
        <v>2868</v>
      </c>
      <c r="E60" s="506" t="s">
        <v>2869</v>
      </c>
      <c r="F60" s="509">
        <v>27</v>
      </c>
      <c r="G60" s="509">
        <v>9695.7000000000007</v>
      </c>
      <c r="H60" s="509">
        <v>1</v>
      </c>
      <c r="I60" s="509">
        <v>359.1</v>
      </c>
      <c r="J60" s="509">
        <v>23</v>
      </c>
      <c r="K60" s="509">
        <v>8259.3000000000011</v>
      </c>
      <c r="L60" s="509">
        <v>0.85185185185185186</v>
      </c>
      <c r="M60" s="509">
        <v>359.1</v>
      </c>
      <c r="N60" s="509">
        <v>13</v>
      </c>
      <c r="O60" s="509">
        <v>4668.3</v>
      </c>
      <c r="P60" s="522">
        <v>0.48148148148148145</v>
      </c>
      <c r="Q60" s="510">
        <v>359.1</v>
      </c>
    </row>
    <row r="61" spans="1:17" ht="14.4" customHeight="1" x14ac:dyDescent="0.3">
      <c r="A61" s="505" t="s">
        <v>3136</v>
      </c>
      <c r="B61" s="506" t="s">
        <v>2713</v>
      </c>
      <c r="C61" s="506" t="s">
        <v>2679</v>
      </c>
      <c r="D61" s="506" t="s">
        <v>3147</v>
      </c>
      <c r="E61" s="506" t="s">
        <v>3148</v>
      </c>
      <c r="F61" s="509">
        <v>1</v>
      </c>
      <c r="G61" s="509">
        <v>565.85</v>
      </c>
      <c r="H61" s="509">
        <v>1</v>
      </c>
      <c r="I61" s="509">
        <v>565.85</v>
      </c>
      <c r="J61" s="509"/>
      <c r="K61" s="509"/>
      <c r="L61" s="509"/>
      <c r="M61" s="509"/>
      <c r="N61" s="509"/>
      <c r="O61" s="509"/>
      <c r="P61" s="522"/>
      <c r="Q61" s="510"/>
    </row>
    <row r="62" spans="1:17" ht="14.4" customHeight="1" x14ac:dyDescent="0.3">
      <c r="A62" s="505" t="s">
        <v>3136</v>
      </c>
      <c r="B62" s="506" t="s">
        <v>2713</v>
      </c>
      <c r="C62" s="506" t="s">
        <v>2679</v>
      </c>
      <c r="D62" s="506" t="s">
        <v>3149</v>
      </c>
      <c r="E62" s="506" t="s">
        <v>3150</v>
      </c>
      <c r="F62" s="509">
        <v>1</v>
      </c>
      <c r="G62" s="509">
        <v>13078</v>
      </c>
      <c r="H62" s="509">
        <v>1</v>
      </c>
      <c r="I62" s="509">
        <v>13078</v>
      </c>
      <c r="J62" s="509"/>
      <c r="K62" s="509"/>
      <c r="L62" s="509"/>
      <c r="M62" s="509"/>
      <c r="N62" s="509"/>
      <c r="O62" s="509"/>
      <c r="P62" s="522"/>
      <c r="Q62" s="510"/>
    </row>
    <row r="63" spans="1:17" ht="14.4" customHeight="1" x14ac:dyDescent="0.3">
      <c r="A63" s="505" t="s">
        <v>3136</v>
      </c>
      <c r="B63" s="506" t="s">
        <v>2713</v>
      </c>
      <c r="C63" s="506" t="s">
        <v>2679</v>
      </c>
      <c r="D63" s="506" t="s">
        <v>2870</v>
      </c>
      <c r="E63" s="506" t="s">
        <v>2871</v>
      </c>
      <c r="F63" s="509"/>
      <c r="G63" s="509"/>
      <c r="H63" s="509"/>
      <c r="I63" s="509"/>
      <c r="J63" s="509"/>
      <c r="K63" s="509"/>
      <c r="L63" s="509"/>
      <c r="M63" s="509"/>
      <c r="N63" s="509">
        <v>1</v>
      </c>
      <c r="O63" s="509">
        <v>893.9</v>
      </c>
      <c r="P63" s="522"/>
      <c r="Q63" s="510">
        <v>893.9</v>
      </c>
    </row>
    <row r="64" spans="1:17" ht="14.4" customHeight="1" x14ac:dyDescent="0.3">
      <c r="A64" s="505" t="s">
        <v>3136</v>
      </c>
      <c r="B64" s="506" t="s">
        <v>2713</v>
      </c>
      <c r="C64" s="506" t="s">
        <v>2679</v>
      </c>
      <c r="D64" s="506" t="s">
        <v>2874</v>
      </c>
      <c r="E64" s="506" t="s">
        <v>2875</v>
      </c>
      <c r="F64" s="509"/>
      <c r="G64" s="509"/>
      <c r="H64" s="509"/>
      <c r="I64" s="509"/>
      <c r="J64" s="509"/>
      <c r="K64" s="509"/>
      <c r="L64" s="509"/>
      <c r="M64" s="509"/>
      <c r="N64" s="509">
        <v>1</v>
      </c>
      <c r="O64" s="509">
        <v>16831.689999999999</v>
      </c>
      <c r="P64" s="522"/>
      <c r="Q64" s="510">
        <v>16831.689999999999</v>
      </c>
    </row>
    <row r="65" spans="1:17" ht="14.4" customHeight="1" x14ac:dyDescent="0.3">
      <c r="A65" s="505" t="s">
        <v>3136</v>
      </c>
      <c r="B65" s="506" t="s">
        <v>2713</v>
      </c>
      <c r="C65" s="506" t="s">
        <v>2679</v>
      </c>
      <c r="D65" s="506" t="s">
        <v>2878</v>
      </c>
      <c r="E65" s="506" t="s">
        <v>2879</v>
      </c>
      <c r="F65" s="509">
        <v>13</v>
      </c>
      <c r="G65" s="509">
        <v>66878.92</v>
      </c>
      <c r="H65" s="509">
        <v>1</v>
      </c>
      <c r="I65" s="509">
        <v>5144.5323076923078</v>
      </c>
      <c r="J65" s="509">
        <v>9</v>
      </c>
      <c r="K65" s="509">
        <v>46806.12</v>
      </c>
      <c r="L65" s="509">
        <v>0.69986357435197821</v>
      </c>
      <c r="M65" s="509">
        <v>5200.68</v>
      </c>
      <c r="N65" s="509">
        <v>1</v>
      </c>
      <c r="O65" s="509">
        <v>5200.68</v>
      </c>
      <c r="P65" s="522">
        <v>7.7762619372442027E-2</v>
      </c>
      <c r="Q65" s="510">
        <v>5200.68</v>
      </c>
    </row>
    <row r="66" spans="1:17" ht="14.4" customHeight="1" x14ac:dyDescent="0.3">
      <c r="A66" s="505" t="s">
        <v>3136</v>
      </c>
      <c r="B66" s="506" t="s">
        <v>2713</v>
      </c>
      <c r="C66" s="506" t="s">
        <v>2679</v>
      </c>
      <c r="D66" s="506" t="s">
        <v>2878</v>
      </c>
      <c r="E66" s="506" t="s">
        <v>3151</v>
      </c>
      <c r="F66" s="509">
        <v>4</v>
      </c>
      <c r="G66" s="509">
        <v>20802.72</v>
      </c>
      <c r="H66" s="509">
        <v>1</v>
      </c>
      <c r="I66" s="509">
        <v>5200.68</v>
      </c>
      <c r="J66" s="509">
        <v>6</v>
      </c>
      <c r="K66" s="509">
        <v>31204.080000000002</v>
      </c>
      <c r="L66" s="509">
        <v>1.5</v>
      </c>
      <c r="M66" s="509">
        <v>5200.68</v>
      </c>
      <c r="N66" s="509">
        <v>2</v>
      </c>
      <c r="O66" s="509">
        <v>10401.36</v>
      </c>
      <c r="P66" s="522">
        <v>0.5</v>
      </c>
      <c r="Q66" s="510">
        <v>5200.68</v>
      </c>
    </row>
    <row r="67" spans="1:17" ht="14.4" customHeight="1" x14ac:dyDescent="0.3">
      <c r="A67" s="505" t="s">
        <v>3136</v>
      </c>
      <c r="B67" s="506" t="s">
        <v>2713</v>
      </c>
      <c r="C67" s="506" t="s">
        <v>2679</v>
      </c>
      <c r="D67" s="506" t="s">
        <v>3152</v>
      </c>
      <c r="E67" s="506" t="s">
        <v>3153</v>
      </c>
      <c r="F67" s="509"/>
      <c r="G67" s="509"/>
      <c r="H67" s="509"/>
      <c r="I67" s="509"/>
      <c r="J67" s="509">
        <v>1</v>
      </c>
      <c r="K67" s="509">
        <v>7196.51</v>
      </c>
      <c r="L67" s="509"/>
      <c r="M67" s="509">
        <v>7196.51</v>
      </c>
      <c r="N67" s="509"/>
      <c r="O67" s="509"/>
      <c r="P67" s="522"/>
      <c r="Q67" s="510"/>
    </row>
    <row r="68" spans="1:17" ht="14.4" customHeight="1" x14ac:dyDescent="0.3">
      <c r="A68" s="505" t="s">
        <v>3136</v>
      </c>
      <c r="B68" s="506" t="s">
        <v>2713</v>
      </c>
      <c r="C68" s="506" t="s">
        <v>2679</v>
      </c>
      <c r="D68" s="506" t="s">
        <v>2880</v>
      </c>
      <c r="E68" s="506" t="s">
        <v>2881</v>
      </c>
      <c r="F68" s="509">
        <v>1</v>
      </c>
      <c r="G68" s="509">
        <v>32179.09</v>
      </c>
      <c r="H68" s="509">
        <v>1</v>
      </c>
      <c r="I68" s="509">
        <v>32179.09</v>
      </c>
      <c r="J68" s="509"/>
      <c r="K68" s="509"/>
      <c r="L68" s="509"/>
      <c r="M68" s="509"/>
      <c r="N68" s="509"/>
      <c r="O68" s="509"/>
      <c r="P68" s="522"/>
      <c r="Q68" s="510"/>
    </row>
    <row r="69" spans="1:17" ht="14.4" customHeight="1" x14ac:dyDescent="0.3">
      <c r="A69" s="505" t="s">
        <v>3136</v>
      </c>
      <c r="B69" s="506" t="s">
        <v>2713</v>
      </c>
      <c r="C69" s="506" t="s">
        <v>2679</v>
      </c>
      <c r="D69" s="506" t="s">
        <v>2882</v>
      </c>
      <c r="E69" s="506" t="s">
        <v>2883</v>
      </c>
      <c r="F69" s="509">
        <v>22</v>
      </c>
      <c r="G69" s="509">
        <v>143530.07999999999</v>
      </c>
      <c r="H69" s="509">
        <v>1</v>
      </c>
      <c r="I69" s="509">
        <v>6524.0945454545445</v>
      </c>
      <c r="J69" s="509">
        <v>11</v>
      </c>
      <c r="K69" s="509">
        <v>72458.429999999993</v>
      </c>
      <c r="L69" s="509">
        <v>0.50483097340989425</v>
      </c>
      <c r="M69" s="509">
        <v>6587.1299999999992</v>
      </c>
      <c r="N69" s="509">
        <v>15</v>
      </c>
      <c r="O69" s="509">
        <v>98806.95</v>
      </c>
      <c r="P69" s="522">
        <v>0.68840587283167409</v>
      </c>
      <c r="Q69" s="510">
        <v>6587.13</v>
      </c>
    </row>
    <row r="70" spans="1:17" ht="14.4" customHeight="1" x14ac:dyDescent="0.3">
      <c r="A70" s="505" t="s">
        <v>3136</v>
      </c>
      <c r="B70" s="506" t="s">
        <v>2713</v>
      </c>
      <c r="C70" s="506" t="s">
        <v>2679</v>
      </c>
      <c r="D70" s="506" t="s">
        <v>3154</v>
      </c>
      <c r="E70" s="506" t="s">
        <v>3155</v>
      </c>
      <c r="F70" s="509">
        <v>3</v>
      </c>
      <c r="G70" s="509">
        <v>109427.55</v>
      </c>
      <c r="H70" s="509">
        <v>1</v>
      </c>
      <c r="I70" s="509">
        <v>36475.85</v>
      </c>
      <c r="J70" s="509">
        <v>8</v>
      </c>
      <c r="K70" s="509">
        <v>291806.8</v>
      </c>
      <c r="L70" s="509">
        <v>2.6666666666666665</v>
      </c>
      <c r="M70" s="509">
        <v>36475.85</v>
      </c>
      <c r="N70" s="509"/>
      <c r="O70" s="509"/>
      <c r="P70" s="522"/>
      <c r="Q70" s="510"/>
    </row>
    <row r="71" spans="1:17" ht="14.4" customHeight="1" x14ac:dyDescent="0.3">
      <c r="A71" s="505" t="s">
        <v>3136</v>
      </c>
      <c r="B71" s="506" t="s">
        <v>2713</v>
      </c>
      <c r="C71" s="506" t="s">
        <v>2679</v>
      </c>
      <c r="D71" s="506" t="s">
        <v>3156</v>
      </c>
      <c r="E71" s="506" t="s">
        <v>3157</v>
      </c>
      <c r="F71" s="509">
        <v>2</v>
      </c>
      <c r="G71" s="509">
        <v>65202.62</v>
      </c>
      <c r="H71" s="509">
        <v>1</v>
      </c>
      <c r="I71" s="509">
        <v>32601.31</v>
      </c>
      <c r="J71" s="509"/>
      <c r="K71" s="509"/>
      <c r="L71" s="509"/>
      <c r="M71" s="509"/>
      <c r="N71" s="509"/>
      <c r="O71" s="509"/>
      <c r="P71" s="522"/>
      <c r="Q71" s="510"/>
    </row>
    <row r="72" spans="1:17" ht="14.4" customHeight="1" x14ac:dyDescent="0.3">
      <c r="A72" s="505" t="s">
        <v>3136</v>
      </c>
      <c r="B72" s="506" t="s">
        <v>2713</v>
      </c>
      <c r="C72" s="506" t="s">
        <v>2679</v>
      </c>
      <c r="D72" s="506" t="s">
        <v>3158</v>
      </c>
      <c r="E72" s="506" t="s">
        <v>3159</v>
      </c>
      <c r="F72" s="509">
        <v>1</v>
      </c>
      <c r="G72" s="509">
        <v>9327.6</v>
      </c>
      <c r="H72" s="509">
        <v>1</v>
      </c>
      <c r="I72" s="509">
        <v>9327.6</v>
      </c>
      <c r="J72" s="509"/>
      <c r="K72" s="509"/>
      <c r="L72" s="509"/>
      <c r="M72" s="509"/>
      <c r="N72" s="509"/>
      <c r="O72" s="509"/>
      <c r="P72" s="522"/>
      <c r="Q72" s="510"/>
    </row>
    <row r="73" spans="1:17" ht="14.4" customHeight="1" x14ac:dyDescent="0.3">
      <c r="A73" s="505" t="s">
        <v>3136</v>
      </c>
      <c r="B73" s="506" t="s">
        <v>2713</v>
      </c>
      <c r="C73" s="506" t="s">
        <v>2679</v>
      </c>
      <c r="D73" s="506" t="s">
        <v>2892</v>
      </c>
      <c r="E73" s="506" t="s">
        <v>2893</v>
      </c>
      <c r="F73" s="509">
        <v>7</v>
      </c>
      <c r="G73" s="509">
        <v>176740.78</v>
      </c>
      <c r="H73" s="509">
        <v>1</v>
      </c>
      <c r="I73" s="509">
        <v>25248.682857142856</v>
      </c>
      <c r="J73" s="509"/>
      <c r="K73" s="509"/>
      <c r="L73" s="509"/>
      <c r="M73" s="509"/>
      <c r="N73" s="509">
        <v>1</v>
      </c>
      <c r="O73" s="509">
        <v>25375.88</v>
      </c>
      <c r="P73" s="522">
        <v>0.1435768247712837</v>
      </c>
      <c r="Q73" s="510">
        <v>25375.88</v>
      </c>
    </row>
    <row r="74" spans="1:17" ht="14.4" customHeight="1" x14ac:dyDescent="0.3">
      <c r="A74" s="505" t="s">
        <v>3136</v>
      </c>
      <c r="B74" s="506" t="s">
        <v>2713</v>
      </c>
      <c r="C74" s="506" t="s">
        <v>2679</v>
      </c>
      <c r="D74" s="506" t="s">
        <v>3160</v>
      </c>
      <c r="E74" s="506" t="s">
        <v>3161</v>
      </c>
      <c r="F74" s="509">
        <v>2</v>
      </c>
      <c r="G74" s="509">
        <v>64242.74</v>
      </c>
      <c r="H74" s="509">
        <v>1</v>
      </c>
      <c r="I74" s="509">
        <v>32121.37</v>
      </c>
      <c r="J74" s="509"/>
      <c r="K74" s="509"/>
      <c r="L74" s="509"/>
      <c r="M74" s="509"/>
      <c r="N74" s="509"/>
      <c r="O74" s="509"/>
      <c r="P74" s="522"/>
      <c r="Q74" s="510"/>
    </row>
    <row r="75" spans="1:17" ht="14.4" customHeight="1" x14ac:dyDescent="0.3">
      <c r="A75" s="505" t="s">
        <v>3136</v>
      </c>
      <c r="B75" s="506" t="s">
        <v>2713</v>
      </c>
      <c r="C75" s="506" t="s">
        <v>2679</v>
      </c>
      <c r="D75" s="506" t="s">
        <v>2900</v>
      </c>
      <c r="E75" s="506" t="s">
        <v>2901</v>
      </c>
      <c r="F75" s="509"/>
      <c r="G75" s="509"/>
      <c r="H75" s="509"/>
      <c r="I75" s="509"/>
      <c r="J75" s="509">
        <v>2</v>
      </c>
      <c r="K75" s="509">
        <v>8720</v>
      </c>
      <c r="L75" s="509"/>
      <c r="M75" s="509">
        <v>4360</v>
      </c>
      <c r="N75" s="509">
        <v>4</v>
      </c>
      <c r="O75" s="509">
        <v>17440</v>
      </c>
      <c r="P75" s="522"/>
      <c r="Q75" s="510">
        <v>4360</v>
      </c>
    </row>
    <row r="76" spans="1:17" ht="14.4" customHeight="1" x14ac:dyDescent="0.3">
      <c r="A76" s="505" t="s">
        <v>3136</v>
      </c>
      <c r="B76" s="506" t="s">
        <v>2713</v>
      </c>
      <c r="C76" s="506" t="s">
        <v>2679</v>
      </c>
      <c r="D76" s="506" t="s">
        <v>2909</v>
      </c>
      <c r="E76" s="506" t="s">
        <v>2910</v>
      </c>
      <c r="F76" s="509"/>
      <c r="G76" s="509"/>
      <c r="H76" s="509"/>
      <c r="I76" s="509"/>
      <c r="J76" s="509">
        <v>3</v>
      </c>
      <c r="K76" s="509">
        <v>99375.78</v>
      </c>
      <c r="L76" s="509"/>
      <c r="M76" s="509">
        <v>33125.26</v>
      </c>
      <c r="N76" s="509">
        <v>5</v>
      </c>
      <c r="O76" s="509">
        <v>165626.30000000002</v>
      </c>
      <c r="P76" s="522"/>
      <c r="Q76" s="510">
        <v>33125.26</v>
      </c>
    </row>
    <row r="77" spans="1:17" ht="14.4" customHeight="1" x14ac:dyDescent="0.3">
      <c r="A77" s="505" t="s">
        <v>3136</v>
      </c>
      <c r="B77" s="506" t="s">
        <v>2713</v>
      </c>
      <c r="C77" s="506" t="s">
        <v>2679</v>
      </c>
      <c r="D77" s="506" t="s">
        <v>2921</v>
      </c>
      <c r="E77" s="506" t="s">
        <v>2922</v>
      </c>
      <c r="F77" s="509"/>
      <c r="G77" s="509"/>
      <c r="H77" s="509"/>
      <c r="I77" s="509"/>
      <c r="J77" s="509"/>
      <c r="K77" s="509"/>
      <c r="L77" s="509"/>
      <c r="M77" s="509"/>
      <c r="N77" s="509">
        <v>1</v>
      </c>
      <c r="O77" s="509">
        <v>3178.63</v>
      </c>
      <c r="P77" s="522"/>
      <c r="Q77" s="510">
        <v>3178.63</v>
      </c>
    </row>
    <row r="78" spans="1:17" ht="14.4" customHeight="1" x14ac:dyDescent="0.3">
      <c r="A78" s="505" t="s">
        <v>3136</v>
      </c>
      <c r="B78" s="506" t="s">
        <v>2713</v>
      </c>
      <c r="C78" s="506" t="s">
        <v>2679</v>
      </c>
      <c r="D78" s="506" t="s">
        <v>3162</v>
      </c>
      <c r="E78" s="506" t="s">
        <v>3163</v>
      </c>
      <c r="F78" s="509">
        <v>1</v>
      </c>
      <c r="G78" s="509">
        <v>4890.29</v>
      </c>
      <c r="H78" s="509">
        <v>1</v>
      </c>
      <c r="I78" s="509">
        <v>4890.29</v>
      </c>
      <c r="J78" s="509"/>
      <c r="K78" s="509"/>
      <c r="L78" s="509"/>
      <c r="M78" s="509"/>
      <c r="N78" s="509">
        <v>1</v>
      </c>
      <c r="O78" s="509">
        <v>4890.29</v>
      </c>
      <c r="P78" s="522">
        <v>1</v>
      </c>
      <c r="Q78" s="510">
        <v>4890.29</v>
      </c>
    </row>
    <row r="79" spans="1:17" ht="14.4" customHeight="1" x14ac:dyDescent="0.3">
      <c r="A79" s="505" t="s">
        <v>3136</v>
      </c>
      <c r="B79" s="506" t="s">
        <v>2713</v>
      </c>
      <c r="C79" s="506" t="s">
        <v>2679</v>
      </c>
      <c r="D79" s="506" t="s">
        <v>3164</v>
      </c>
      <c r="E79" s="506" t="s">
        <v>3165</v>
      </c>
      <c r="F79" s="509">
        <v>1</v>
      </c>
      <c r="G79" s="509">
        <v>30135</v>
      </c>
      <c r="H79" s="509">
        <v>1</v>
      </c>
      <c r="I79" s="509">
        <v>30135</v>
      </c>
      <c r="J79" s="509"/>
      <c r="K79" s="509"/>
      <c r="L79" s="509"/>
      <c r="M79" s="509"/>
      <c r="N79" s="509"/>
      <c r="O79" s="509"/>
      <c r="P79" s="522"/>
      <c r="Q79" s="510"/>
    </row>
    <row r="80" spans="1:17" ht="14.4" customHeight="1" x14ac:dyDescent="0.3">
      <c r="A80" s="505" t="s">
        <v>3136</v>
      </c>
      <c r="B80" s="506" t="s">
        <v>2713</v>
      </c>
      <c r="C80" s="506" t="s">
        <v>2688</v>
      </c>
      <c r="D80" s="506" t="s">
        <v>2945</v>
      </c>
      <c r="E80" s="506" t="s">
        <v>2946</v>
      </c>
      <c r="F80" s="509">
        <v>167</v>
      </c>
      <c r="G80" s="509">
        <v>34068</v>
      </c>
      <c r="H80" s="509">
        <v>1</v>
      </c>
      <c r="I80" s="509">
        <v>204</v>
      </c>
      <c r="J80" s="509">
        <v>144</v>
      </c>
      <c r="K80" s="509">
        <v>29520</v>
      </c>
      <c r="L80" s="509">
        <v>0.86650228953856989</v>
      </c>
      <c r="M80" s="509">
        <v>205</v>
      </c>
      <c r="N80" s="509">
        <v>167</v>
      </c>
      <c r="O80" s="509">
        <v>34360</v>
      </c>
      <c r="P80" s="522">
        <v>1.0085710931079019</v>
      </c>
      <c r="Q80" s="510">
        <v>205.74850299401197</v>
      </c>
    </row>
    <row r="81" spans="1:17" ht="14.4" customHeight="1" x14ac:dyDescent="0.3">
      <c r="A81" s="505" t="s">
        <v>3136</v>
      </c>
      <c r="B81" s="506" t="s">
        <v>2713</v>
      </c>
      <c r="C81" s="506" t="s">
        <v>2688</v>
      </c>
      <c r="D81" s="506" t="s">
        <v>2947</v>
      </c>
      <c r="E81" s="506" t="s">
        <v>2948</v>
      </c>
      <c r="F81" s="509">
        <v>23</v>
      </c>
      <c r="G81" s="509">
        <v>3427</v>
      </c>
      <c r="H81" s="509">
        <v>1</v>
      </c>
      <c r="I81" s="509">
        <v>149</v>
      </c>
      <c r="J81" s="509">
        <v>33</v>
      </c>
      <c r="K81" s="509">
        <v>4950</v>
      </c>
      <c r="L81" s="509">
        <v>1.4444120221768311</v>
      </c>
      <c r="M81" s="509">
        <v>150</v>
      </c>
      <c r="N81" s="509">
        <v>31</v>
      </c>
      <c r="O81" s="509">
        <v>4675</v>
      </c>
      <c r="P81" s="522">
        <v>1.3641669098336737</v>
      </c>
      <c r="Q81" s="510">
        <v>150.80645161290323</v>
      </c>
    </row>
    <row r="82" spans="1:17" ht="14.4" customHeight="1" x14ac:dyDescent="0.3">
      <c r="A82" s="505" t="s">
        <v>3136</v>
      </c>
      <c r="B82" s="506" t="s">
        <v>2713</v>
      </c>
      <c r="C82" s="506" t="s">
        <v>2688</v>
      </c>
      <c r="D82" s="506" t="s">
        <v>2949</v>
      </c>
      <c r="E82" s="506" t="s">
        <v>2950</v>
      </c>
      <c r="F82" s="509">
        <v>25</v>
      </c>
      <c r="G82" s="509">
        <v>4525</v>
      </c>
      <c r="H82" s="509">
        <v>1</v>
      </c>
      <c r="I82" s="509">
        <v>181</v>
      </c>
      <c r="J82" s="509">
        <v>60</v>
      </c>
      <c r="K82" s="509">
        <v>10920</v>
      </c>
      <c r="L82" s="509">
        <v>2.4132596685082874</v>
      </c>
      <c r="M82" s="509">
        <v>182</v>
      </c>
      <c r="N82" s="509">
        <v>47</v>
      </c>
      <c r="O82" s="509">
        <v>8588</v>
      </c>
      <c r="P82" s="522">
        <v>1.8979005524861878</v>
      </c>
      <c r="Q82" s="510">
        <v>182.72340425531914</v>
      </c>
    </row>
    <row r="83" spans="1:17" ht="14.4" customHeight="1" x14ac:dyDescent="0.3">
      <c r="A83" s="505" t="s">
        <v>3136</v>
      </c>
      <c r="B83" s="506" t="s">
        <v>2713</v>
      </c>
      <c r="C83" s="506" t="s">
        <v>2688</v>
      </c>
      <c r="D83" s="506" t="s">
        <v>2951</v>
      </c>
      <c r="E83" s="506" t="s">
        <v>2952</v>
      </c>
      <c r="F83" s="509">
        <v>15</v>
      </c>
      <c r="G83" s="509">
        <v>1860</v>
      </c>
      <c r="H83" s="509">
        <v>1</v>
      </c>
      <c r="I83" s="509">
        <v>124</v>
      </c>
      <c r="J83" s="509">
        <v>23</v>
      </c>
      <c r="K83" s="509">
        <v>2852</v>
      </c>
      <c r="L83" s="509">
        <v>1.5333333333333334</v>
      </c>
      <c r="M83" s="509">
        <v>124</v>
      </c>
      <c r="N83" s="509">
        <v>14</v>
      </c>
      <c r="O83" s="509">
        <v>1743</v>
      </c>
      <c r="P83" s="522">
        <v>0.93709677419354842</v>
      </c>
      <c r="Q83" s="510">
        <v>124.5</v>
      </c>
    </row>
    <row r="84" spans="1:17" ht="14.4" customHeight="1" x14ac:dyDescent="0.3">
      <c r="A84" s="505" t="s">
        <v>3136</v>
      </c>
      <c r="B84" s="506" t="s">
        <v>2713</v>
      </c>
      <c r="C84" s="506" t="s">
        <v>2688</v>
      </c>
      <c r="D84" s="506" t="s">
        <v>2953</v>
      </c>
      <c r="E84" s="506" t="s">
        <v>2954</v>
      </c>
      <c r="F84" s="509">
        <v>30</v>
      </c>
      <c r="G84" s="509">
        <v>6480</v>
      </c>
      <c r="H84" s="509">
        <v>1</v>
      </c>
      <c r="I84" s="509">
        <v>216</v>
      </c>
      <c r="J84" s="509">
        <v>25</v>
      </c>
      <c r="K84" s="509">
        <v>5425</v>
      </c>
      <c r="L84" s="509">
        <v>0.83719135802469136</v>
      </c>
      <c r="M84" s="509">
        <v>217</v>
      </c>
      <c r="N84" s="509">
        <v>34</v>
      </c>
      <c r="O84" s="509">
        <v>7404</v>
      </c>
      <c r="P84" s="522">
        <v>1.1425925925925926</v>
      </c>
      <c r="Q84" s="510">
        <v>217.76470588235293</v>
      </c>
    </row>
    <row r="85" spans="1:17" ht="14.4" customHeight="1" x14ac:dyDescent="0.3">
      <c r="A85" s="505" t="s">
        <v>3136</v>
      </c>
      <c r="B85" s="506" t="s">
        <v>2713</v>
      </c>
      <c r="C85" s="506" t="s">
        <v>2688</v>
      </c>
      <c r="D85" s="506" t="s">
        <v>2955</v>
      </c>
      <c r="E85" s="506" t="s">
        <v>2956</v>
      </c>
      <c r="F85" s="509">
        <v>5</v>
      </c>
      <c r="G85" s="509">
        <v>1080</v>
      </c>
      <c r="H85" s="509">
        <v>1</v>
      </c>
      <c r="I85" s="509">
        <v>216</v>
      </c>
      <c r="J85" s="509">
        <v>9</v>
      </c>
      <c r="K85" s="509">
        <v>1953</v>
      </c>
      <c r="L85" s="509">
        <v>1.8083333333333333</v>
      </c>
      <c r="M85" s="509">
        <v>217</v>
      </c>
      <c r="N85" s="509">
        <v>6</v>
      </c>
      <c r="O85" s="509">
        <v>1306</v>
      </c>
      <c r="P85" s="522">
        <v>1.2092592592592593</v>
      </c>
      <c r="Q85" s="510">
        <v>217.66666666666666</v>
      </c>
    </row>
    <row r="86" spans="1:17" ht="14.4" customHeight="1" x14ac:dyDescent="0.3">
      <c r="A86" s="505" t="s">
        <v>3136</v>
      </c>
      <c r="B86" s="506" t="s">
        <v>2713</v>
      </c>
      <c r="C86" s="506" t="s">
        <v>2688</v>
      </c>
      <c r="D86" s="506" t="s">
        <v>2959</v>
      </c>
      <c r="E86" s="506" t="s">
        <v>2960</v>
      </c>
      <c r="F86" s="509">
        <v>35</v>
      </c>
      <c r="G86" s="509">
        <v>7630</v>
      </c>
      <c r="H86" s="509">
        <v>1</v>
      </c>
      <c r="I86" s="509">
        <v>218</v>
      </c>
      <c r="J86" s="509">
        <v>48</v>
      </c>
      <c r="K86" s="509">
        <v>10512</v>
      </c>
      <c r="L86" s="509">
        <v>1.3777195281782437</v>
      </c>
      <c r="M86" s="509">
        <v>219</v>
      </c>
      <c r="N86" s="509">
        <v>53</v>
      </c>
      <c r="O86" s="509">
        <v>11647</v>
      </c>
      <c r="P86" s="522">
        <v>1.5264744429882044</v>
      </c>
      <c r="Q86" s="510">
        <v>219.75471698113208</v>
      </c>
    </row>
    <row r="87" spans="1:17" ht="14.4" customHeight="1" x14ac:dyDescent="0.3">
      <c r="A87" s="505" t="s">
        <v>3136</v>
      </c>
      <c r="B87" s="506" t="s">
        <v>2713</v>
      </c>
      <c r="C87" s="506" t="s">
        <v>2688</v>
      </c>
      <c r="D87" s="506" t="s">
        <v>2961</v>
      </c>
      <c r="E87" s="506" t="s">
        <v>2962</v>
      </c>
      <c r="F87" s="509">
        <v>3</v>
      </c>
      <c r="G87" s="509">
        <v>1824</v>
      </c>
      <c r="H87" s="509">
        <v>1</v>
      </c>
      <c r="I87" s="509">
        <v>608</v>
      </c>
      <c r="J87" s="509"/>
      <c r="K87" s="509"/>
      <c r="L87" s="509"/>
      <c r="M87" s="509"/>
      <c r="N87" s="509">
        <v>2</v>
      </c>
      <c r="O87" s="509">
        <v>1224</v>
      </c>
      <c r="P87" s="522">
        <v>0.67105263157894735</v>
      </c>
      <c r="Q87" s="510">
        <v>612</v>
      </c>
    </row>
    <row r="88" spans="1:17" ht="14.4" customHeight="1" x14ac:dyDescent="0.3">
      <c r="A88" s="505" t="s">
        <v>3136</v>
      </c>
      <c r="B88" s="506" t="s">
        <v>2713</v>
      </c>
      <c r="C88" s="506" t="s">
        <v>2688</v>
      </c>
      <c r="D88" s="506" t="s">
        <v>2975</v>
      </c>
      <c r="E88" s="506" t="s">
        <v>2976</v>
      </c>
      <c r="F88" s="509">
        <v>5</v>
      </c>
      <c r="G88" s="509">
        <v>1280</v>
      </c>
      <c r="H88" s="509">
        <v>1</v>
      </c>
      <c r="I88" s="509">
        <v>256</v>
      </c>
      <c r="J88" s="509">
        <v>2</v>
      </c>
      <c r="K88" s="509">
        <v>514</v>
      </c>
      <c r="L88" s="509">
        <v>0.40156249999999999</v>
      </c>
      <c r="M88" s="509">
        <v>257</v>
      </c>
      <c r="N88" s="509">
        <v>1</v>
      </c>
      <c r="O88" s="509">
        <v>258</v>
      </c>
      <c r="P88" s="522">
        <v>0.20156250000000001</v>
      </c>
      <c r="Q88" s="510">
        <v>258</v>
      </c>
    </row>
    <row r="89" spans="1:17" ht="14.4" customHeight="1" x14ac:dyDescent="0.3">
      <c r="A89" s="505" t="s">
        <v>3136</v>
      </c>
      <c r="B89" s="506" t="s">
        <v>2713</v>
      </c>
      <c r="C89" s="506" t="s">
        <v>2688</v>
      </c>
      <c r="D89" s="506" t="s">
        <v>2977</v>
      </c>
      <c r="E89" s="506" t="s">
        <v>2978</v>
      </c>
      <c r="F89" s="509">
        <v>4</v>
      </c>
      <c r="G89" s="509">
        <v>1300</v>
      </c>
      <c r="H89" s="509">
        <v>1</v>
      </c>
      <c r="I89" s="509">
        <v>325</v>
      </c>
      <c r="J89" s="509">
        <v>8</v>
      </c>
      <c r="K89" s="509">
        <v>2608</v>
      </c>
      <c r="L89" s="509">
        <v>2.006153846153846</v>
      </c>
      <c r="M89" s="509">
        <v>326</v>
      </c>
      <c r="N89" s="509">
        <v>8</v>
      </c>
      <c r="O89" s="509">
        <v>2629</v>
      </c>
      <c r="P89" s="522">
        <v>2.0223076923076921</v>
      </c>
      <c r="Q89" s="510">
        <v>328.625</v>
      </c>
    </row>
    <row r="90" spans="1:17" ht="14.4" customHeight="1" x14ac:dyDescent="0.3">
      <c r="A90" s="505" t="s">
        <v>3136</v>
      </c>
      <c r="B90" s="506" t="s">
        <v>2713</v>
      </c>
      <c r="C90" s="506" t="s">
        <v>2688</v>
      </c>
      <c r="D90" s="506" t="s">
        <v>2983</v>
      </c>
      <c r="E90" s="506" t="s">
        <v>2984</v>
      </c>
      <c r="F90" s="509">
        <v>22</v>
      </c>
      <c r="G90" s="509">
        <v>90684</v>
      </c>
      <c r="H90" s="509">
        <v>1</v>
      </c>
      <c r="I90" s="509">
        <v>4122</v>
      </c>
      <c r="J90" s="509">
        <v>9</v>
      </c>
      <c r="K90" s="509">
        <v>37143</v>
      </c>
      <c r="L90" s="509">
        <v>0.40958713775307659</v>
      </c>
      <c r="M90" s="509">
        <v>4127</v>
      </c>
      <c r="N90" s="509">
        <v>14</v>
      </c>
      <c r="O90" s="509">
        <v>57850</v>
      </c>
      <c r="P90" s="522">
        <v>0.63792951347536497</v>
      </c>
      <c r="Q90" s="510">
        <v>4132.1428571428569</v>
      </c>
    </row>
    <row r="91" spans="1:17" ht="14.4" customHeight="1" x14ac:dyDescent="0.3">
      <c r="A91" s="505" t="s">
        <v>3136</v>
      </c>
      <c r="B91" s="506" t="s">
        <v>2713</v>
      </c>
      <c r="C91" s="506" t="s">
        <v>2688</v>
      </c>
      <c r="D91" s="506" t="s">
        <v>3166</v>
      </c>
      <c r="E91" s="506" t="s">
        <v>3167</v>
      </c>
      <c r="F91" s="509">
        <v>1</v>
      </c>
      <c r="G91" s="509">
        <v>15040</v>
      </c>
      <c r="H91" s="509">
        <v>1</v>
      </c>
      <c r="I91" s="509">
        <v>15040</v>
      </c>
      <c r="J91" s="509"/>
      <c r="K91" s="509"/>
      <c r="L91" s="509"/>
      <c r="M91" s="509"/>
      <c r="N91" s="509"/>
      <c r="O91" s="509"/>
      <c r="P91" s="522"/>
      <c r="Q91" s="510"/>
    </row>
    <row r="92" spans="1:17" ht="14.4" customHeight="1" x14ac:dyDescent="0.3">
      <c r="A92" s="505" t="s">
        <v>3136</v>
      </c>
      <c r="B92" s="506" t="s">
        <v>2713</v>
      </c>
      <c r="C92" s="506" t="s">
        <v>2688</v>
      </c>
      <c r="D92" s="506" t="s">
        <v>2997</v>
      </c>
      <c r="E92" s="506" t="s">
        <v>2998</v>
      </c>
      <c r="F92" s="509">
        <v>85</v>
      </c>
      <c r="G92" s="509">
        <v>323935</v>
      </c>
      <c r="H92" s="509">
        <v>1</v>
      </c>
      <c r="I92" s="509">
        <v>3811</v>
      </c>
      <c r="J92" s="509">
        <v>80</v>
      </c>
      <c r="K92" s="509">
        <v>305200</v>
      </c>
      <c r="L92" s="509">
        <v>0.9421643230895087</v>
      </c>
      <c r="M92" s="509">
        <v>3815</v>
      </c>
      <c r="N92" s="509">
        <v>73</v>
      </c>
      <c r="O92" s="509">
        <v>278789</v>
      </c>
      <c r="P92" s="522">
        <v>0.86063253430472164</v>
      </c>
      <c r="Q92" s="510">
        <v>3819.027397260274</v>
      </c>
    </row>
    <row r="93" spans="1:17" ht="14.4" customHeight="1" x14ac:dyDescent="0.3">
      <c r="A93" s="505" t="s">
        <v>3136</v>
      </c>
      <c r="B93" s="506" t="s">
        <v>2713</v>
      </c>
      <c r="C93" s="506" t="s">
        <v>2688</v>
      </c>
      <c r="D93" s="506" t="s">
        <v>2999</v>
      </c>
      <c r="E93" s="506" t="s">
        <v>3000</v>
      </c>
      <c r="F93" s="509">
        <v>3</v>
      </c>
      <c r="G93" s="509">
        <v>15435</v>
      </c>
      <c r="H93" s="509">
        <v>1</v>
      </c>
      <c r="I93" s="509">
        <v>5145</v>
      </c>
      <c r="J93" s="509"/>
      <c r="K93" s="509"/>
      <c r="L93" s="509"/>
      <c r="M93" s="509"/>
      <c r="N93" s="509"/>
      <c r="O93" s="509"/>
      <c r="P93" s="522"/>
      <c r="Q93" s="510"/>
    </row>
    <row r="94" spans="1:17" ht="14.4" customHeight="1" x14ac:dyDescent="0.3">
      <c r="A94" s="505" t="s">
        <v>3136</v>
      </c>
      <c r="B94" s="506" t="s">
        <v>2713</v>
      </c>
      <c r="C94" s="506" t="s">
        <v>2688</v>
      </c>
      <c r="D94" s="506" t="s">
        <v>3001</v>
      </c>
      <c r="E94" s="506" t="s">
        <v>3002</v>
      </c>
      <c r="F94" s="509">
        <v>37</v>
      </c>
      <c r="G94" s="509">
        <v>289636</v>
      </c>
      <c r="H94" s="509">
        <v>1</v>
      </c>
      <c r="I94" s="509">
        <v>7828</v>
      </c>
      <c r="J94" s="509">
        <v>30</v>
      </c>
      <c r="K94" s="509">
        <v>235050</v>
      </c>
      <c r="L94" s="509">
        <v>0.81153585880208257</v>
      </c>
      <c r="M94" s="509">
        <v>7835</v>
      </c>
      <c r="N94" s="509">
        <v>26</v>
      </c>
      <c r="O94" s="509">
        <v>203879</v>
      </c>
      <c r="P94" s="522">
        <v>0.70391456863097124</v>
      </c>
      <c r="Q94" s="510">
        <v>7841.5</v>
      </c>
    </row>
    <row r="95" spans="1:17" ht="14.4" customHeight="1" x14ac:dyDescent="0.3">
      <c r="A95" s="505" t="s">
        <v>3136</v>
      </c>
      <c r="B95" s="506" t="s">
        <v>2713</v>
      </c>
      <c r="C95" s="506" t="s">
        <v>2688</v>
      </c>
      <c r="D95" s="506" t="s">
        <v>3005</v>
      </c>
      <c r="E95" s="506" t="s">
        <v>3006</v>
      </c>
      <c r="F95" s="509"/>
      <c r="G95" s="509"/>
      <c r="H95" s="509"/>
      <c r="I95" s="509"/>
      <c r="J95" s="509"/>
      <c r="K95" s="509"/>
      <c r="L95" s="509"/>
      <c r="M95" s="509"/>
      <c r="N95" s="509">
        <v>1</v>
      </c>
      <c r="O95" s="509">
        <v>1663</v>
      </c>
      <c r="P95" s="522"/>
      <c r="Q95" s="510">
        <v>1663</v>
      </c>
    </row>
    <row r="96" spans="1:17" ht="14.4" customHeight="1" x14ac:dyDescent="0.3">
      <c r="A96" s="505" t="s">
        <v>3136</v>
      </c>
      <c r="B96" s="506" t="s">
        <v>2713</v>
      </c>
      <c r="C96" s="506" t="s">
        <v>2688</v>
      </c>
      <c r="D96" s="506" t="s">
        <v>3015</v>
      </c>
      <c r="E96" s="506" t="s">
        <v>3016</v>
      </c>
      <c r="F96" s="509">
        <v>29</v>
      </c>
      <c r="G96" s="509">
        <v>37004</v>
      </c>
      <c r="H96" s="509">
        <v>1</v>
      </c>
      <c r="I96" s="509">
        <v>1276</v>
      </c>
      <c r="J96" s="509">
        <v>30</v>
      </c>
      <c r="K96" s="509">
        <v>38310</v>
      </c>
      <c r="L96" s="509">
        <v>1.0352934817857529</v>
      </c>
      <c r="M96" s="509">
        <v>1277</v>
      </c>
      <c r="N96" s="509">
        <v>19</v>
      </c>
      <c r="O96" s="509">
        <v>24302</v>
      </c>
      <c r="P96" s="522">
        <v>0.65673981191222575</v>
      </c>
      <c r="Q96" s="510">
        <v>1279.0526315789473</v>
      </c>
    </row>
    <row r="97" spans="1:17" ht="14.4" customHeight="1" x14ac:dyDescent="0.3">
      <c r="A97" s="505" t="s">
        <v>3136</v>
      </c>
      <c r="B97" s="506" t="s">
        <v>2713</v>
      </c>
      <c r="C97" s="506" t="s">
        <v>2688</v>
      </c>
      <c r="D97" s="506" t="s">
        <v>3017</v>
      </c>
      <c r="E97" s="506" t="s">
        <v>3018</v>
      </c>
      <c r="F97" s="509">
        <v>14</v>
      </c>
      <c r="G97" s="509">
        <v>16282</v>
      </c>
      <c r="H97" s="509">
        <v>1</v>
      </c>
      <c r="I97" s="509">
        <v>1163</v>
      </c>
      <c r="J97" s="509">
        <v>26</v>
      </c>
      <c r="K97" s="509">
        <v>30264</v>
      </c>
      <c r="L97" s="509">
        <v>1.8587397125660239</v>
      </c>
      <c r="M97" s="509">
        <v>1164</v>
      </c>
      <c r="N97" s="509">
        <v>15</v>
      </c>
      <c r="O97" s="509">
        <v>17482</v>
      </c>
      <c r="P97" s="522">
        <v>1.0737010195307701</v>
      </c>
      <c r="Q97" s="510">
        <v>1165.4666666666667</v>
      </c>
    </row>
    <row r="98" spans="1:17" ht="14.4" customHeight="1" x14ac:dyDescent="0.3">
      <c r="A98" s="505" t="s">
        <v>3136</v>
      </c>
      <c r="B98" s="506" t="s">
        <v>2713</v>
      </c>
      <c r="C98" s="506" t="s">
        <v>2688</v>
      </c>
      <c r="D98" s="506" t="s">
        <v>3019</v>
      </c>
      <c r="E98" s="506" t="s">
        <v>3020</v>
      </c>
      <c r="F98" s="509">
        <v>49</v>
      </c>
      <c r="G98" s="509">
        <v>248185</v>
      </c>
      <c r="H98" s="509">
        <v>1</v>
      </c>
      <c r="I98" s="509">
        <v>5065</v>
      </c>
      <c r="J98" s="509">
        <v>60</v>
      </c>
      <c r="K98" s="509">
        <v>304080</v>
      </c>
      <c r="L98" s="509">
        <v>1.2252150613453674</v>
      </c>
      <c r="M98" s="509">
        <v>5068</v>
      </c>
      <c r="N98" s="509">
        <v>28</v>
      </c>
      <c r="O98" s="509">
        <v>142018</v>
      </c>
      <c r="P98" s="522">
        <v>0.57222636339827149</v>
      </c>
      <c r="Q98" s="510">
        <v>5072.0714285714284</v>
      </c>
    </row>
    <row r="99" spans="1:17" ht="14.4" customHeight="1" x14ac:dyDescent="0.3">
      <c r="A99" s="505" t="s">
        <v>3136</v>
      </c>
      <c r="B99" s="506" t="s">
        <v>2713</v>
      </c>
      <c r="C99" s="506" t="s">
        <v>2688</v>
      </c>
      <c r="D99" s="506" t="s">
        <v>3021</v>
      </c>
      <c r="E99" s="506" t="s">
        <v>3022</v>
      </c>
      <c r="F99" s="509">
        <v>61</v>
      </c>
      <c r="G99" s="509">
        <v>467809</v>
      </c>
      <c r="H99" s="509">
        <v>1</v>
      </c>
      <c r="I99" s="509">
        <v>7669</v>
      </c>
      <c r="J99" s="509">
        <v>58</v>
      </c>
      <c r="K99" s="509">
        <v>445034</v>
      </c>
      <c r="L99" s="509">
        <v>0.95131560102520474</v>
      </c>
      <c r="M99" s="509">
        <v>7673</v>
      </c>
      <c r="N99" s="509">
        <v>37</v>
      </c>
      <c r="O99" s="509">
        <v>284085</v>
      </c>
      <c r="P99" s="522">
        <v>0.6072670683975725</v>
      </c>
      <c r="Q99" s="510">
        <v>7677.9729729729734</v>
      </c>
    </row>
    <row r="100" spans="1:17" ht="14.4" customHeight="1" x14ac:dyDescent="0.3">
      <c r="A100" s="505" t="s">
        <v>3136</v>
      </c>
      <c r="B100" s="506" t="s">
        <v>2713</v>
      </c>
      <c r="C100" s="506" t="s">
        <v>2688</v>
      </c>
      <c r="D100" s="506" t="s">
        <v>3023</v>
      </c>
      <c r="E100" s="506" t="s">
        <v>3024</v>
      </c>
      <c r="F100" s="509">
        <v>6</v>
      </c>
      <c r="G100" s="509">
        <v>33030</v>
      </c>
      <c r="H100" s="509">
        <v>1</v>
      </c>
      <c r="I100" s="509">
        <v>5505</v>
      </c>
      <c r="J100" s="509">
        <v>4</v>
      </c>
      <c r="K100" s="509">
        <v>22032</v>
      </c>
      <c r="L100" s="509">
        <v>0.66702997275204357</v>
      </c>
      <c r="M100" s="509">
        <v>5508</v>
      </c>
      <c r="N100" s="509">
        <v>3</v>
      </c>
      <c r="O100" s="509">
        <v>16530</v>
      </c>
      <c r="P100" s="522">
        <v>0.50045413260672111</v>
      </c>
      <c r="Q100" s="510">
        <v>5510</v>
      </c>
    </row>
    <row r="101" spans="1:17" ht="14.4" customHeight="1" x14ac:dyDescent="0.3">
      <c r="A101" s="505" t="s">
        <v>3136</v>
      </c>
      <c r="B101" s="506" t="s">
        <v>2713</v>
      </c>
      <c r="C101" s="506" t="s">
        <v>2688</v>
      </c>
      <c r="D101" s="506" t="s">
        <v>3168</v>
      </c>
      <c r="E101" s="506" t="s">
        <v>3169</v>
      </c>
      <c r="F101" s="509">
        <v>1</v>
      </c>
      <c r="G101" s="509">
        <v>0</v>
      </c>
      <c r="H101" s="509"/>
      <c r="I101" s="509">
        <v>0</v>
      </c>
      <c r="J101" s="509"/>
      <c r="K101" s="509"/>
      <c r="L101" s="509"/>
      <c r="M101" s="509"/>
      <c r="N101" s="509"/>
      <c r="O101" s="509"/>
      <c r="P101" s="522"/>
      <c r="Q101" s="510"/>
    </row>
    <row r="102" spans="1:17" ht="14.4" customHeight="1" x14ac:dyDescent="0.3">
      <c r="A102" s="505" t="s">
        <v>3136</v>
      </c>
      <c r="B102" s="506" t="s">
        <v>2713</v>
      </c>
      <c r="C102" s="506" t="s">
        <v>2688</v>
      </c>
      <c r="D102" s="506" t="s">
        <v>3025</v>
      </c>
      <c r="E102" s="506" t="s">
        <v>3026</v>
      </c>
      <c r="F102" s="509"/>
      <c r="G102" s="509"/>
      <c r="H102" s="509"/>
      <c r="I102" s="509"/>
      <c r="J102" s="509">
        <v>1</v>
      </c>
      <c r="K102" s="509">
        <v>742</v>
      </c>
      <c r="L102" s="509"/>
      <c r="M102" s="509">
        <v>742</v>
      </c>
      <c r="N102" s="509"/>
      <c r="O102" s="509"/>
      <c r="P102" s="522"/>
      <c r="Q102" s="510"/>
    </row>
    <row r="103" spans="1:17" ht="14.4" customHeight="1" x14ac:dyDescent="0.3">
      <c r="A103" s="505" t="s">
        <v>3136</v>
      </c>
      <c r="B103" s="506" t="s">
        <v>2713</v>
      </c>
      <c r="C103" s="506" t="s">
        <v>2688</v>
      </c>
      <c r="D103" s="506" t="s">
        <v>3027</v>
      </c>
      <c r="E103" s="506" t="s">
        <v>3028</v>
      </c>
      <c r="F103" s="509">
        <v>2476</v>
      </c>
      <c r="G103" s="509">
        <v>425872</v>
      </c>
      <c r="H103" s="509">
        <v>1</v>
      </c>
      <c r="I103" s="509">
        <v>172</v>
      </c>
      <c r="J103" s="509">
        <v>2334</v>
      </c>
      <c r="K103" s="509">
        <v>403782</v>
      </c>
      <c r="L103" s="509">
        <v>0.94812995454033133</v>
      </c>
      <c r="M103" s="509">
        <v>173</v>
      </c>
      <c r="N103" s="509">
        <v>2373</v>
      </c>
      <c r="O103" s="509">
        <v>412322</v>
      </c>
      <c r="P103" s="522">
        <v>0.96818292820377949</v>
      </c>
      <c r="Q103" s="510">
        <v>173.75558364938897</v>
      </c>
    </row>
    <row r="104" spans="1:17" ht="14.4" customHeight="1" x14ac:dyDescent="0.3">
      <c r="A104" s="505" t="s">
        <v>3136</v>
      </c>
      <c r="B104" s="506" t="s">
        <v>2713</v>
      </c>
      <c r="C104" s="506" t="s">
        <v>2688</v>
      </c>
      <c r="D104" s="506" t="s">
        <v>3029</v>
      </c>
      <c r="E104" s="506" t="s">
        <v>3030</v>
      </c>
      <c r="F104" s="509">
        <v>162</v>
      </c>
      <c r="G104" s="509">
        <v>323028</v>
      </c>
      <c r="H104" s="509">
        <v>1</v>
      </c>
      <c r="I104" s="509">
        <v>1994</v>
      </c>
      <c r="J104" s="509">
        <v>188</v>
      </c>
      <c r="K104" s="509">
        <v>375248</v>
      </c>
      <c r="L104" s="509">
        <v>1.1616578129450079</v>
      </c>
      <c r="M104" s="509">
        <v>1996</v>
      </c>
      <c r="N104" s="509">
        <v>173</v>
      </c>
      <c r="O104" s="509">
        <v>345692</v>
      </c>
      <c r="P104" s="522">
        <v>1.0701611005857077</v>
      </c>
      <c r="Q104" s="510">
        <v>1998.2196531791908</v>
      </c>
    </row>
    <row r="105" spans="1:17" ht="14.4" customHeight="1" x14ac:dyDescent="0.3">
      <c r="A105" s="505" t="s">
        <v>3136</v>
      </c>
      <c r="B105" s="506" t="s">
        <v>2713</v>
      </c>
      <c r="C105" s="506" t="s">
        <v>2688</v>
      </c>
      <c r="D105" s="506" t="s">
        <v>3035</v>
      </c>
      <c r="E105" s="506" t="s">
        <v>3036</v>
      </c>
      <c r="F105" s="509">
        <v>72</v>
      </c>
      <c r="G105" s="509">
        <v>193752</v>
      </c>
      <c r="H105" s="509">
        <v>1</v>
      </c>
      <c r="I105" s="509">
        <v>2691</v>
      </c>
      <c r="J105" s="509">
        <v>68</v>
      </c>
      <c r="K105" s="509">
        <v>183056</v>
      </c>
      <c r="L105" s="509">
        <v>0.94479540856352451</v>
      </c>
      <c r="M105" s="509">
        <v>2692</v>
      </c>
      <c r="N105" s="509">
        <v>43</v>
      </c>
      <c r="O105" s="509">
        <v>115834</v>
      </c>
      <c r="P105" s="522">
        <v>0.59784673190470294</v>
      </c>
      <c r="Q105" s="510">
        <v>2693.8139534883721</v>
      </c>
    </row>
    <row r="106" spans="1:17" ht="14.4" customHeight="1" x14ac:dyDescent="0.3">
      <c r="A106" s="505" t="s">
        <v>3136</v>
      </c>
      <c r="B106" s="506" t="s">
        <v>2713</v>
      </c>
      <c r="C106" s="506" t="s">
        <v>2688</v>
      </c>
      <c r="D106" s="506" t="s">
        <v>3037</v>
      </c>
      <c r="E106" s="506" t="s">
        <v>3038</v>
      </c>
      <c r="F106" s="509">
        <v>13</v>
      </c>
      <c r="G106" s="509">
        <v>67301</v>
      </c>
      <c r="H106" s="509">
        <v>1</v>
      </c>
      <c r="I106" s="509">
        <v>5177</v>
      </c>
      <c r="J106" s="509">
        <v>8</v>
      </c>
      <c r="K106" s="509">
        <v>41440</v>
      </c>
      <c r="L106" s="509">
        <v>0.61574122227009997</v>
      </c>
      <c r="M106" s="509">
        <v>5180</v>
      </c>
      <c r="N106" s="509">
        <v>8</v>
      </c>
      <c r="O106" s="509">
        <v>41476</v>
      </c>
      <c r="P106" s="522">
        <v>0.61627613259832692</v>
      </c>
      <c r="Q106" s="510">
        <v>5184.5</v>
      </c>
    </row>
    <row r="107" spans="1:17" ht="14.4" customHeight="1" x14ac:dyDescent="0.3">
      <c r="A107" s="505" t="s">
        <v>3136</v>
      </c>
      <c r="B107" s="506" t="s">
        <v>2713</v>
      </c>
      <c r="C107" s="506" t="s">
        <v>2688</v>
      </c>
      <c r="D107" s="506" t="s">
        <v>3041</v>
      </c>
      <c r="E107" s="506" t="s">
        <v>3042</v>
      </c>
      <c r="F107" s="509">
        <v>2</v>
      </c>
      <c r="G107" s="509">
        <v>1314</v>
      </c>
      <c r="H107" s="509">
        <v>1</v>
      </c>
      <c r="I107" s="509">
        <v>657</v>
      </c>
      <c r="J107" s="509"/>
      <c r="K107" s="509"/>
      <c r="L107" s="509"/>
      <c r="M107" s="509"/>
      <c r="N107" s="509">
        <v>1</v>
      </c>
      <c r="O107" s="509">
        <v>661</v>
      </c>
      <c r="P107" s="522">
        <v>0.5030441400304414</v>
      </c>
      <c r="Q107" s="510">
        <v>661</v>
      </c>
    </row>
    <row r="108" spans="1:17" ht="14.4" customHeight="1" x14ac:dyDescent="0.3">
      <c r="A108" s="505" t="s">
        <v>3136</v>
      </c>
      <c r="B108" s="506" t="s">
        <v>2713</v>
      </c>
      <c r="C108" s="506" t="s">
        <v>2688</v>
      </c>
      <c r="D108" s="506" t="s">
        <v>3047</v>
      </c>
      <c r="E108" s="506" t="s">
        <v>3048</v>
      </c>
      <c r="F108" s="509">
        <v>21</v>
      </c>
      <c r="G108" s="509">
        <v>43554</v>
      </c>
      <c r="H108" s="509">
        <v>1</v>
      </c>
      <c r="I108" s="509">
        <v>2074</v>
      </c>
      <c r="J108" s="509">
        <v>12</v>
      </c>
      <c r="K108" s="509">
        <v>24912</v>
      </c>
      <c r="L108" s="509">
        <v>0.57197961151673782</v>
      </c>
      <c r="M108" s="509">
        <v>2076</v>
      </c>
      <c r="N108" s="509">
        <v>6</v>
      </c>
      <c r="O108" s="509">
        <v>12476</v>
      </c>
      <c r="P108" s="522">
        <v>0.28644900583184091</v>
      </c>
      <c r="Q108" s="510">
        <v>2079.3333333333335</v>
      </c>
    </row>
    <row r="109" spans="1:17" ht="14.4" customHeight="1" x14ac:dyDescent="0.3">
      <c r="A109" s="505" t="s">
        <v>3136</v>
      </c>
      <c r="B109" s="506" t="s">
        <v>2713</v>
      </c>
      <c r="C109" s="506" t="s">
        <v>2688</v>
      </c>
      <c r="D109" s="506" t="s">
        <v>3049</v>
      </c>
      <c r="E109" s="506" t="s">
        <v>3050</v>
      </c>
      <c r="F109" s="509">
        <v>6</v>
      </c>
      <c r="G109" s="509">
        <v>894</v>
      </c>
      <c r="H109" s="509">
        <v>1</v>
      </c>
      <c r="I109" s="509">
        <v>149</v>
      </c>
      <c r="J109" s="509">
        <v>15</v>
      </c>
      <c r="K109" s="509">
        <v>2250</v>
      </c>
      <c r="L109" s="509">
        <v>2.5167785234899327</v>
      </c>
      <c r="M109" s="509">
        <v>150</v>
      </c>
      <c r="N109" s="509">
        <v>11</v>
      </c>
      <c r="O109" s="509">
        <v>1659</v>
      </c>
      <c r="P109" s="522">
        <v>1.8557046979865772</v>
      </c>
      <c r="Q109" s="510">
        <v>150.81818181818181</v>
      </c>
    </row>
    <row r="110" spans="1:17" ht="14.4" customHeight="1" x14ac:dyDescent="0.3">
      <c r="A110" s="505" t="s">
        <v>3136</v>
      </c>
      <c r="B110" s="506" t="s">
        <v>2713</v>
      </c>
      <c r="C110" s="506" t="s">
        <v>2688</v>
      </c>
      <c r="D110" s="506" t="s">
        <v>3051</v>
      </c>
      <c r="E110" s="506" t="s">
        <v>3052</v>
      </c>
      <c r="F110" s="509">
        <v>7</v>
      </c>
      <c r="G110" s="509">
        <v>1344</v>
      </c>
      <c r="H110" s="509">
        <v>1</v>
      </c>
      <c r="I110" s="509">
        <v>192</v>
      </c>
      <c r="J110" s="509">
        <v>10</v>
      </c>
      <c r="K110" s="509">
        <v>1930</v>
      </c>
      <c r="L110" s="509">
        <v>1.4360119047619047</v>
      </c>
      <c r="M110" s="509">
        <v>193</v>
      </c>
      <c r="N110" s="509">
        <v>15</v>
      </c>
      <c r="O110" s="509">
        <v>2909</v>
      </c>
      <c r="P110" s="522">
        <v>2.1644345238095237</v>
      </c>
      <c r="Q110" s="510">
        <v>193.93333333333334</v>
      </c>
    </row>
    <row r="111" spans="1:17" ht="14.4" customHeight="1" x14ac:dyDescent="0.3">
      <c r="A111" s="505" t="s">
        <v>3136</v>
      </c>
      <c r="B111" s="506" t="s">
        <v>2713</v>
      </c>
      <c r="C111" s="506" t="s">
        <v>2688</v>
      </c>
      <c r="D111" s="506" t="s">
        <v>3053</v>
      </c>
      <c r="E111" s="506" t="s">
        <v>3054</v>
      </c>
      <c r="F111" s="509">
        <v>2</v>
      </c>
      <c r="G111" s="509">
        <v>394</v>
      </c>
      <c r="H111" s="509">
        <v>1</v>
      </c>
      <c r="I111" s="509">
        <v>197</v>
      </c>
      <c r="J111" s="509">
        <v>13</v>
      </c>
      <c r="K111" s="509">
        <v>2574</v>
      </c>
      <c r="L111" s="509">
        <v>6.532994923857868</v>
      </c>
      <c r="M111" s="509">
        <v>198</v>
      </c>
      <c r="N111" s="509">
        <v>23</v>
      </c>
      <c r="O111" s="509">
        <v>4577</v>
      </c>
      <c r="P111" s="522">
        <v>11.616751269035532</v>
      </c>
      <c r="Q111" s="510">
        <v>199</v>
      </c>
    </row>
    <row r="112" spans="1:17" ht="14.4" customHeight="1" x14ac:dyDescent="0.3">
      <c r="A112" s="505" t="s">
        <v>3136</v>
      </c>
      <c r="B112" s="506" t="s">
        <v>2713</v>
      </c>
      <c r="C112" s="506" t="s">
        <v>2688</v>
      </c>
      <c r="D112" s="506" t="s">
        <v>3055</v>
      </c>
      <c r="E112" s="506" t="s">
        <v>3056</v>
      </c>
      <c r="F112" s="509">
        <v>4</v>
      </c>
      <c r="G112" s="509">
        <v>1656</v>
      </c>
      <c r="H112" s="509">
        <v>1</v>
      </c>
      <c r="I112" s="509">
        <v>414</v>
      </c>
      <c r="J112" s="509">
        <v>12</v>
      </c>
      <c r="K112" s="509">
        <v>4980</v>
      </c>
      <c r="L112" s="509">
        <v>3.0072463768115942</v>
      </c>
      <c r="M112" s="509">
        <v>415</v>
      </c>
      <c r="N112" s="509">
        <v>3</v>
      </c>
      <c r="O112" s="509">
        <v>1251</v>
      </c>
      <c r="P112" s="522">
        <v>0.75543478260869568</v>
      </c>
      <c r="Q112" s="510">
        <v>417</v>
      </c>
    </row>
    <row r="113" spans="1:17" ht="14.4" customHeight="1" x14ac:dyDescent="0.3">
      <c r="A113" s="505" t="s">
        <v>3136</v>
      </c>
      <c r="B113" s="506" t="s">
        <v>2713</v>
      </c>
      <c r="C113" s="506" t="s">
        <v>2688</v>
      </c>
      <c r="D113" s="506" t="s">
        <v>3059</v>
      </c>
      <c r="E113" s="506" t="s">
        <v>3060</v>
      </c>
      <c r="F113" s="509">
        <v>8</v>
      </c>
      <c r="G113" s="509">
        <v>1256</v>
      </c>
      <c r="H113" s="509">
        <v>1</v>
      </c>
      <c r="I113" s="509">
        <v>157</v>
      </c>
      <c r="J113" s="509">
        <v>7</v>
      </c>
      <c r="K113" s="509">
        <v>1106</v>
      </c>
      <c r="L113" s="509">
        <v>0.88057324840764328</v>
      </c>
      <c r="M113" s="509">
        <v>158</v>
      </c>
      <c r="N113" s="509">
        <v>10</v>
      </c>
      <c r="O113" s="509">
        <v>1587</v>
      </c>
      <c r="P113" s="522">
        <v>1.2635350318471337</v>
      </c>
      <c r="Q113" s="510">
        <v>158.69999999999999</v>
      </c>
    </row>
    <row r="114" spans="1:17" ht="14.4" customHeight="1" x14ac:dyDescent="0.3">
      <c r="A114" s="505" t="s">
        <v>3136</v>
      </c>
      <c r="B114" s="506" t="s">
        <v>2713</v>
      </c>
      <c r="C114" s="506" t="s">
        <v>2688</v>
      </c>
      <c r="D114" s="506" t="s">
        <v>3063</v>
      </c>
      <c r="E114" s="506" t="s">
        <v>3064</v>
      </c>
      <c r="F114" s="509">
        <v>2</v>
      </c>
      <c r="G114" s="509">
        <v>622</v>
      </c>
      <c r="H114" s="509">
        <v>1</v>
      </c>
      <c r="I114" s="509">
        <v>311</v>
      </c>
      <c r="J114" s="509">
        <v>4</v>
      </c>
      <c r="K114" s="509">
        <v>1248</v>
      </c>
      <c r="L114" s="509">
        <v>2.0064308681672025</v>
      </c>
      <c r="M114" s="509">
        <v>312</v>
      </c>
      <c r="N114" s="509">
        <v>2</v>
      </c>
      <c r="O114" s="509">
        <v>626</v>
      </c>
      <c r="P114" s="522">
        <v>1.0064308681672025</v>
      </c>
      <c r="Q114" s="510">
        <v>313</v>
      </c>
    </row>
    <row r="115" spans="1:17" ht="14.4" customHeight="1" x14ac:dyDescent="0.3">
      <c r="A115" s="505" t="s">
        <v>3136</v>
      </c>
      <c r="B115" s="506" t="s">
        <v>2713</v>
      </c>
      <c r="C115" s="506" t="s">
        <v>2688</v>
      </c>
      <c r="D115" s="506" t="s">
        <v>3067</v>
      </c>
      <c r="E115" s="506" t="s">
        <v>3068</v>
      </c>
      <c r="F115" s="509">
        <v>407</v>
      </c>
      <c r="G115" s="509">
        <v>861212</v>
      </c>
      <c r="H115" s="509">
        <v>1</v>
      </c>
      <c r="I115" s="509">
        <v>2116</v>
      </c>
      <c r="J115" s="509">
        <v>522</v>
      </c>
      <c r="K115" s="509">
        <v>1105596</v>
      </c>
      <c r="L115" s="509">
        <v>1.2837675276238603</v>
      </c>
      <c r="M115" s="509">
        <v>2118</v>
      </c>
      <c r="N115" s="509">
        <v>465</v>
      </c>
      <c r="O115" s="509">
        <v>985836</v>
      </c>
      <c r="P115" s="522">
        <v>1.1447076910214906</v>
      </c>
      <c r="Q115" s="510">
        <v>2120.0774193548386</v>
      </c>
    </row>
    <row r="116" spans="1:17" ht="14.4" customHeight="1" x14ac:dyDescent="0.3">
      <c r="A116" s="505" t="s">
        <v>3136</v>
      </c>
      <c r="B116" s="506" t="s">
        <v>2713</v>
      </c>
      <c r="C116" s="506" t="s">
        <v>2688</v>
      </c>
      <c r="D116" s="506" t="s">
        <v>3069</v>
      </c>
      <c r="E116" s="506" t="s">
        <v>2998</v>
      </c>
      <c r="F116" s="509">
        <v>92</v>
      </c>
      <c r="G116" s="509">
        <v>171304</v>
      </c>
      <c r="H116" s="509">
        <v>1</v>
      </c>
      <c r="I116" s="509">
        <v>1862</v>
      </c>
      <c r="J116" s="509">
        <v>90</v>
      </c>
      <c r="K116" s="509">
        <v>167760</v>
      </c>
      <c r="L116" s="509">
        <v>0.9793116331200673</v>
      </c>
      <c r="M116" s="509">
        <v>1864</v>
      </c>
      <c r="N116" s="509">
        <v>78</v>
      </c>
      <c r="O116" s="509">
        <v>145542</v>
      </c>
      <c r="P116" s="522">
        <v>0.84961238499976655</v>
      </c>
      <c r="Q116" s="510">
        <v>1865.9230769230769</v>
      </c>
    </row>
    <row r="117" spans="1:17" ht="14.4" customHeight="1" x14ac:dyDescent="0.3">
      <c r="A117" s="505" t="s">
        <v>3136</v>
      </c>
      <c r="B117" s="506" t="s">
        <v>2713</v>
      </c>
      <c r="C117" s="506" t="s">
        <v>2688</v>
      </c>
      <c r="D117" s="506" t="s">
        <v>3070</v>
      </c>
      <c r="E117" s="506" t="s">
        <v>3071</v>
      </c>
      <c r="F117" s="509"/>
      <c r="G117" s="509"/>
      <c r="H117" s="509"/>
      <c r="I117" s="509"/>
      <c r="J117" s="509">
        <v>1</v>
      </c>
      <c r="K117" s="509">
        <v>158</v>
      </c>
      <c r="L117" s="509"/>
      <c r="M117" s="509">
        <v>158</v>
      </c>
      <c r="N117" s="509"/>
      <c r="O117" s="509"/>
      <c r="P117" s="522"/>
      <c r="Q117" s="510"/>
    </row>
    <row r="118" spans="1:17" ht="14.4" customHeight="1" x14ac:dyDescent="0.3">
      <c r="A118" s="505" t="s">
        <v>3136</v>
      </c>
      <c r="B118" s="506" t="s">
        <v>2713</v>
      </c>
      <c r="C118" s="506" t="s">
        <v>2688</v>
      </c>
      <c r="D118" s="506" t="s">
        <v>3072</v>
      </c>
      <c r="E118" s="506" t="s">
        <v>3073</v>
      </c>
      <c r="F118" s="509"/>
      <c r="G118" s="509"/>
      <c r="H118" s="509"/>
      <c r="I118" s="509"/>
      <c r="J118" s="509">
        <v>2</v>
      </c>
      <c r="K118" s="509">
        <v>19422</v>
      </c>
      <c r="L118" s="509"/>
      <c r="M118" s="509">
        <v>9711</v>
      </c>
      <c r="N118" s="509"/>
      <c r="O118" s="509"/>
      <c r="P118" s="522"/>
      <c r="Q118" s="510"/>
    </row>
    <row r="119" spans="1:17" ht="14.4" customHeight="1" x14ac:dyDescent="0.3">
      <c r="A119" s="505" t="s">
        <v>3136</v>
      </c>
      <c r="B119" s="506" t="s">
        <v>2713</v>
      </c>
      <c r="C119" s="506" t="s">
        <v>2688</v>
      </c>
      <c r="D119" s="506" t="s">
        <v>3078</v>
      </c>
      <c r="E119" s="506" t="s">
        <v>3079</v>
      </c>
      <c r="F119" s="509">
        <v>48</v>
      </c>
      <c r="G119" s="509">
        <v>402144</v>
      </c>
      <c r="H119" s="509">
        <v>1</v>
      </c>
      <c r="I119" s="509">
        <v>8378</v>
      </c>
      <c r="J119" s="509">
        <v>47</v>
      </c>
      <c r="K119" s="509">
        <v>394048</v>
      </c>
      <c r="L119" s="509">
        <v>0.97986790801305002</v>
      </c>
      <c r="M119" s="509">
        <v>8384</v>
      </c>
      <c r="N119" s="509">
        <v>40</v>
      </c>
      <c r="O119" s="509">
        <v>335635</v>
      </c>
      <c r="P119" s="522">
        <v>0.83461396912548735</v>
      </c>
      <c r="Q119" s="510">
        <v>8390.875</v>
      </c>
    </row>
    <row r="120" spans="1:17" ht="14.4" customHeight="1" x14ac:dyDescent="0.3">
      <c r="A120" s="505" t="s">
        <v>3136</v>
      </c>
      <c r="B120" s="506" t="s">
        <v>2713</v>
      </c>
      <c r="C120" s="506" t="s">
        <v>2688</v>
      </c>
      <c r="D120" s="506" t="s">
        <v>3084</v>
      </c>
      <c r="E120" s="506" t="s">
        <v>3085</v>
      </c>
      <c r="F120" s="509">
        <v>17</v>
      </c>
      <c r="G120" s="509">
        <v>0</v>
      </c>
      <c r="H120" s="509"/>
      <c r="I120" s="509">
        <v>0</v>
      </c>
      <c r="J120" s="509">
        <v>11</v>
      </c>
      <c r="K120" s="509">
        <v>0</v>
      </c>
      <c r="L120" s="509"/>
      <c r="M120" s="509">
        <v>0</v>
      </c>
      <c r="N120" s="509">
        <v>6</v>
      </c>
      <c r="O120" s="509">
        <v>0</v>
      </c>
      <c r="P120" s="522"/>
      <c r="Q120" s="510">
        <v>0</v>
      </c>
    </row>
    <row r="121" spans="1:17" ht="14.4" customHeight="1" x14ac:dyDescent="0.3">
      <c r="A121" s="505" t="s">
        <v>3136</v>
      </c>
      <c r="B121" s="506" t="s">
        <v>2713</v>
      </c>
      <c r="C121" s="506" t="s">
        <v>2688</v>
      </c>
      <c r="D121" s="506" t="s">
        <v>3090</v>
      </c>
      <c r="E121" s="506" t="s">
        <v>3091</v>
      </c>
      <c r="F121" s="509">
        <v>6</v>
      </c>
      <c r="G121" s="509">
        <v>5478</v>
      </c>
      <c r="H121" s="509">
        <v>1</v>
      </c>
      <c r="I121" s="509">
        <v>913</v>
      </c>
      <c r="J121" s="509"/>
      <c r="K121" s="509"/>
      <c r="L121" s="509"/>
      <c r="M121" s="509"/>
      <c r="N121" s="509"/>
      <c r="O121" s="509"/>
      <c r="P121" s="522"/>
      <c r="Q121" s="510"/>
    </row>
    <row r="122" spans="1:17" ht="14.4" customHeight="1" x14ac:dyDescent="0.3">
      <c r="A122" s="505" t="s">
        <v>3136</v>
      </c>
      <c r="B122" s="506" t="s">
        <v>2713</v>
      </c>
      <c r="C122" s="506" t="s">
        <v>2688</v>
      </c>
      <c r="D122" s="506" t="s">
        <v>3094</v>
      </c>
      <c r="E122" s="506" t="s">
        <v>3095</v>
      </c>
      <c r="F122" s="509">
        <v>6</v>
      </c>
      <c r="G122" s="509">
        <v>3348</v>
      </c>
      <c r="H122" s="509">
        <v>1</v>
      </c>
      <c r="I122" s="509">
        <v>558</v>
      </c>
      <c r="J122" s="509"/>
      <c r="K122" s="509"/>
      <c r="L122" s="509"/>
      <c r="M122" s="509"/>
      <c r="N122" s="509"/>
      <c r="O122" s="509"/>
      <c r="P122" s="522"/>
      <c r="Q122" s="510"/>
    </row>
    <row r="123" spans="1:17" ht="14.4" customHeight="1" x14ac:dyDescent="0.3">
      <c r="A123" s="505" t="s">
        <v>3170</v>
      </c>
      <c r="B123" s="506" t="s">
        <v>2678</v>
      </c>
      <c r="C123" s="506" t="s">
        <v>2688</v>
      </c>
      <c r="D123" s="506" t="s">
        <v>2701</v>
      </c>
      <c r="E123" s="506" t="s">
        <v>2702</v>
      </c>
      <c r="F123" s="509">
        <v>1</v>
      </c>
      <c r="G123" s="509">
        <v>648</v>
      </c>
      <c r="H123" s="509">
        <v>1</v>
      </c>
      <c r="I123" s="509">
        <v>648</v>
      </c>
      <c r="J123" s="509"/>
      <c r="K123" s="509"/>
      <c r="L123" s="509"/>
      <c r="M123" s="509"/>
      <c r="N123" s="509">
        <v>1</v>
      </c>
      <c r="O123" s="509">
        <v>655</v>
      </c>
      <c r="P123" s="522">
        <v>1.0108024691358024</v>
      </c>
      <c r="Q123" s="510">
        <v>655</v>
      </c>
    </row>
    <row r="124" spans="1:17" ht="14.4" customHeight="1" x14ac:dyDescent="0.3">
      <c r="A124" s="505" t="s">
        <v>3170</v>
      </c>
      <c r="B124" s="506" t="s">
        <v>2678</v>
      </c>
      <c r="C124" s="506" t="s">
        <v>2688</v>
      </c>
      <c r="D124" s="506" t="s">
        <v>2703</v>
      </c>
      <c r="E124" s="506" t="s">
        <v>2704</v>
      </c>
      <c r="F124" s="509">
        <v>1</v>
      </c>
      <c r="G124" s="509">
        <v>120</v>
      </c>
      <c r="H124" s="509">
        <v>1</v>
      </c>
      <c r="I124" s="509">
        <v>120</v>
      </c>
      <c r="J124" s="509"/>
      <c r="K124" s="509"/>
      <c r="L124" s="509"/>
      <c r="M124" s="509"/>
      <c r="N124" s="509">
        <v>1</v>
      </c>
      <c r="O124" s="509">
        <v>123</v>
      </c>
      <c r="P124" s="522">
        <v>1.0249999999999999</v>
      </c>
      <c r="Q124" s="510">
        <v>123</v>
      </c>
    </row>
    <row r="125" spans="1:17" ht="14.4" customHeight="1" x14ac:dyDescent="0.3">
      <c r="A125" s="505" t="s">
        <v>3170</v>
      </c>
      <c r="B125" s="506" t="s">
        <v>2678</v>
      </c>
      <c r="C125" s="506" t="s">
        <v>2688</v>
      </c>
      <c r="D125" s="506" t="s">
        <v>2705</v>
      </c>
      <c r="E125" s="506" t="s">
        <v>2706</v>
      </c>
      <c r="F125" s="509">
        <v>1</v>
      </c>
      <c r="G125" s="509">
        <v>264</v>
      </c>
      <c r="H125" s="509">
        <v>1</v>
      </c>
      <c r="I125" s="509">
        <v>264</v>
      </c>
      <c r="J125" s="509"/>
      <c r="K125" s="509"/>
      <c r="L125" s="509"/>
      <c r="M125" s="509"/>
      <c r="N125" s="509"/>
      <c r="O125" s="509"/>
      <c r="P125" s="522"/>
      <c r="Q125" s="510"/>
    </row>
    <row r="126" spans="1:17" ht="14.4" customHeight="1" x14ac:dyDescent="0.3">
      <c r="A126" s="505" t="s">
        <v>3170</v>
      </c>
      <c r="B126" s="506" t="s">
        <v>2713</v>
      </c>
      <c r="C126" s="506" t="s">
        <v>2714</v>
      </c>
      <c r="D126" s="506" t="s">
        <v>2716</v>
      </c>
      <c r="E126" s="506" t="s">
        <v>2717</v>
      </c>
      <c r="F126" s="509"/>
      <c r="G126" s="509"/>
      <c r="H126" s="509"/>
      <c r="I126" s="509"/>
      <c r="J126" s="509">
        <v>1</v>
      </c>
      <c r="K126" s="509">
        <v>484.78</v>
      </c>
      <c r="L126" s="509"/>
      <c r="M126" s="509">
        <v>484.78</v>
      </c>
      <c r="N126" s="509"/>
      <c r="O126" s="509"/>
      <c r="P126" s="522"/>
      <c r="Q126" s="510"/>
    </row>
    <row r="127" spans="1:17" ht="14.4" customHeight="1" x14ac:dyDescent="0.3">
      <c r="A127" s="505" t="s">
        <v>3170</v>
      </c>
      <c r="B127" s="506" t="s">
        <v>2713</v>
      </c>
      <c r="C127" s="506" t="s">
        <v>2714</v>
      </c>
      <c r="D127" s="506" t="s">
        <v>2718</v>
      </c>
      <c r="E127" s="506" t="s">
        <v>714</v>
      </c>
      <c r="F127" s="509"/>
      <c r="G127" s="509"/>
      <c r="H127" s="509"/>
      <c r="I127" s="509"/>
      <c r="J127" s="509">
        <v>4</v>
      </c>
      <c r="K127" s="509">
        <v>4002.36</v>
      </c>
      <c r="L127" s="509"/>
      <c r="M127" s="509">
        <v>1000.59</v>
      </c>
      <c r="N127" s="509"/>
      <c r="O127" s="509"/>
      <c r="P127" s="522"/>
      <c r="Q127" s="510"/>
    </row>
    <row r="128" spans="1:17" ht="14.4" customHeight="1" x14ac:dyDescent="0.3">
      <c r="A128" s="505" t="s">
        <v>3170</v>
      </c>
      <c r="B128" s="506" t="s">
        <v>2713</v>
      </c>
      <c r="C128" s="506" t="s">
        <v>2714</v>
      </c>
      <c r="D128" s="506" t="s">
        <v>2719</v>
      </c>
      <c r="E128" s="506" t="s">
        <v>714</v>
      </c>
      <c r="F128" s="509">
        <v>5</v>
      </c>
      <c r="G128" s="509">
        <v>9914.4000000000015</v>
      </c>
      <c r="H128" s="509">
        <v>1</v>
      </c>
      <c r="I128" s="509">
        <v>1982.8800000000003</v>
      </c>
      <c r="J128" s="509">
        <v>3</v>
      </c>
      <c r="K128" s="509">
        <v>5992.0999999999995</v>
      </c>
      <c r="L128" s="509">
        <v>0.60438352295650755</v>
      </c>
      <c r="M128" s="509">
        <v>1997.3666666666666</v>
      </c>
      <c r="N128" s="509">
        <v>2.5</v>
      </c>
      <c r="O128" s="509">
        <v>5000.67</v>
      </c>
      <c r="P128" s="522">
        <v>0.50438453159041385</v>
      </c>
      <c r="Q128" s="510">
        <v>2000.268</v>
      </c>
    </row>
    <row r="129" spans="1:17" ht="14.4" customHeight="1" x14ac:dyDescent="0.3">
      <c r="A129" s="505" t="s">
        <v>3170</v>
      </c>
      <c r="B129" s="506" t="s">
        <v>2713</v>
      </c>
      <c r="C129" s="506" t="s">
        <v>2714</v>
      </c>
      <c r="D129" s="506" t="s">
        <v>2720</v>
      </c>
      <c r="E129" s="506" t="s">
        <v>2721</v>
      </c>
      <c r="F129" s="509">
        <v>21.27</v>
      </c>
      <c r="G129" s="509">
        <v>56327.78</v>
      </c>
      <c r="H129" s="509">
        <v>1</v>
      </c>
      <c r="I129" s="509">
        <v>2648.2266102491772</v>
      </c>
      <c r="J129" s="509">
        <v>25.640000000000004</v>
      </c>
      <c r="K129" s="509">
        <v>68349.12000000001</v>
      </c>
      <c r="L129" s="509">
        <v>1.2134176067297524</v>
      </c>
      <c r="M129" s="509">
        <v>2665.7223088923556</v>
      </c>
      <c r="N129" s="509">
        <v>8.68</v>
      </c>
      <c r="O129" s="509">
        <v>23188.23</v>
      </c>
      <c r="P129" s="522">
        <v>0.41166596659765392</v>
      </c>
      <c r="Q129" s="510">
        <v>2671.455069124424</v>
      </c>
    </row>
    <row r="130" spans="1:17" ht="14.4" customHeight="1" x14ac:dyDescent="0.3">
      <c r="A130" s="505" t="s">
        <v>3170</v>
      </c>
      <c r="B130" s="506" t="s">
        <v>2713</v>
      </c>
      <c r="C130" s="506" t="s">
        <v>2714</v>
      </c>
      <c r="D130" s="506" t="s">
        <v>2722</v>
      </c>
      <c r="E130" s="506" t="s">
        <v>2721</v>
      </c>
      <c r="F130" s="509">
        <v>1.3</v>
      </c>
      <c r="G130" s="509">
        <v>8606.7099999999991</v>
      </c>
      <c r="H130" s="509">
        <v>1</v>
      </c>
      <c r="I130" s="509">
        <v>6620.5461538461532</v>
      </c>
      <c r="J130" s="509">
        <v>1</v>
      </c>
      <c r="K130" s="509">
        <v>6666.99</v>
      </c>
      <c r="L130" s="509">
        <v>0.7746270061382341</v>
      </c>
      <c r="M130" s="509">
        <v>6666.99</v>
      </c>
      <c r="N130" s="509">
        <v>0.2</v>
      </c>
      <c r="O130" s="509">
        <v>1335.72</v>
      </c>
      <c r="P130" s="522">
        <v>0.15519519072909393</v>
      </c>
      <c r="Q130" s="510">
        <v>6678.5999999999995</v>
      </c>
    </row>
    <row r="131" spans="1:17" ht="14.4" customHeight="1" x14ac:dyDescent="0.3">
      <c r="A131" s="505" t="s">
        <v>3170</v>
      </c>
      <c r="B131" s="506" t="s">
        <v>2713</v>
      </c>
      <c r="C131" s="506" t="s">
        <v>2714</v>
      </c>
      <c r="D131" s="506" t="s">
        <v>2724</v>
      </c>
      <c r="E131" s="506" t="s">
        <v>832</v>
      </c>
      <c r="F131" s="509"/>
      <c r="G131" s="509"/>
      <c r="H131" s="509"/>
      <c r="I131" s="509"/>
      <c r="J131" s="509"/>
      <c r="K131" s="509"/>
      <c r="L131" s="509"/>
      <c r="M131" s="509"/>
      <c r="N131" s="509">
        <v>7.0000000000000007E-2</v>
      </c>
      <c r="O131" s="509">
        <v>361.8</v>
      </c>
      <c r="P131" s="522"/>
      <c r="Q131" s="510">
        <v>5168.5714285714284</v>
      </c>
    </row>
    <row r="132" spans="1:17" ht="14.4" customHeight="1" x14ac:dyDescent="0.3">
      <c r="A132" s="505" t="s">
        <v>3170</v>
      </c>
      <c r="B132" s="506" t="s">
        <v>2713</v>
      </c>
      <c r="C132" s="506" t="s">
        <v>2714</v>
      </c>
      <c r="D132" s="506" t="s">
        <v>2726</v>
      </c>
      <c r="E132" s="506" t="s">
        <v>2727</v>
      </c>
      <c r="F132" s="509">
        <v>0</v>
      </c>
      <c r="G132" s="509">
        <v>0</v>
      </c>
      <c r="H132" s="509"/>
      <c r="I132" s="509"/>
      <c r="J132" s="509"/>
      <c r="K132" s="509"/>
      <c r="L132" s="509"/>
      <c r="M132" s="509"/>
      <c r="N132" s="509"/>
      <c r="O132" s="509"/>
      <c r="P132" s="522"/>
      <c r="Q132" s="510"/>
    </row>
    <row r="133" spans="1:17" ht="14.4" customHeight="1" x14ac:dyDescent="0.3">
      <c r="A133" s="505" t="s">
        <v>3170</v>
      </c>
      <c r="B133" s="506" t="s">
        <v>2713</v>
      </c>
      <c r="C133" s="506" t="s">
        <v>2714</v>
      </c>
      <c r="D133" s="506" t="s">
        <v>2728</v>
      </c>
      <c r="E133" s="506" t="s">
        <v>725</v>
      </c>
      <c r="F133" s="509">
        <v>53.17</v>
      </c>
      <c r="G133" s="509">
        <v>59528.800000000003</v>
      </c>
      <c r="H133" s="509">
        <v>1</v>
      </c>
      <c r="I133" s="509">
        <v>1119.5937558773744</v>
      </c>
      <c r="J133" s="509">
        <v>44</v>
      </c>
      <c r="K133" s="509">
        <v>43341.68</v>
      </c>
      <c r="L133" s="509">
        <v>0.72807918184139442</v>
      </c>
      <c r="M133" s="509">
        <v>985.03818181818178</v>
      </c>
      <c r="N133" s="509">
        <v>67.73</v>
      </c>
      <c r="O133" s="509">
        <v>66986.78</v>
      </c>
      <c r="P133" s="522">
        <v>1.1252835602263105</v>
      </c>
      <c r="Q133" s="510">
        <v>989.02672375609029</v>
      </c>
    </row>
    <row r="134" spans="1:17" ht="14.4" customHeight="1" x14ac:dyDescent="0.3">
      <c r="A134" s="505" t="s">
        <v>3170</v>
      </c>
      <c r="B134" s="506" t="s">
        <v>2713</v>
      </c>
      <c r="C134" s="506" t="s">
        <v>2714</v>
      </c>
      <c r="D134" s="506" t="s">
        <v>2731</v>
      </c>
      <c r="E134" s="506" t="s">
        <v>832</v>
      </c>
      <c r="F134" s="509">
        <v>8.44</v>
      </c>
      <c r="G134" s="509">
        <v>106957.20000000001</v>
      </c>
      <c r="H134" s="509">
        <v>1</v>
      </c>
      <c r="I134" s="509">
        <v>12672.654028436022</v>
      </c>
      <c r="J134" s="509">
        <v>9.3000000000000007</v>
      </c>
      <c r="K134" s="509">
        <v>96997.52</v>
      </c>
      <c r="L134" s="509">
        <v>0.90688163115713571</v>
      </c>
      <c r="M134" s="509">
        <v>10429.840860215054</v>
      </c>
      <c r="N134" s="509">
        <v>6.5600000000000014</v>
      </c>
      <c r="O134" s="509">
        <v>67813.01999999999</v>
      </c>
      <c r="P134" s="522">
        <v>0.63402015011612101</v>
      </c>
      <c r="Q134" s="510">
        <v>10337.350609756093</v>
      </c>
    </row>
    <row r="135" spans="1:17" ht="14.4" customHeight="1" x14ac:dyDescent="0.3">
      <c r="A135" s="505" t="s">
        <v>3170</v>
      </c>
      <c r="B135" s="506" t="s">
        <v>2713</v>
      </c>
      <c r="C135" s="506" t="s">
        <v>2714</v>
      </c>
      <c r="D135" s="506" t="s">
        <v>2732</v>
      </c>
      <c r="E135" s="506" t="s">
        <v>832</v>
      </c>
      <c r="F135" s="509">
        <v>7.0000000000000007E-2</v>
      </c>
      <c r="G135" s="509">
        <v>1421.03</v>
      </c>
      <c r="H135" s="509">
        <v>1</v>
      </c>
      <c r="I135" s="509">
        <v>20300.428571428569</v>
      </c>
      <c r="J135" s="509"/>
      <c r="K135" s="509"/>
      <c r="L135" s="509"/>
      <c r="M135" s="509"/>
      <c r="N135" s="509"/>
      <c r="O135" s="509"/>
      <c r="P135" s="522"/>
      <c r="Q135" s="510"/>
    </row>
    <row r="136" spans="1:17" ht="14.4" customHeight="1" x14ac:dyDescent="0.3">
      <c r="A136" s="505" t="s">
        <v>3170</v>
      </c>
      <c r="B136" s="506" t="s">
        <v>2713</v>
      </c>
      <c r="C136" s="506" t="s">
        <v>2714</v>
      </c>
      <c r="D136" s="506" t="s">
        <v>2733</v>
      </c>
      <c r="E136" s="506" t="s">
        <v>828</v>
      </c>
      <c r="F136" s="509">
        <v>0.02</v>
      </c>
      <c r="G136" s="509">
        <v>105.29</v>
      </c>
      <c r="H136" s="509">
        <v>1</v>
      </c>
      <c r="I136" s="509">
        <v>5264.5</v>
      </c>
      <c r="J136" s="509"/>
      <c r="K136" s="509"/>
      <c r="L136" s="509"/>
      <c r="M136" s="509"/>
      <c r="N136" s="509">
        <v>0.06</v>
      </c>
      <c r="O136" s="509">
        <v>318.64</v>
      </c>
      <c r="P136" s="522">
        <v>3.0263082913856962</v>
      </c>
      <c r="Q136" s="510">
        <v>5310.666666666667</v>
      </c>
    </row>
    <row r="137" spans="1:17" ht="14.4" customHeight="1" x14ac:dyDescent="0.3">
      <c r="A137" s="505" t="s">
        <v>3170</v>
      </c>
      <c r="B137" s="506" t="s">
        <v>2713</v>
      </c>
      <c r="C137" s="506" t="s">
        <v>2714</v>
      </c>
      <c r="D137" s="506" t="s">
        <v>2734</v>
      </c>
      <c r="E137" s="506" t="s">
        <v>832</v>
      </c>
      <c r="F137" s="509">
        <v>0.78</v>
      </c>
      <c r="G137" s="509">
        <v>5030.9399999999996</v>
      </c>
      <c r="H137" s="509">
        <v>1</v>
      </c>
      <c r="I137" s="509">
        <v>6449.9230769230762</v>
      </c>
      <c r="J137" s="509">
        <v>0.62000000000000011</v>
      </c>
      <c r="K137" s="509">
        <v>3998.95</v>
      </c>
      <c r="L137" s="509">
        <v>0.79487133617176908</v>
      </c>
      <c r="M137" s="509">
        <v>6449.9193548387084</v>
      </c>
      <c r="N137" s="509">
        <v>0.62</v>
      </c>
      <c r="O137" s="509">
        <v>3472.1100000000006</v>
      </c>
      <c r="P137" s="522">
        <v>0.69015134348650564</v>
      </c>
      <c r="Q137" s="510">
        <v>5600.1774193548399</v>
      </c>
    </row>
    <row r="138" spans="1:17" ht="14.4" customHeight="1" x14ac:dyDescent="0.3">
      <c r="A138" s="505" t="s">
        <v>3170</v>
      </c>
      <c r="B138" s="506" t="s">
        <v>2713</v>
      </c>
      <c r="C138" s="506" t="s">
        <v>2714</v>
      </c>
      <c r="D138" s="506" t="s">
        <v>2736</v>
      </c>
      <c r="E138" s="506" t="s">
        <v>2737</v>
      </c>
      <c r="F138" s="509">
        <v>12</v>
      </c>
      <c r="G138" s="509">
        <v>4952.2299999999996</v>
      </c>
      <c r="H138" s="509">
        <v>1</v>
      </c>
      <c r="I138" s="509">
        <v>412.68583333333328</v>
      </c>
      <c r="J138" s="509">
        <v>5</v>
      </c>
      <c r="K138" s="509">
        <v>2077.89</v>
      </c>
      <c r="L138" s="509">
        <v>0.41958673163403154</v>
      </c>
      <c r="M138" s="509">
        <v>415.57799999999997</v>
      </c>
      <c r="N138" s="509">
        <v>8</v>
      </c>
      <c r="O138" s="509">
        <v>3330.4000000000005</v>
      </c>
      <c r="P138" s="522">
        <v>0.67250511385779754</v>
      </c>
      <c r="Q138" s="510">
        <v>416.30000000000007</v>
      </c>
    </row>
    <row r="139" spans="1:17" ht="14.4" customHeight="1" x14ac:dyDescent="0.3">
      <c r="A139" s="505" t="s">
        <v>3170</v>
      </c>
      <c r="B139" s="506" t="s">
        <v>2713</v>
      </c>
      <c r="C139" s="506" t="s">
        <v>2714</v>
      </c>
      <c r="D139" s="506" t="s">
        <v>2738</v>
      </c>
      <c r="E139" s="506" t="s">
        <v>2739</v>
      </c>
      <c r="F139" s="509"/>
      <c r="G139" s="509"/>
      <c r="H139" s="509"/>
      <c r="I139" s="509"/>
      <c r="J139" s="509">
        <v>6.46</v>
      </c>
      <c r="K139" s="509">
        <v>1776.8100000000002</v>
      </c>
      <c r="L139" s="509"/>
      <c r="M139" s="509">
        <v>275.04798761609908</v>
      </c>
      <c r="N139" s="509"/>
      <c r="O139" s="509"/>
      <c r="P139" s="522"/>
      <c r="Q139" s="510"/>
    </row>
    <row r="140" spans="1:17" ht="14.4" customHeight="1" x14ac:dyDescent="0.3">
      <c r="A140" s="505" t="s">
        <v>3170</v>
      </c>
      <c r="B140" s="506" t="s">
        <v>2713</v>
      </c>
      <c r="C140" s="506" t="s">
        <v>2714</v>
      </c>
      <c r="D140" s="506" t="s">
        <v>2740</v>
      </c>
      <c r="E140" s="506" t="s">
        <v>729</v>
      </c>
      <c r="F140" s="509">
        <v>5</v>
      </c>
      <c r="G140" s="509">
        <v>4833.7000000000007</v>
      </c>
      <c r="H140" s="509">
        <v>1</v>
      </c>
      <c r="I140" s="509">
        <v>966.74000000000012</v>
      </c>
      <c r="J140" s="509">
        <v>11</v>
      </c>
      <c r="K140" s="509">
        <v>10668.060000000001</v>
      </c>
      <c r="L140" s="509">
        <v>2.2070173986801001</v>
      </c>
      <c r="M140" s="509">
        <v>969.82363636363652</v>
      </c>
      <c r="N140" s="509">
        <v>3.8</v>
      </c>
      <c r="O140" s="509">
        <v>3705.83</v>
      </c>
      <c r="P140" s="522">
        <v>0.76666528746095108</v>
      </c>
      <c r="Q140" s="510">
        <v>975.21842105263158</v>
      </c>
    </row>
    <row r="141" spans="1:17" ht="14.4" customHeight="1" x14ac:dyDescent="0.3">
      <c r="A141" s="505" t="s">
        <v>3170</v>
      </c>
      <c r="B141" s="506" t="s">
        <v>2713</v>
      </c>
      <c r="C141" s="506" t="s">
        <v>2714</v>
      </c>
      <c r="D141" s="506" t="s">
        <v>2741</v>
      </c>
      <c r="E141" s="506" t="s">
        <v>729</v>
      </c>
      <c r="F141" s="509">
        <v>1</v>
      </c>
      <c r="G141" s="509">
        <v>1933.46</v>
      </c>
      <c r="H141" s="509">
        <v>1</v>
      </c>
      <c r="I141" s="509">
        <v>1933.46</v>
      </c>
      <c r="J141" s="509"/>
      <c r="K141" s="509"/>
      <c r="L141" s="509"/>
      <c r="M141" s="509"/>
      <c r="N141" s="509"/>
      <c r="O141" s="509"/>
      <c r="P141" s="522"/>
      <c r="Q141" s="510"/>
    </row>
    <row r="142" spans="1:17" ht="14.4" customHeight="1" x14ac:dyDescent="0.3">
      <c r="A142" s="505" t="s">
        <v>3170</v>
      </c>
      <c r="B142" s="506" t="s">
        <v>2713</v>
      </c>
      <c r="C142" s="506" t="s">
        <v>2714</v>
      </c>
      <c r="D142" s="506" t="s">
        <v>2744</v>
      </c>
      <c r="E142" s="506" t="s">
        <v>855</v>
      </c>
      <c r="F142" s="509"/>
      <c r="G142" s="509"/>
      <c r="H142" s="509"/>
      <c r="I142" s="509"/>
      <c r="J142" s="509">
        <v>0.1</v>
      </c>
      <c r="K142" s="509">
        <v>978.06</v>
      </c>
      <c r="L142" s="509"/>
      <c r="M142" s="509">
        <v>9780.5999999999985</v>
      </c>
      <c r="N142" s="509"/>
      <c r="O142" s="509"/>
      <c r="P142" s="522"/>
      <c r="Q142" s="510"/>
    </row>
    <row r="143" spans="1:17" ht="14.4" customHeight="1" x14ac:dyDescent="0.3">
      <c r="A143" s="505" t="s">
        <v>3170</v>
      </c>
      <c r="B143" s="506" t="s">
        <v>2713</v>
      </c>
      <c r="C143" s="506" t="s">
        <v>2714</v>
      </c>
      <c r="D143" s="506" t="s">
        <v>2745</v>
      </c>
      <c r="E143" s="506" t="s">
        <v>748</v>
      </c>
      <c r="F143" s="509">
        <v>1.45</v>
      </c>
      <c r="G143" s="509">
        <v>7849.28</v>
      </c>
      <c r="H143" s="509">
        <v>1</v>
      </c>
      <c r="I143" s="509">
        <v>5413.2965517241382</v>
      </c>
      <c r="J143" s="509">
        <v>0</v>
      </c>
      <c r="K143" s="509">
        <v>5.41</v>
      </c>
      <c r="L143" s="509">
        <v>6.8923519099841008E-4</v>
      </c>
      <c r="M143" s="509"/>
      <c r="N143" s="509">
        <v>1.2200000000000002</v>
      </c>
      <c r="O143" s="509">
        <v>6662.17</v>
      </c>
      <c r="P143" s="522">
        <v>0.84876192466060585</v>
      </c>
      <c r="Q143" s="510">
        <v>5460.7950819672124</v>
      </c>
    </row>
    <row r="144" spans="1:17" ht="14.4" customHeight="1" x14ac:dyDescent="0.3">
      <c r="A144" s="505" t="s">
        <v>3170</v>
      </c>
      <c r="B144" s="506" t="s">
        <v>2713</v>
      </c>
      <c r="C144" s="506" t="s">
        <v>2714</v>
      </c>
      <c r="D144" s="506" t="s">
        <v>2746</v>
      </c>
      <c r="E144" s="506" t="s">
        <v>748</v>
      </c>
      <c r="F144" s="509">
        <v>20.949999999999996</v>
      </c>
      <c r="G144" s="509">
        <v>226506.12000000002</v>
      </c>
      <c r="H144" s="509">
        <v>1</v>
      </c>
      <c r="I144" s="509">
        <v>10811.747971360384</v>
      </c>
      <c r="J144" s="509">
        <v>26.850000000000005</v>
      </c>
      <c r="K144" s="509">
        <v>291346.33</v>
      </c>
      <c r="L144" s="509">
        <v>1.286262508050555</v>
      </c>
      <c r="M144" s="509">
        <v>10850.887523277466</v>
      </c>
      <c r="N144" s="509">
        <v>19.04</v>
      </c>
      <c r="O144" s="509">
        <v>206909.02000000002</v>
      </c>
      <c r="P144" s="522">
        <v>0.91348092493041688</v>
      </c>
      <c r="Q144" s="510">
        <v>10867.070378151262</v>
      </c>
    </row>
    <row r="145" spans="1:17" ht="14.4" customHeight="1" x14ac:dyDescent="0.3">
      <c r="A145" s="505" t="s">
        <v>3170</v>
      </c>
      <c r="B145" s="506" t="s">
        <v>2713</v>
      </c>
      <c r="C145" s="506" t="s">
        <v>2714</v>
      </c>
      <c r="D145" s="506" t="s">
        <v>2747</v>
      </c>
      <c r="E145" s="506" t="s">
        <v>855</v>
      </c>
      <c r="F145" s="509">
        <v>9.7099999999999991</v>
      </c>
      <c r="G145" s="509">
        <v>18818.969999999994</v>
      </c>
      <c r="H145" s="509">
        <v>1</v>
      </c>
      <c r="I145" s="509">
        <v>1938.1019567456226</v>
      </c>
      <c r="J145" s="509">
        <v>13.59</v>
      </c>
      <c r="K145" s="509">
        <v>26484.27</v>
      </c>
      <c r="L145" s="509">
        <v>1.4073177224895947</v>
      </c>
      <c r="M145" s="509">
        <v>1948.8057395143489</v>
      </c>
      <c r="N145" s="509">
        <v>9.6199999999999992</v>
      </c>
      <c r="O145" s="509">
        <v>18989.45</v>
      </c>
      <c r="P145" s="522">
        <v>1.0090589442461519</v>
      </c>
      <c r="Q145" s="510">
        <v>1973.9553014553017</v>
      </c>
    </row>
    <row r="146" spans="1:17" ht="14.4" customHeight="1" x14ac:dyDescent="0.3">
      <c r="A146" s="505" t="s">
        <v>3170</v>
      </c>
      <c r="B146" s="506" t="s">
        <v>2713</v>
      </c>
      <c r="C146" s="506" t="s">
        <v>2714</v>
      </c>
      <c r="D146" s="506" t="s">
        <v>2749</v>
      </c>
      <c r="E146" s="506" t="s">
        <v>748</v>
      </c>
      <c r="F146" s="509"/>
      <c r="G146" s="509"/>
      <c r="H146" s="509"/>
      <c r="I146" s="509"/>
      <c r="J146" s="509"/>
      <c r="K146" s="509"/>
      <c r="L146" s="509"/>
      <c r="M146" s="509"/>
      <c r="N146" s="509">
        <v>40.369999999999997</v>
      </c>
      <c r="O146" s="509">
        <v>88158.86</v>
      </c>
      <c r="P146" s="522"/>
      <c r="Q146" s="510">
        <v>2183.7716125836018</v>
      </c>
    </row>
    <row r="147" spans="1:17" ht="14.4" customHeight="1" x14ac:dyDescent="0.3">
      <c r="A147" s="505" t="s">
        <v>3170</v>
      </c>
      <c r="B147" s="506" t="s">
        <v>2713</v>
      </c>
      <c r="C147" s="506" t="s">
        <v>2714</v>
      </c>
      <c r="D147" s="506" t="s">
        <v>2750</v>
      </c>
      <c r="E147" s="506" t="s">
        <v>733</v>
      </c>
      <c r="F147" s="509">
        <v>3.8299999999999996</v>
      </c>
      <c r="G147" s="509">
        <v>1440.11</v>
      </c>
      <c r="H147" s="509">
        <v>1</v>
      </c>
      <c r="I147" s="509">
        <v>376.00783289817235</v>
      </c>
      <c r="J147" s="509">
        <v>1.85</v>
      </c>
      <c r="K147" s="509">
        <v>697.92</v>
      </c>
      <c r="L147" s="509">
        <v>0.48462964634645966</v>
      </c>
      <c r="M147" s="509">
        <v>377.254054054054</v>
      </c>
      <c r="N147" s="509">
        <v>1.86</v>
      </c>
      <c r="O147" s="509">
        <v>705.53999999999985</v>
      </c>
      <c r="P147" s="522">
        <v>0.4899209088194651</v>
      </c>
      <c r="Q147" s="510">
        <v>379.32258064516117</v>
      </c>
    </row>
    <row r="148" spans="1:17" ht="14.4" customHeight="1" x14ac:dyDescent="0.3">
      <c r="A148" s="505" t="s">
        <v>3170</v>
      </c>
      <c r="B148" s="506" t="s">
        <v>2713</v>
      </c>
      <c r="C148" s="506" t="s">
        <v>2714</v>
      </c>
      <c r="D148" s="506" t="s">
        <v>2752</v>
      </c>
      <c r="E148" s="506" t="s">
        <v>710</v>
      </c>
      <c r="F148" s="509">
        <v>4.1599999999999993</v>
      </c>
      <c r="G148" s="509">
        <v>3894.25</v>
      </c>
      <c r="H148" s="509">
        <v>1</v>
      </c>
      <c r="I148" s="509">
        <v>936.11778846153868</v>
      </c>
      <c r="J148" s="509">
        <v>1.4400000000000002</v>
      </c>
      <c r="K148" s="509">
        <v>1354.0400000000002</v>
      </c>
      <c r="L148" s="509">
        <v>0.34770238171663354</v>
      </c>
      <c r="M148" s="509">
        <v>940.30555555555554</v>
      </c>
      <c r="N148" s="509">
        <v>4.0599999999999996</v>
      </c>
      <c r="O148" s="509">
        <v>3826.17</v>
      </c>
      <c r="P148" s="522">
        <v>0.98251781472684085</v>
      </c>
      <c r="Q148" s="510">
        <v>942.40640394088678</v>
      </c>
    </row>
    <row r="149" spans="1:17" ht="14.4" customHeight="1" x14ac:dyDescent="0.3">
      <c r="A149" s="505" t="s">
        <v>3170</v>
      </c>
      <c r="B149" s="506" t="s">
        <v>2713</v>
      </c>
      <c r="C149" s="506" t="s">
        <v>2714</v>
      </c>
      <c r="D149" s="506" t="s">
        <v>3171</v>
      </c>
      <c r="E149" s="506" t="s">
        <v>828</v>
      </c>
      <c r="F149" s="509"/>
      <c r="G149" s="509"/>
      <c r="H149" s="509"/>
      <c r="I149" s="509"/>
      <c r="J149" s="509"/>
      <c r="K149" s="509"/>
      <c r="L149" s="509"/>
      <c r="M149" s="509"/>
      <c r="N149" s="509">
        <v>0.2</v>
      </c>
      <c r="O149" s="509">
        <v>470.5</v>
      </c>
      <c r="P149" s="522"/>
      <c r="Q149" s="510">
        <v>2352.5</v>
      </c>
    </row>
    <row r="150" spans="1:17" ht="14.4" customHeight="1" x14ac:dyDescent="0.3">
      <c r="A150" s="505" t="s">
        <v>3170</v>
      </c>
      <c r="B150" s="506" t="s">
        <v>2713</v>
      </c>
      <c r="C150" s="506" t="s">
        <v>2714</v>
      </c>
      <c r="D150" s="506" t="s">
        <v>2759</v>
      </c>
      <c r="E150" s="506" t="s">
        <v>748</v>
      </c>
      <c r="F150" s="509"/>
      <c r="G150" s="509"/>
      <c r="H150" s="509"/>
      <c r="I150" s="509"/>
      <c r="J150" s="509"/>
      <c r="K150" s="509"/>
      <c r="L150" s="509"/>
      <c r="M150" s="509"/>
      <c r="N150" s="509">
        <v>0.06</v>
      </c>
      <c r="O150" s="509">
        <v>2490.0899999999997</v>
      </c>
      <c r="P150" s="522"/>
      <c r="Q150" s="510">
        <v>41501.5</v>
      </c>
    </row>
    <row r="151" spans="1:17" ht="14.4" customHeight="1" x14ac:dyDescent="0.3">
      <c r="A151" s="505" t="s">
        <v>3170</v>
      </c>
      <c r="B151" s="506" t="s">
        <v>2713</v>
      </c>
      <c r="C151" s="506" t="s">
        <v>2679</v>
      </c>
      <c r="D151" s="506" t="s">
        <v>3172</v>
      </c>
      <c r="E151" s="506" t="s">
        <v>3173</v>
      </c>
      <c r="F151" s="509"/>
      <c r="G151" s="509"/>
      <c r="H151" s="509"/>
      <c r="I151" s="509"/>
      <c r="J151" s="509"/>
      <c r="K151" s="509"/>
      <c r="L151" s="509"/>
      <c r="M151" s="509"/>
      <c r="N151" s="509">
        <v>1</v>
      </c>
      <c r="O151" s="509">
        <v>281.27</v>
      </c>
      <c r="P151" s="522"/>
      <c r="Q151" s="510">
        <v>281.27</v>
      </c>
    </row>
    <row r="152" spans="1:17" ht="14.4" customHeight="1" x14ac:dyDescent="0.3">
      <c r="A152" s="505" t="s">
        <v>3170</v>
      </c>
      <c r="B152" s="506" t="s">
        <v>2713</v>
      </c>
      <c r="C152" s="506" t="s">
        <v>2679</v>
      </c>
      <c r="D152" s="506" t="s">
        <v>2764</v>
      </c>
      <c r="E152" s="506" t="s">
        <v>2765</v>
      </c>
      <c r="F152" s="509">
        <v>15</v>
      </c>
      <c r="G152" s="509">
        <v>8761.09</v>
      </c>
      <c r="H152" s="509">
        <v>1</v>
      </c>
      <c r="I152" s="509">
        <v>584.07266666666669</v>
      </c>
      <c r="J152" s="509">
        <v>6</v>
      </c>
      <c r="K152" s="509">
        <v>3537.54</v>
      </c>
      <c r="L152" s="509">
        <v>0.40377852527482311</v>
      </c>
      <c r="M152" s="509">
        <v>589.59</v>
      </c>
      <c r="N152" s="509">
        <v>8</v>
      </c>
      <c r="O152" s="509">
        <v>4716.72</v>
      </c>
      <c r="P152" s="522">
        <v>0.53837136703309751</v>
      </c>
      <c r="Q152" s="510">
        <v>589.59</v>
      </c>
    </row>
    <row r="153" spans="1:17" ht="14.4" customHeight="1" x14ac:dyDescent="0.3">
      <c r="A153" s="505" t="s">
        <v>3170</v>
      </c>
      <c r="B153" s="506" t="s">
        <v>2713</v>
      </c>
      <c r="C153" s="506" t="s">
        <v>2679</v>
      </c>
      <c r="D153" s="506" t="s">
        <v>2768</v>
      </c>
      <c r="E153" s="506" t="s">
        <v>2769</v>
      </c>
      <c r="F153" s="509"/>
      <c r="G153" s="509"/>
      <c r="H153" s="509"/>
      <c r="I153" s="509"/>
      <c r="J153" s="509">
        <v>2</v>
      </c>
      <c r="K153" s="509">
        <v>2894.56</v>
      </c>
      <c r="L153" s="509"/>
      <c r="M153" s="509">
        <v>1447.28</v>
      </c>
      <c r="N153" s="509">
        <v>1</v>
      </c>
      <c r="O153" s="509">
        <v>1447.28</v>
      </c>
      <c r="P153" s="522"/>
      <c r="Q153" s="510">
        <v>1447.28</v>
      </c>
    </row>
    <row r="154" spans="1:17" ht="14.4" customHeight="1" x14ac:dyDescent="0.3">
      <c r="A154" s="505" t="s">
        <v>3170</v>
      </c>
      <c r="B154" s="506" t="s">
        <v>2713</v>
      </c>
      <c r="C154" s="506" t="s">
        <v>2679</v>
      </c>
      <c r="D154" s="506" t="s">
        <v>2770</v>
      </c>
      <c r="E154" s="506" t="s">
        <v>2771</v>
      </c>
      <c r="F154" s="509">
        <v>3</v>
      </c>
      <c r="G154" s="509">
        <v>2882.84</v>
      </c>
      <c r="H154" s="509">
        <v>1</v>
      </c>
      <c r="I154" s="509">
        <v>960.94666666666672</v>
      </c>
      <c r="J154" s="509">
        <v>4</v>
      </c>
      <c r="K154" s="509">
        <v>3889.28</v>
      </c>
      <c r="L154" s="509">
        <v>1.3491140680717626</v>
      </c>
      <c r="M154" s="509">
        <v>972.32</v>
      </c>
      <c r="N154" s="509">
        <v>9</v>
      </c>
      <c r="O154" s="509">
        <v>8750.880000000001</v>
      </c>
      <c r="P154" s="522">
        <v>3.0355066531614661</v>
      </c>
      <c r="Q154" s="510">
        <v>972.32000000000016</v>
      </c>
    </row>
    <row r="155" spans="1:17" ht="14.4" customHeight="1" x14ac:dyDescent="0.3">
      <c r="A155" s="505" t="s">
        <v>3170</v>
      </c>
      <c r="B155" s="506" t="s">
        <v>2713</v>
      </c>
      <c r="C155" s="506" t="s">
        <v>2679</v>
      </c>
      <c r="D155" s="506" t="s">
        <v>2773</v>
      </c>
      <c r="E155" s="506" t="s">
        <v>2771</v>
      </c>
      <c r="F155" s="509">
        <v>45</v>
      </c>
      <c r="G155" s="509">
        <v>76110.03</v>
      </c>
      <c r="H155" s="509">
        <v>1</v>
      </c>
      <c r="I155" s="509">
        <v>1691.3340000000001</v>
      </c>
      <c r="J155" s="509">
        <v>39</v>
      </c>
      <c r="K155" s="509">
        <v>66585.09</v>
      </c>
      <c r="L155" s="509">
        <v>0.87485302528457809</v>
      </c>
      <c r="M155" s="509">
        <v>1707.31</v>
      </c>
      <c r="N155" s="509">
        <v>47</v>
      </c>
      <c r="O155" s="509">
        <v>80243.569999999992</v>
      </c>
      <c r="P155" s="522">
        <v>1.0543100561121839</v>
      </c>
      <c r="Q155" s="510">
        <v>1707.31</v>
      </c>
    </row>
    <row r="156" spans="1:17" ht="14.4" customHeight="1" x14ac:dyDescent="0.3">
      <c r="A156" s="505" t="s">
        <v>3170</v>
      </c>
      <c r="B156" s="506" t="s">
        <v>2713</v>
      </c>
      <c r="C156" s="506" t="s">
        <v>2679</v>
      </c>
      <c r="D156" s="506" t="s">
        <v>2774</v>
      </c>
      <c r="E156" s="506" t="s">
        <v>2771</v>
      </c>
      <c r="F156" s="509">
        <v>6</v>
      </c>
      <c r="G156" s="509">
        <v>12252.8</v>
      </c>
      <c r="H156" s="509">
        <v>1</v>
      </c>
      <c r="I156" s="509">
        <v>2042.1333333333332</v>
      </c>
      <c r="J156" s="509">
        <v>8</v>
      </c>
      <c r="K156" s="509">
        <v>16530.400000000001</v>
      </c>
      <c r="L156" s="509">
        <v>1.3491120396970491</v>
      </c>
      <c r="M156" s="509">
        <v>2066.3000000000002</v>
      </c>
      <c r="N156" s="509">
        <v>2</v>
      </c>
      <c r="O156" s="509">
        <v>4132.6000000000004</v>
      </c>
      <c r="P156" s="522">
        <v>0.33727800992426227</v>
      </c>
      <c r="Q156" s="510">
        <v>2066.3000000000002</v>
      </c>
    </row>
    <row r="157" spans="1:17" ht="14.4" customHeight="1" x14ac:dyDescent="0.3">
      <c r="A157" s="505" t="s">
        <v>3170</v>
      </c>
      <c r="B157" s="506" t="s">
        <v>2713</v>
      </c>
      <c r="C157" s="506" t="s">
        <v>2679</v>
      </c>
      <c r="D157" s="506" t="s">
        <v>2775</v>
      </c>
      <c r="E157" s="506" t="s">
        <v>2776</v>
      </c>
      <c r="F157" s="509">
        <v>4</v>
      </c>
      <c r="G157" s="509">
        <v>7728.36</v>
      </c>
      <c r="H157" s="509">
        <v>1</v>
      </c>
      <c r="I157" s="509">
        <v>1932.09</v>
      </c>
      <c r="J157" s="509">
        <v>1</v>
      </c>
      <c r="K157" s="509">
        <v>1932.09</v>
      </c>
      <c r="L157" s="509">
        <v>0.25</v>
      </c>
      <c r="M157" s="509">
        <v>1932.09</v>
      </c>
      <c r="N157" s="509">
        <v>5</v>
      </c>
      <c r="O157" s="509">
        <v>9660.4499999999989</v>
      </c>
      <c r="P157" s="522">
        <v>1.25</v>
      </c>
      <c r="Q157" s="510">
        <v>1932.0899999999997</v>
      </c>
    </row>
    <row r="158" spans="1:17" ht="14.4" customHeight="1" x14ac:dyDescent="0.3">
      <c r="A158" s="505" t="s">
        <v>3170</v>
      </c>
      <c r="B158" s="506" t="s">
        <v>2713</v>
      </c>
      <c r="C158" s="506" t="s">
        <v>2679</v>
      </c>
      <c r="D158" s="506" t="s">
        <v>2777</v>
      </c>
      <c r="E158" s="506" t="s">
        <v>2778</v>
      </c>
      <c r="F158" s="509">
        <v>1</v>
      </c>
      <c r="G158" s="509">
        <v>991.7</v>
      </c>
      <c r="H158" s="509">
        <v>1</v>
      </c>
      <c r="I158" s="509">
        <v>991.7</v>
      </c>
      <c r="J158" s="509">
        <v>4</v>
      </c>
      <c r="K158" s="509">
        <v>4111.04</v>
      </c>
      <c r="L158" s="509">
        <v>4.1454472118584249</v>
      </c>
      <c r="M158" s="509">
        <v>1027.76</v>
      </c>
      <c r="N158" s="509">
        <v>5</v>
      </c>
      <c r="O158" s="509">
        <v>5138.8</v>
      </c>
      <c r="P158" s="522">
        <v>5.1818090148230311</v>
      </c>
      <c r="Q158" s="510">
        <v>1027.76</v>
      </c>
    </row>
    <row r="159" spans="1:17" ht="14.4" customHeight="1" x14ac:dyDescent="0.3">
      <c r="A159" s="505" t="s">
        <v>3170</v>
      </c>
      <c r="B159" s="506" t="s">
        <v>2713</v>
      </c>
      <c r="C159" s="506" t="s">
        <v>2679</v>
      </c>
      <c r="D159" s="506" t="s">
        <v>2779</v>
      </c>
      <c r="E159" s="506" t="s">
        <v>2778</v>
      </c>
      <c r="F159" s="509">
        <v>5</v>
      </c>
      <c r="G159" s="509">
        <v>10634.099999999999</v>
      </c>
      <c r="H159" s="509">
        <v>1</v>
      </c>
      <c r="I159" s="509">
        <v>2126.8199999999997</v>
      </c>
      <c r="J159" s="509">
        <v>6</v>
      </c>
      <c r="K159" s="509">
        <v>12851.099999999999</v>
      </c>
      <c r="L159" s="509">
        <v>1.2084802663130871</v>
      </c>
      <c r="M159" s="509">
        <v>2141.85</v>
      </c>
      <c r="N159" s="509">
        <v>2</v>
      </c>
      <c r="O159" s="509">
        <v>4283.7</v>
      </c>
      <c r="P159" s="522">
        <v>0.40282675543769575</v>
      </c>
      <c r="Q159" s="510">
        <v>2141.85</v>
      </c>
    </row>
    <row r="160" spans="1:17" ht="14.4" customHeight="1" x14ac:dyDescent="0.3">
      <c r="A160" s="505" t="s">
        <v>3170</v>
      </c>
      <c r="B160" s="506" t="s">
        <v>2713</v>
      </c>
      <c r="C160" s="506" t="s">
        <v>2679</v>
      </c>
      <c r="D160" s="506" t="s">
        <v>2780</v>
      </c>
      <c r="E160" s="506" t="s">
        <v>2781</v>
      </c>
      <c r="F160" s="509"/>
      <c r="G160" s="509"/>
      <c r="H160" s="509"/>
      <c r="I160" s="509"/>
      <c r="J160" s="509">
        <v>6</v>
      </c>
      <c r="K160" s="509">
        <v>2800.6799999999994</v>
      </c>
      <c r="L160" s="509"/>
      <c r="M160" s="509">
        <v>466.77999999999992</v>
      </c>
      <c r="N160" s="509">
        <v>3</v>
      </c>
      <c r="O160" s="509">
        <v>1400.34</v>
      </c>
      <c r="P160" s="522"/>
      <c r="Q160" s="510">
        <v>466.78</v>
      </c>
    </row>
    <row r="161" spans="1:17" ht="14.4" customHeight="1" x14ac:dyDescent="0.3">
      <c r="A161" s="505" t="s">
        <v>3170</v>
      </c>
      <c r="B161" s="506" t="s">
        <v>2713</v>
      </c>
      <c r="C161" s="506" t="s">
        <v>2679</v>
      </c>
      <c r="D161" s="506" t="s">
        <v>2784</v>
      </c>
      <c r="E161" s="506" t="s">
        <v>2785</v>
      </c>
      <c r="F161" s="509"/>
      <c r="G161" s="509"/>
      <c r="H161" s="509"/>
      <c r="I161" s="509"/>
      <c r="J161" s="509"/>
      <c r="K161" s="509"/>
      <c r="L161" s="509"/>
      <c r="M161" s="509"/>
      <c r="N161" s="509">
        <v>1</v>
      </c>
      <c r="O161" s="509">
        <v>1074.71</v>
      </c>
      <c r="P161" s="522"/>
      <c r="Q161" s="510">
        <v>1074.71</v>
      </c>
    </row>
    <row r="162" spans="1:17" ht="14.4" customHeight="1" x14ac:dyDescent="0.3">
      <c r="A162" s="505" t="s">
        <v>3170</v>
      </c>
      <c r="B162" s="506" t="s">
        <v>2713</v>
      </c>
      <c r="C162" s="506" t="s">
        <v>2679</v>
      </c>
      <c r="D162" s="506" t="s">
        <v>3174</v>
      </c>
      <c r="E162" s="506" t="s">
        <v>3175</v>
      </c>
      <c r="F162" s="509"/>
      <c r="G162" s="509"/>
      <c r="H162" s="509"/>
      <c r="I162" s="509"/>
      <c r="J162" s="509"/>
      <c r="K162" s="509"/>
      <c r="L162" s="509"/>
      <c r="M162" s="509"/>
      <c r="N162" s="509">
        <v>1</v>
      </c>
      <c r="O162" s="509">
        <v>3314.29</v>
      </c>
      <c r="P162" s="522"/>
      <c r="Q162" s="510">
        <v>3314.29</v>
      </c>
    </row>
    <row r="163" spans="1:17" ht="14.4" customHeight="1" x14ac:dyDescent="0.3">
      <c r="A163" s="505" t="s">
        <v>3170</v>
      </c>
      <c r="B163" s="506" t="s">
        <v>2713</v>
      </c>
      <c r="C163" s="506" t="s">
        <v>2679</v>
      </c>
      <c r="D163" s="506" t="s">
        <v>3176</v>
      </c>
      <c r="E163" s="506" t="s">
        <v>3177</v>
      </c>
      <c r="F163" s="509"/>
      <c r="G163" s="509"/>
      <c r="H163" s="509"/>
      <c r="I163" s="509"/>
      <c r="J163" s="509">
        <v>1</v>
      </c>
      <c r="K163" s="509">
        <v>55397.2</v>
      </c>
      <c r="L163" s="509"/>
      <c r="M163" s="509">
        <v>55397.2</v>
      </c>
      <c r="N163" s="509"/>
      <c r="O163" s="509"/>
      <c r="P163" s="522"/>
      <c r="Q163" s="510"/>
    </row>
    <row r="164" spans="1:17" ht="14.4" customHeight="1" x14ac:dyDescent="0.3">
      <c r="A164" s="505" t="s">
        <v>3170</v>
      </c>
      <c r="B164" s="506" t="s">
        <v>2713</v>
      </c>
      <c r="C164" s="506" t="s">
        <v>2679</v>
      </c>
      <c r="D164" s="506" t="s">
        <v>2788</v>
      </c>
      <c r="E164" s="506" t="s">
        <v>2789</v>
      </c>
      <c r="F164" s="509">
        <v>10</v>
      </c>
      <c r="G164" s="509">
        <v>29612.28</v>
      </c>
      <c r="H164" s="509">
        <v>1</v>
      </c>
      <c r="I164" s="509">
        <v>2961.2280000000001</v>
      </c>
      <c r="J164" s="509">
        <v>7</v>
      </c>
      <c r="K164" s="509">
        <v>21023.660000000003</v>
      </c>
      <c r="L164" s="509">
        <v>0.70996424456340423</v>
      </c>
      <c r="M164" s="509">
        <v>3003.3800000000006</v>
      </c>
      <c r="N164" s="509">
        <v>15</v>
      </c>
      <c r="O164" s="509">
        <v>45050.7</v>
      </c>
      <c r="P164" s="522">
        <v>1.5213519526358659</v>
      </c>
      <c r="Q164" s="510">
        <v>3003.3799999999997</v>
      </c>
    </row>
    <row r="165" spans="1:17" ht="14.4" customHeight="1" x14ac:dyDescent="0.3">
      <c r="A165" s="505" t="s">
        <v>3170</v>
      </c>
      <c r="B165" s="506" t="s">
        <v>2713</v>
      </c>
      <c r="C165" s="506" t="s">
        <v>2679</v>
      </c>
      <c r="D165" s="506" t="s">
        <v>2790</v>
      </c>
      <c r="E165" s="506" t="s">
        <v>2791</v>
      </c>
      <c r="F165" s="509"/>
      <c r="G165" s="509"/>
      <c r="H165" s="509"/>
      <c r="I165" s="509"/>
      <c r="J165" s="509">
        <v>1</v>
      </c>
      <c r="K165" s="509">
        <v>2236.5</v>
      </c>
      <c r="L165" s="509"/>
      <c r="M165" s="509">
        <v>2236.5</v>
      </c>
      <c r="N165" s="509"/>
      <c r="O165" s="509"/>
      <c r="P165" s="522"/>
      <c r="Q165" s="510"/>
    </row>
    <row r="166" spans="1:17" ht="14.4" customHeight="1" x14ac:dyDescent="0.3">
      <c r="A166" s="505" t="s">
        <v>3170</v>
      </c>
      <c r="B166" s="506" t="s">
        <v>2713</v>
      </c>
      <c r="C166" s="506" t="s">
        <v>2679</v>
      </c>
      <c r="D166" s="506" t="s">
        <v>3178</v>
      </c>
      <c r="E166" s="506" t="s">
        <v>3179</v>
      </c>
      <c r="F166" s="509">
        <v>5</v>
      </c>
      <c r="G166" s="509">
        <v>120659</v>
      </c>
      <c r="H166" s="509">
        <v>1</v>
      </c>
      <c r="I166" s="509">
        <v>24131.8</v>
      </c>
      <c r="J166" s="509"/>
      <c r="K166" s="509"/>
      <c r="L166" s="509"/>
      <c r="M166" s="509"/>
      <c r="N166" s="509"/>
      <c r="O166" s="509"/>
      <c r="P166" s="522"/>
      <c r="Q166" s="510"/>
    </row>
    <row r="167" spans="1:17" ht="14.4" customHeight="1" x14ac:dyDescent="0.3">
      <c r="A167" s="505" t="s">
        <v>3170</v>
      </c>
      <c r="B167" s="506" t="s">
        <v>2713</v>
      </c>
      <c r="C167" s="506" t="s">
        <v>2679</v>
      </c>
      <c r="D167" s="506" t="s">
        <v>3180</v>
      </c>
      <c r="E167" s="506" t="s">
        <v>3181</v>
      </c>
      <c r="F167" s="509">
        <v>1</v>
      </c>
      <c r="G167" s="509">
        <v>2996.5</v>
      </c>
      <c r="H167" s="509">
        <v>1</v>
      </c>
      <c r="I167" s="509">
        <v>2996.5</v>
      </c>
      <c r="J167" s="509"/>
      <c r="K167" s="509"/>
      <c r="L167" s="509"/>
      <c r="M167" s="509"/>
      <c r="N167" s="509"/>
      <c r="O167" s="509"/>
      <c r="P167" s="522"/>
      <c r="Q167" s="510"/>
    </row>
    <row r="168" spans="1:17" ht="14.4" customHeight="1" x14ac:dyDescent="0.3">
      <c r="A168" s="505" t="s">
        <v>3170</v>
      </c>
      <c r="B168" s="506" t="s">
        <v>2713</v>
      </c>
      <c r="C168" s="506" t="s">
        <v>2679</v>
      </c>
      <c r="D168" s="506" t="s">
        <v>2795</v>
      </c>
      <c r="E168" s="506" t="s">
        <v>2796</v>
      </c>
      <c r="F168" s="509">
        <v>33</v>
      </c>
      <c r="G168" s="509">
        <v>226186.84</v>
      </c>
      <c r="H168" s="509">
        <v>1</v>
      </c>
      <c r="I168" s="509">
        <v>6854.1466666666665</v>
      </c>
      <c r="J168" s="509">
        <v>20</v>
      </c>
      <c r="K168" s="509">
        <v>137815.6</v>
      </c>
      <c r="L168" s="509">
        <v>0.60929981602820049</v>
      </c>
      <c r="M168" s="509">
        <v>6890.7800000000007</v>
      </c>
      <c r="N168" s="509">
        <v>3</v>
      </c>
      <c r="O168" s="509">
        <v>20672.34</v>
      </c>
      <c r="P168" s="522">
        <v>9.1394972404230057E-2</v>
      </c>
      <c r="Q168" s="510">
        <v>6890.78</v>
      </c>
    </row>
    <row r="169" spans="1:17" ht="14.4" customHeight="1" x14ac:dyDescent="0.3">
      <c r="A169" s="505" t="s">
        <v>3170</v>
      </c>
      <c r="B169" s="506" t="s">
        <v>2713</v>
      </c>
      <c r="C169" s="506" t="s">
        <v>2679</v>
      </c>
      <c r="D169" s="506" t="s">
        <v>2799</v>
      </c>
      <c r="E169" s="506" t="s">
        <v>2800</v>
      </c>
      <c r="F169" s="509">
        <v>1</v>
      </c>
      <c r="G169" s="509">
        <v>2218.3000000000002</v>
      </c>
      <c r="H169" s="509">
        <v>1</v>
      </c>
      <c r="I169" s="509">
        <v>2218.3000000000002</v>
      </c>
      <c r="J169" s="509"/>
      <c r="K169" s="509"/>
      <c r="L169" s="509"/>
      <c r="M169" s="509"/>
      <c r="N169" s="509"/>
      <c r="O169" s="509"/>
      <c r="P169" s="522"/>
      <c r="Q169" s="510"/>
    </row>
    <row r="170" spans="1:17" ht="14.4" customHeight="1" x14ac:dyDescent="0.3">
      <c r="A170" s="505" t="s">
        <v>3170</v>
      </c>
      <c r="B170" s="506" t="s">
        <v>2713</v>
      </c>
      <c r="C170" s="506" t="s">
        <v>2679</v>
      </c>
      <c r="D170" s="506" t="s">
        <v>2801</v>
      </c>
      <c r="E170" s="506" t="s">
        <v>2802</v>
      </c>
      <c r="F170" s="509">
        <v>19</v>
      </c>
      <c r="G170" s="509">
        <v>77893.960000000006</v>
      </c>
      <c r="H170" s="509">
        <v>1</v>
      </c>
      <c r="I170" s="509">
        <v>4099.6821052631585</v>
      </c>
      <c r="J170" s="509">
        <v>14</v>
      </c>
      <c r="K170" s="509">
        <v>57930.460000000006</v>
      </c>
      <c r="L170" s="509">
        <v>0.74370926834378437</v>
      </c>
      <c r="M170" s="509">
        <v>4137.8900000000003</v>
      </c>
      <c r="N170" s="509">
        <v>29</v>
      </c>
      <c r="O170" s="509">
        <v>119998.81</v>
      </c>
      <c r="P170" s="522">
        <v>1.5405406272835531</v>
      </c>
      <c r="Q170" s="510">
        <v>4137.8900000000003</v>
      </c>
    </row>
    <row r="171" spans="1:17" ht="14.4" customHeight="1" x14ac:dyDescent="0.3">
      <c r="A171" s="505" t="s">
        <v>3170</v>
      </c>
      <c r="B171" s="506" t="s">
        <v>2713</v>
      </c>
      <c r="C171" s="506" t="s">
        <v>2679</v>
      </c>
      <c r="D171" s="506" t="s">
        <v>2803</v>
      </c>
      <c r="E171" s="506" t="s">
        <v>2804</v>
      </c>
      <c r="F171" s="509"/>
      <c r="G171" s="509"/>
      <c r="H171" s="509"/>
      <c r="I171" s="509"/>
      <c r="J171" s="509">
        <v>1</v>
      </c>
      <c r="K171" s="509">
        <v>1123.73</v>
      </c>
      <c r="L171" s="509"/>
      <c r="M171" s="509">
        <v>1123.73</v>
      </c>
      <c r="N171" s="509">
        <v>2</v>
      </c>
      <c r="O171" s="509">
        <v>2247.46</v>
      </c>
      <c r="P171" s="522"/>
      <c r="Q171" s="510">
        <v>1123.73</v>
      </c>
    </row>
    <row r="172" spans="1:17" ht="14.4" customHeight="1" x14ac:dyDescent="0.3">
      <c r="A172" s="505" t="s">
        <v>3170</v>
      </c>
      <c r="B172" s="506" t="s">
        <v>2713</v>
      </c>
      <c r="C172" s="506" t="s">
        <v>2679</v>
      </c>
      <c r="D172" s="506" t="s">
        <v>2805</v>
      </c>
      <c r="E172" s="506" t="s">
        <v>2806</v>
      </c>
      <c r="F172" s="509">
        <v>5</v>
      </c>
      <c r="G172" s="509">
        <v>83568.100000000006</v>
      </c>
      <c r="H172" s="509">
        <v>1</v>
      </c>
      <c r="I172" s="509">
        <v>16713.620000000003</v>
      </c>
      <c r="J172" s="509">
        <v>1</v>
      </c>
      <c r="K172" s="509">
        <v>17073.05</v>
      </c>
      <c r="L172" s="509">
        <v>0.20430104310137479</v>
      </c>
      <c r="M172" s="509">
        <v>17073.05</v>
      </c>
      <c r="N172" s="509">
        <v>1</v>
      </c>
      <c r="O172" s="509">
        <v>17073.05</v>
      </c>
      <c r="P172" s="522">
        <v>0.20430104310137479</v>
      </c>
      <c r="Q172" s="510">
        <v>17073.05</v>
      </c>
    </row>
    <row r="173" spans="1:17" ht="14.4" customHeight="1" x14ac:dyDescent="0.3">
      <c r="A173" s="505" t="s">
        <v>3170</v>
      </c>
      <c r="B173" s="506" t="s">
        <v>2713</v>
      </c>
      <c r="C173" s="506" t="s">
        <v>2679</v>
      </c>
      <c r="D173" s="506" t="s">
        <v>2807</v>
      </c>
      <c r="E173" s="506" t="s">
        <v>2808</v>
      </c>
      <c r="F173" s="509">
        <v>14</v>
      </c>
      <c r="G173" s="509">
        <v>14039.2</v>
      </c>
      <c r="H173" s="509">
        <v>1</v>
      </c>
      <c r="I173" s="509">
        <v>1002.8000000000001</v>
      </c>
      <c r="J173" s="509">
        <v>6</v>
      </c>
      <c r="K173" s="509">
        <v>6016.7999999999993</v>
      </c>
      <c r="L173" s="509">
        <v>0.42857142857142849</v>
      </c>
      <c r="M173" s="509">
        <v>1002.7999999999998</v>
      </c>
      <c r="N173" s="509">
        <v>5</v>
      </c>
      <c r="O173" s="509">
        <v>5014</v>
      </c>
      <c r="P173" s="522">
        <v>0.35714285714285715</v>
      </c>
      <c r="Q173" s="510">
        <v>1002.8</v>
      </c>
    </row>
    <row r="174" spans="1:17" ht="14.4" customHeight="1" x14ac:dyDescent="0.3">
      <c r="A174" s="505" t="s">
        <v>3170</v>
      </c>
      <c r="B174" s="506" t="s">
        <v>2713</v>
      </c>
      <c r="C174" s="506" t="s">
        <v>2679</v>
      </c>
      <c r="D174" s="506" t="s">
        <v>2809</v>
      </c>
      <c r="E174" s="506" t="s">
        <v>2810</v>
      </c>
      <c r="F174" s="509">
        <v>2</v>
      </c>
      <c r="G174" s="509">
        <v>15300</v>
      </c>
      <c r="H174" s="509">
        <v>1</v>
      </c>
      <c r="I174" s="509">
        <v>7650</v>
      </c>
      <c r="J174" s="509">
        <v>15</v>
      </c>
      <c r="K174" s="509">
        <v>114750</v>
      </c>
      <c r="L174" s="509">
        <v>7.5</v>
      </c>
      <c r="M174" s="509">
        <v>7650</v>
      </c>
      <c r="N174" s="509">
        <v>15</v>
      </c>
      <c r="O174" s="509">
        <v>114750</v>
      </c>
      <c r="P174" s="522">
        <v>7.5</v>
      </c>
      <c r="Q174" s="510">
        <v>7650</v>
      </c>
    </row>
    <row r="175" spans="1:17" ht="14.4" customHeight="1" x14ac:dyDescent="0.3">
      <c r="A175" s="505" t="s">
        <v>3170</v>
      </c>
      <c r="B175" s="506" t="s">
        <v>2713</v>
      </c>
      <c r="C175" s="506" t="s">
        <v>2679</v>
      </c>
      <c r="D175" s="506" t="s">
        <v>2815</v>
      </c>
      <c r="E175" s="506" t="s">
        <v>2816</v>
      </c>
      <c r="F175" s="509">
        <v>4</v>
      </c>
      <c r="G175" s="509">
        <v>53138.080000000002</v>
      </c>
      <c r="H175" s="509">
        <v>1</v>
      </c>
      <c r="I175" s="509">
        <v>13284.52</v>
      </c>
      <c r="J175" s="509">
        <v>25</v>
      </c>
      <c r="K175" s="509">
        <v>332113</v>
      </c>
      <c r="L175" s="509">
        <v>6.25</v>
      </c>
      <c r="M175" s="509">
        <v>13284.52</v>
      </c>
      <c r="N175" s="509">
        <v>15</v>
      </c>
      <c r="O175" s="509">
        <v>199267.8</v>
      </c>
      <c r="P175" s="522">
        <v>3.7499999999999996</v>
      </c>
      <c r="Q175" s="510">
        <v>13284.519999999999</v>
      </c>
    </row>
    <row r="176" spans="1:17" ht="14.4" customHeight="1" x14ac:dyDescent="0.3">
      <c r="A176" s="505" t="s">
        <v>3170</v>
      </c>
      <c r="B176" s="506" t="s">
        <v>2713</v>
      </c>
      <c r="C176" s="506" t="s">
        <v>2679</v>
      </c>
      <c r="D176" s="506" t="s">
        <v>3182</v>
      </c>
      <c r="E176" s="506" t="s">
        <v>3183</v>
      </c>
      <c r="F176" s="509">
        <v>7</v>
      </c>
      <c r="G176" s="509">
        <v>50367.92</v>
      </c>
      <c r="H176" s="509">
        <v>1</v>
      </c>
      <c r="I176" s="509">
        <v>7195.4171428571426</v>
      </c>
      <c r="J176" s="509"/>
      <c r="K176" s="509"/>
      <c r="L176" s="509"/>
      <c r="M176" s="509"/>
      <c r="N176" s="509"/>
      <c r="O176" s="509"/>
      <c r="P176" s="522"/>
      <c r="Q176" s="510"/>
    </row>
    <row r="177" spans="1:17" ht="14.4" customHeight="1" x14ac:dyDescent="0.3">
      <c r="A177" s="505" t="s">
        <v>3170</v>
      </c>
      <c r="B177" s="506" t="s">
        <v>2713</v>
      </c>
      <c r="C177" s="506" t="s">
        <v>2679</v>
      </c>
      <c r="D177" s="506" t="s">
        <v>2817</v>
      </c>
      <c r="E177" s="506" t="s">
        <v>2818</v>
      </c>
      <c r="F177" s="509">
        <v>4</v>
      </c>
      <c r="G177" s="509">
        <v>13962.32</v>
      </c>
      <c r="H177" s="509">
        <v>1</v>
      </c>
      <c r="I177" s="509">
        <v>3490.58</v>
      </c>
      <c r="J177" s="509"/>
      <c r="K177" s="509"/>
      <c r="L177" s="509"/>
      <c r="M177" s="509"/>
      <c r="N177" s="509"/>
      <c r="O177" s="509"/>
      <c r="P177" s="522"/>
      <c r="Q177" s="510"/>
    </row>
    <row r="178" spans="1:17" ht="14.4" customHeight="1" x14ac:dyDescent="0.3">
      <c r="A178" s="505" t="s">
        <v>3170</v>
      </c>
      <c r="B178" s="506" t="s">
        <v>2713</v>
      </c>
      <c r="C178" s="506" t="s">
        <v>2679</v>
      </c>
      <c r="D178" s="506" t="s">
        <v>2819</v>
      </c>
      <c r="E178" s="506" t="s">
        <v>2820</v>
      </c>
      <c r="F178" s="509">
        <v>8</v>
      </c>
      <c r="G178" s="509">
        <v>17139.25</v>
      </c>
      <c r="H178" s="509">
        <v>1</v>
      </c>
      <c r="I178" s="509">
        <v>2142.40625</v>
      </c>
      <c r="J178" s="509">
        <v>7</v>
      </c>
      <c r="K178" s="509">
        <v>15196.789999999997</v>
      </c>
      <c r="L178" s="509">
        <v>0.8866659859678806</v>
      </c>
      <c r="M178" s="509">
        <v>2170.9699999999998</v>
      </c>
      <c r="N178" s="509">
        <v>15</v>
      </c>
      <c r="O178" s="509">
        <v>32564.549999999996</v>
      </c>
      <c r="P178" s="522">
        <v>1.8999985413597442</v>
      </c>
      <c r="Q178" s="510">
        <v>2170.9699999999998</v>
      </c>
    </row>
    <row r="179" spans="1:17" ht="14.4" customHeight="1" x14ac:dyDescent="0.3">
      <c r="A179" s="505" t="s">
        <v>3170</v>
      </c>
      <c r="B179" s="506" t="s">
        <v>2713</v>
      </c>
      <c r="C179" s="506" t="s">
        <v>2679</v>
      </c>
      <c r="D179" s="506" t="s">
        <v>2821</v>
      </c>
      <c r="E179" s="506" t="s">
        <v>2822</v>
      </c>
      <c r="F179" s="509">
        <v>4</v>
      </c>
      <c r="G179" s="509">
        <v>3188</v>
      </c>
      <c r="H179" s="509">
        <v>1</v>
      </c>
      <c r="I179" s="509">
        <v>797</v>
      </c>
      <c r="J179" s="509">
        <v>1</v>
      </c>
      <c r="K179" s="509">
        <v>797</v>
      </c>
      <c r="L179" s="509">
        <v>0.25</v>
      </c>
      <c r="M179" s="509">
        <v>797</v>
      </c>
      <c r="N179" s="509">
        <v>4</v>
      </c>
      <c r="O179" s="509">
        <v>3188</v>
      </c>
      <c r="P179" s="522">
        <v>1</v>
      </c>
      <c r="Q179" s="510">
        <v>797</v>
      </c>
    </row>
    <row r="180" spans="1:17" ht="14.4" customHeight="1" x14ac:dyDescent="0.3">
      <c r="A180" s="505" t="s">
        <v>3170</v>
      </c>
      <c r="B180" s="506" t="s">
        <v>2713</v>
      </c>
      <c r="C180" s="506" t="s">
        <v>2679</v>
      </c>
      <c r="D180" s="506" t="s">
        <v>3184</v>
      </c>
      <c r="E180" s="506" t="s">
        <v>2899</v>
      </c>
      <c r="F180" s="509"/>
      <c r="G180" s="509"/>
      <c r="H180" s="509"/>
      <c r="I180" s="509"/>
      <c r="J180" s="509">
        <v>1</v>
      </c>
      <c r="K180" s="509">
        <v>858.52</v>
      </c>
      <c r="L180" s="509"/>
      <c r="M180" s="509">
        <v>858.52</v>
      </c>
      <c r="N180" s="509"/>
      <c r="O180" s="509"/>
      <c r="P180" s="522"/>
      <c r="Q180" s="510"/>
    </row>
    <row r="181" spans="1:17" ht="14.4" customHeight="1" x14ac:dyDescent="0.3">
      <c r="A181" s="505" t="s">
        <v>3170</v>
      </c>
      <c r="B181" s="506" t="s">
        <v>2713</v>
      </c>
      <c r="C181" s="506" t="s">
        <v>2679</v>
      </c>
      <c r="D181" s="506" t="s">
        <v>2831</v>
      </c>
      <c r="E181" s="506" t="s">
        <v>2832</v>
      </c>
      <c r="F181" s="509">
        <v>20</v>
      </c>
      <c r="G181" s="509">
        <v>59487.199999999997</v>
      </c>
      <c r="H181" s="509">
        <v>1</v>
      </c>
      <c r="I181" s="509">
        <v>2974.3599999999997</v>
      </c>
      <c r="J181" s="509">
        <v>21</v>
      </c>
      <c r="K181" s="509">
        <v>62461.56</v>
      </c>
      <c r="L181" s="509">
        <v>1.05</v>
      </c>
      <c r="M181" s="509">
        <v>2974.3599999999997</v>
      </c>
      <c r="N181" s="509">
        <v>15</v>
      </c>
      <c r="O181" s="509">
        <v>44615.4</v>
      </c>
      <c r="P181" s="522">
        <v>0.75000000000000011</v>
      </c>
      <c r="Q181" s="510">
        <v>2974.36</v>
      </c>
    </row>
    <row r="182" spans="1:17" ht="14.4" customHeight="1" x14ac:dyDescent="0.3">
      <c r="A182" s="505" t="s">
        <v>3170</v>
      </c>
      <c r="B182" s="506" t="s">
        <v>2713</v>
      </c>
      <c r="C182" s="506" t="s">
        <v>2679</v>
      </c>
      <c r="D182" s="506" t="s">
        <v>2835</v>
      </c>
      <c r="E182" s="506" t="s">
        <v>2834</v>
      </c>
      <c r="F182" s="509">
        <v>2</v>
      </c>
      <c r="G182" s="509">
        <v>10333.93</v>
      </c>
      <c r="H182" s="509">
        <v>1</v>
      </c>
      <c r="I182" s="509">
        <v>5166.9650000000001</v>
      </c>
      <c r="J182" s="509">
        <v>4</v>
      </c>
      <c r="K182" s="509">
        <v>21036.92</v>
      </c>
      <c r="L182" s="509">
        <v>2.0357134217088753</v>
      </c>
      <c r="M182" s="509">
        <v>5259.23</v>
      </c>
      <c r="N182" s="509">
        <v>8</v>
      </c>
      <c r="O182" s="509">
        <v>42073.84</v>
      </c>
      <c r="P182" s="522">
        <v>4.0714268434177505</v>
      </c>
      <c r="Q182" s="510">
        <v>5259.23</v>
      </c>
    </row>
    <row r="183" spans="1:17" ht="14.4" customHeight="1" x14ac:dyDescent="0.3">
      <c r="A183" s="505" t="s">
        <v>3170</v>
      </c>
      <c r="B183" s="506" t="s">
        <v>2713</v>
      </c>
      <c r="C183" s="506" t="s">
        <v>2679</v>
      </c>
      <c r="D183" s="506" t="s">
        <v>2840</v>
      </c>
      <c r="E183" s="506" t="s">
        <v>2841</v>
      </c>
      <c r="F183" s="509">
        <v>23</v>
      </c>
      <c r="G183" s="509">
        <v>13802.449999999999</v>
      </c>
      <c r="H183" s="509">
        <v>1</v>
      </c>
      <c r="I183" s="509">
        <v>600.10652173913036</v>
      </c>
      <c r="J183" s="509">
        <v>16</v>
      </c>
      <c r="K183" s="509">
        <v>9690.4</v>
      </c>
      <c r="L183" s="509">
        <v>0.7020782542229822</v>
      </c>
      <c r="M183" s="509">
        <v>605.65</v>
      </c>
      <c r="N183" s="509">
        <v>19</v>
      </c>
      <c r="O183" s="509">
        <v>11507.349999999999</v>
      </c>
      <c r="P183" s="522">
        <v>0.83371792688979129</v>
      </c>
      <c r="Q183" s="510">
        <v>605.65</v>
      </c>
    </row>
    <row r="184" spans="1:17" ht="14.4" customHeight="1" x14ac:dyDescent="0.3">
      <c r="A184" s="505" t="s">
        <v>3170</v>
      </c>
      <c r="B184" s="506" t="s">
        <v>2713</v>
      </c>
      <c r="C184" s="506" t="s">
        <v>2679</v>
      </c>
      <c r="D184" s="506" t="s">
        <v>2844</v>
      </c>
      <c r="E184" s="506" t="s">
        <v>2845</v>
      </c>
      <c r="F184" s="509">
        <v>1</v>
      </c>
      <c r="G184" s="509">
        <v>18223.11</v>
      </c>
      <c r="H184" s="509">
        <v>1</v>
      </c>
      <c r="I184" s="509">
        <v>18223.11</v>
      </c>
      <c r="J184" s="509"/>
      <c r="K184" s="509"/>
      <c r="L184" s="509"/>
      <c r="M184" s="509"/>
      <c r="N184" s="509"/>
      <c r="O184" s="509"/>
      <c r="P184" s="522"/>
      <c r="Q184" s="510"/>
    </row>
    <row r="185" spans="1:17" ht="14.4" customHeight="1" x14ac:dyDescent="0.3">
      <c r="A185" s="505" t="s">
        <v>3170</v>
      </c>
      <c r="B185" s="506" t="s">
        <v>2713</v>
      </c>
      <c r="C185" s="506" t="s">
        <v>2679</v>
      </c>
      <c r="D185" s="506" t="s">
        <v>3185</v>
      </c>
      <c r="E185" s="506" t="s">
        <v>3186</v>
      </c>
      <c r="F185" s="509">
        <v>21</v>
      </c>
      <c r="G185" s="509">
        <v>362582.23</v>
      </c>
      <c r="H185" s="509">
        <v>1</v>
      </c>
      <c r="I185" s="509">
        <v>17265.820476190474</v>
      </c>
      <c r="J185" s="509">
        <v>24</v>
      </c>
      <c r="K185" s="509">
        <v>417167.75999999995</v>
      </c>
      <c r="L185" s="509">
        <v>1.1505466222103604</v>
      </c>
      <c r="M185" s="509">
        <v>17381.989999999998</v>
      </c>
      <c r="N185" s="509">
        <v>15</v>
      </c>
      <c r="O185" s="509">
        <v>260729.84999999998</v>
      </c>
      <c r="P185" s="522">
        <v>0.7190916388814752</v>
      </c>
      <c r="Q185" s="510">
        <v>17381.989999999998</v>
      </c>
    </row>
    <row r="186" spans="1:17" ht="14.4" customHeight="1" x14ac:dyDescent="0.3">
      <c r="A186" s="505" t="s">
        <v>3170</v>
      </c>
      <c r="B186" s="506" t="s">
        <v>2713</v>
      </c>
      <c r="C186" s="506" t="s">
        <v>2679</v>
      </c>
      <c r="D186" s="506" t="s">
        <v>2846</v>
      </c>
      <c r="E186" s="506" t="s">
        <v>2847</v>
      </c>
      <c r="F186" s="509">
        <v>26</v>
      </c>
      <c r="G186" s="509">
        <v>21464.36</v>
      </c>
      <c r="H186" s="509">
        <v>1</v>
      </c>
      <c r="I186" s="509">
        <v>825.55230769230775</v>
      </c>
      <c r="J186" s="509">
        <v>30</v>
      </c>
      <c r="K186" s="509">
        <v>24934.799999999999</v>
      </c>
      <c r="L186" s="509">
        <v>1.1616838331075325</v>
      </c>
      <c r="M186" s="509">
        <v>831.16</v>
      </c>
      <c r="N186" s="509">
        <v>18</v>
      </c>
      <c r="O186" s="509">
        <v>14960.88</v>
      </c>
      <c r="P186" s="522">
        <v>0.69701029986451957</v>
      </c>
      <c r="Q186" s="510">
        <v>831.16</v>
      </c>
    </row>
    <row r="187" spans="1:17" ht="14.4" customHeight="1" x14ac:dyDescent="0.3">
      <c r="A187" s="505" t="s">
        <v>3170</v>
      </c>
      <c r="B187" s="506" t="s">
        <v>2713</v>
      </c>
      <c r="C187" s="506" t="s">
        <v>2679</v>
      </c>
      <c r="D187" s="506" t="s">
        <v>2848</v>
      </c>
      <c r="E187" s="506" t="s">
        <v>2847</v>
      </c>
      <c r="F187" s="509">
        <v>10</v>
      </c>
      <c r="G187" s="509">
        <v>8755.9599999999973</v>
      </c>
      <c r="H187" s="509">
        <v>1</v>
      </c>
      <c r="I187" s="509">
        <v>875.59599999999978</v>
      </c>
      <c r="J187" s="509">
        <v>7</v>
      </c>
      <c r="K187" s="509">
        <v>6216.4199999999992</v>
      </c>
      <c r="L187" s="509">
        <v>0.709964412811388</v>
      </c>
      <c r="M187" s="509">
        <v>888.05999999999983</v>
      </c>
      <c r="N187" s="509">
        <v>24</v>
      </c>
      <c r="O187" s="509">
        <v>21313.440000000002</v>
      </c>
      <c r="P187" s="522">
        <v>2.4341637010676167</v>
      </c>
      <c r="Q187" s="510">
        <v>888.06000000000006</v>
      </c>
    </row>
    <row r="188" spans="1:17" ht="14.4" customHeight="1" x14ac:dyDescent="0.3">
      <c r="A188" s="505" t="s">
        <v>3170</v>
      </c>
      <c r="B188" s="506" t="s">
        <v>2713</v>
      </c>
      <c r="C188" s="506" t="s">
        <v>2679</v>
      </c>
      <c r="D188" s="506" t="s">
        <v>2849</v>
      </c>
      <c r="E188" s="506" t="s">
        <v>2850</v>
      </c>
      <c r="F188" s="509">
        <v>3</v>
      </c>
      <c r="G188" s="509">
        <v>2664.18</v>
      </c>
      <c r="H188" s="509">
        <v>1</v>
      </c>
      <c r="I188" s="509">
        <v>888.06</v>
      </c>
      <c r="J188" s="509">
        <v>2</v>
      </c>
      <c r="K188" s="509">
        <v>1776.12</v>
      </c>
      <c r="L188" s="509">
        <v>0.66666666666666663</v>
      </c>
      <c r="M188" s="509">
        <v>888.06</v>
      </c>
      <c r="N188" s="509">
        <v>1</v>
      </c>
      <c r="O188" s="509">
        <v>888.06</v>
      </c>
      <c r="P188" s="522">
        <v>0.33333333333333331</v>
      </c>
      <c r="Q188" s="510">
        <v>888.06</v>
      </c>
    </row>
    <row r="189" spans="1:17" ht="14.4" customHeight="1" x14ac:dyDescent="0.3">
      <c r="A189" s="505" t="s">
        <v>3170</v>
      </c>
      <c r="B189" s="506" t="s">
        <v>2713</v>
      </c>
      <c r="C189" s="506" t="s">
        <v>2679</v>
      </c>
      <c r="D189" s="506" t="s">
        <v>2851</v>
      </c>
      <c r="E189" s="506" t="s">
        <v>2852</v>
      </c>
      <c r="F189" s="509">
        <v>21</v>
      </c>
      <c r="G189" s="509">
        <v>17308.560000000001</v>
      </c>
      <c r="H189" s="509">
        <v>1</v>
      </c>
      <c r="I189" s="509">
        <v>824.2171428571429</v>
      </c>
      <c r="J189" s="509">
        <v>22</v>
      </c>
      <c r="K189" s="509">
        <v>18285.52</v>
      </c>
      <c r="L189" s="509">
        <v>1.0564437480645414</v>
      </c>
      <c r="M189" s="509">
        <v>831.16</v>
      </c>
      <c r="N189" s="509">
        <v>14</v>
      </c>
      <c r="O189" s="509">
        <v>11636.24</v>
      </c>
      <c r="P189" s="522">
        <v>0.67228238513198091</v>
      </c>
      <c r="Q189" s="510">
        <v>831.16</v>
      </c>
    </row>
    <row r="190" spans="1:17" ht="14.4" customHeight="1" x14ac:dyDescent="0.3">
      <c r="A190" s="505" t="s">
        <v>3170</v>
      </c>
      <c r="B190" s="506" t="s">
        <v>2713</v>
      </c>
      <c r="C190" s="506" t="s">
        <v>2679</v>
      </c>
      <c r="D190" s="506" t="s">
        <v>3187</v>
      </c>
      <c r="E190" s="506" t="s">
        <v>3188</v>
      </c>
      <c r="F190" s="509"/>
      <c r="G190" s="509"/>
      <c r="H190" s="509"/>
      <c r="I190" s="509"/>
      <c r="J190" s="509">
        <v>4</v>
      </c>
      <c r="K190" s="509">
        <v>4375.5200000000004</v>
      </c>
      <c r="L190" s="509"/>
      <c r="M190" s="509">
        <v>1093.8800000000001</v>
      </c>
      <c r="N190" s="509">
        <v>3</v>
      </c>
      <c r="O190" s="509">
        <v>3281.64</v>
      </c>
      <c r="P190" s="522"/>
      <c r="Q190" s="510">
        <v>1093.8799999999999</v>
      </c>
    </row>
    <row r="191" spans="1:17" ht="14.4" customHeight="1" x14ac:dyDescent="0.3">
      <c r="A191" s="505" t="s">
        <v>3170</v>
      </c>
      <c r="B191" s="506" t="s">
        <v>2713</v>
      </c>
      <c r="C191" s="506" t="s">
        <v>2679</v>
      </c>
      <c r="D191" s="506" t="s">
        <v>2853</v>
      </c>
      <c r="E191" s="506" t="s">
        <v>2854</v>
      </c>
      <c r="F191" s="509">
        <v>23</v>
      </c>
      <c r="G191" s="509">
        <v>89672.4</v>
      </c>
      <c r="H191" s="509">
        <v>1</v>
      </c>
      <c r="I191" s="509">
        <v>3898.7999999999997</v>
      </c>
      <c r="J191" s="509"/>
      <c r="K191" s="509"/>
      <c r="L191" s="509"/>
      <c r="M191" s="509"/>
      <c r="N191" s="509">
        <v>2</v>
      </c>
      <c r="O191" s="509">
        <v>7797.6</v>
      </c>
      <c r="P191" s="522">
        <v>8.6956521739130446E-2</v>
      </c>
      <c r="Q191" s="510">
        <v>3898.8</v>
      </c>
    </row>
    <row r="192" spans="1:17" ht="14.4" customHeight="1" x14ac:dyDescent="0.3">
      <c r="A192" s="505" t="s">
        <v>3170</v>
      </c>
      <c r="B192" s="506" t="s">
        <v>2713</v>
      </c>
      <c r="C192" s="506" t="s">
        <v>2679</v>
      </c>
      <c r="D192" s="506" t="s">
        <v>3189</v>
      </c>
      <c r="E192" s="506" t="s">
        <v>3190</v>
      </c>
      <c r="F192" s="509"/>
      <c r="G192" s="509"/>
      <c r="H192" s="509"/>
      <c r="I192" s="509"/>
      <c r="J192" s="509"/>
      <c r="K192" s="509"/>
      <c r="L192" s="509"/>
      <c r="M192" s="509"/>
      <c r="N192" s="509">
        <v>2</v>
      </c>
      <c r="O192" s="509">
        <v>44000</v>
      </c>
      <c r="P192" s="522"/>
      <c r="Q192" s="510">
        <v>22000</v>
      </c>
    </row>
    <row r="193" spans="1:17" ht="14.4" customHeight="1" x14ac:dyDescent="0.3">
      <c r="A193" s="505" t="s">
        <v>3170</v>
      </c>
      <c r="B193" s="506" t="s">
        <v>2713</v>
      </c>
      <c r="C193" s="506" t="s">
        <v>2679</v>
      </c>
      <c r="D193" s="506" t="s">
        <v>2855</v>
      </c>
      <c r="E193" s="506" t="s">
        <v>2856</v>
      </c>
      <c r="F193" s="509"/>
      <c r="G193" s="509"/>
      <c r="H193" s="509"/>
      <c r="I193" s="509"/>
      <c r="J193" s="509"/>
      <c r="K193" s="509"/>
      <c r="L193" s="509"/>
      <c r="M193" s="509"/>
      <c r="N193" s="509">
        <v>1</v>
      </c>
      <c r="O193" s="509">
        <v>2205</v>
      </c>
      <c r="P193" s="522"/>
      <c r="Q193" s="510">
        <v>2205</v>
      </c>
    </row>
    <row r="194" spans="1:17" ht="14.4" customHeight="1" x14ac:dyDescent="0.3">
      <c r="A194" s="505" t="s">
        <v>3170</v>
      </c>
      <c r="B194" s="506" t="s">
        <v>2713</v>
      </c>
      <c r="C194" s="506" t="s">
        <v>2679</v>
      </c>
      <c r="D194" s="506" t="s">
        <v>2858</v>
      </c>
      <c r="E194" s="506" t="s">
        <v>2859</v>
      </c>
      <c r="F194" s="509">
        <v>29</v>
      </c>
      <c r="G194" s="509">
        <v>42248.399999999994</v>
      </c>
      <c r="H194" s="509">
        <v>1</v>
      </c>
      <c r="I194" s="509">
        <v>1456.8413793103446</v>
      </c>
      <c r="J194" s="509">
        <v>22</v>
      </c>
      <c r="K194" s="509">
        <v>32403.360000000001</v>
      </c>
      <c r="L194" s="509">
        <v>0.76697247706422034</v>
      </c>
      <c r="M194" s="509">
        <v>1472.88</v>
      </c>
      <c r="N194" s="509">
        <v>1</v>
      </c>
      <c r="O194" s="509">
        <v>1472.88</v>
      </c>
      <c r="P194" s="522">
        <v>3.4862385321100926E-2</v>
      </c>
      <c r="Q194" s="510">
        <v>1472.88</v>
      </c>
    </row>
    <row r="195" spans="1:17" ht="14.4" customHeight="1" x14ac:dyDescent="0.3">
      <c r="A195" s="505" t="s">
        <v>3170</v>
      </c>
      <c r="B195" s="506" t="s">
        <v>2713</v>
      </c>
      <c r="C195" s="506" t="s">
        <v>2679</v>
      </c>
      <c r="D195" s="506" t="s">
        <v>2860</v>
      </c>
      <c r="E195" s="506" t="s">
        <v>2861</v>
      </c>
      <c r="F195" s="509"/>
      <c r="G195" s="509"/>
      <c r="H195" s="509"/>
      <c r="I195" s="509"/>
      <c r="J195" s="509">
        <v>1</v>
      </c>
      <c r="K195" s="509">
        <v>1312.14</v>
      </c>
      <c r="L195" s="509"/>
      <c r="M195" s="509">
        <v>1312.14</v>
      </c>
      <c r="N195" s="509">
        <v>15</v>
      </c>
      <c r="O195" s="509">
        <v>19682.099999999999</v>
      </c>
      <c r="P195" s="522"/>
      <c r="Q195" s="510">
        <v>1312.1399999999999</v>
      </c>
    </row>
    <row r="196" spans="1:17" ht="14.4" customHeight="1" x14ac:dyDescent="0.3">
      <c r="A196" s="505" t="s">
        <v>3170</v>
      </c>
      <c r="B196" s="506" t="s">
        <v>2713</v>
      </c>
      <c r="C196" s="506" t="s">
        <v>2679</v>
      </c>
      <c r="D196" s="506" t="s">
        <v>2864</v>
      </c>
      <c r="E196" s="506" t="s">
        <v>2865</v>
      </c>
      <c r="F196" s="509"/>
      <c r="G196" s="509"/>
      <c r="H196" s="509"/>
      <c r="I196" s="509"/>
      <c r="J196" s="509">
        <v>2</v>
      </c>
      <c r="K196" s="509">
        <v>7289.16</v>
      </c>
      <c r="L196" s="509"/>
      <c r="M196" s="509">
        <v>3644.58</v>
      </c>
      <c r="N196" s="509">
        <v>22</v>
      </c>
      <c r="O196" s="509">
        <v>80180.760000000009</v>
      </c>
      <c r="P196" s="522"/>
      <c r="Q196" s="510">
        <v>3644.5800000000004</v>
      </c>
    </row>
    <row r="197" spans="1:17" ht="14.4" customHeight="1" x14ac:dyDescent="0.3">
      <c r="A197" s="505" t="s">
        <v>3170</v>
      </c>
      <c r="B197" s="506" t="s">
        <v>2713</v>
      </c>
      <c r="C197" s="506" t="s">
        <v>2679</v>
      </c>
      <c r="D197" s="506" t="s">
        <v>2866</v>
      </c>
      <c r="E197" s="506" t="s">
        <v>2867</v>
      </c>
      <c r="F197" s="509">
        <v>29</v>
      </c>
      <c r="G197" s="509">
        <v>37868.78</v>
      </c>
      <c r="H197" s="509">
        <v>1</v>
      </c>
      <c r="I197" s="509">
        <v>1305.82</v>
      </c>
      <c r="J197" s="509">
        <v>31</v>
      </c>
      <c r="K197" s="509">
        <v>40480.42</v>
      </c>
      <c r="L197" s="509">
        <v>1.0689655172413792</v>
      </c>
      <c r="M197" s="509">
        <v>1305.82</v>
      </c>
      <c r="N197" s="509">
        <v>19</v>
      </c>
      <c r="O197" s="509">
        <v>22099.250000000004</v>
      </c>
      <c r="P197" s="522">
        <v>0.5835743850211178</v>
      </c>
      <c r="Q197" s="510">
        <v>1163.1184210526317</v>
      </c>
    </row>
    <row r="198" spans="1:17" ht="14.4" customHeight="1" x14ac:dyDescent="0.3">
      <c r="A198" s="505" t="s">
        <v>3170</v>
      </c>
      <c r="B198" s="506" t="s">
        <v>2713</v>
      </c>
      <c r="C198" s="506" t="s">
        <v>2679</v>
      </c>
      <c r="D198" s="506" t="s">
        <v>3191</v>
      </c>
      <c r="E198" s="506" t="s">
        <v>3192</v>
      </c>
      <c r="F198" s="509">
        <v>20</v>
      </c>
      <c r="G198" s="509">
        <v>1600000</v>
      </c>
      <c r="H198" s="509">
        <v>1</v>
      </c>
      <c r="I198" s="509">
        <v>80000</v>
      </c>
      <c r="J198" s="509">
        <v>20</v>
      </c>
      <c r="K198" s="509">
        <v>1600000</v>
      </c>
      <c r="L198" s="509">
        <v>1</v>
      </c>
      <c r="M198" s="509">
        <v>80000</v>
      </c>
      <c r="N198" s="509">
        <v>15</v>
      </c>
      <c r="O198" s="509">
        <v>1200000</v>
      </c>
      <c r="P198" s="522">
        <v>0.75</v>
      </c>
      <c r="Q198" s="510">
        <v>80000</v>
      </c>
    </row>
    <row r="199" spans="1:17" ht="14.4" customHeight="1" x14ac:dyDescent="0.3">
      <c r="A199" s="505" t="s">
        <v>3170</v>
      </c>
      <c r="B199" s="506" t="s">
        <v>2713</v>
      </c>
      <c r="C199" s="506" t="s">
        <v>2679</v>
      </c>
      <c r="D199" s="506" t="s">
        <v>2868</v>
      </c>
      <c r="E199" s="506" t="s">
        <v>2869</v>
      </c>
      <c r="F199" s="509">
        <v>28</v>
      </c>
      <c r="G199" s="509">
        <v>10054.800000000003</v>
      </c>
      <c r="H199" s="509">
        <v>1</v>
      </c>
      <c r="I199" s="509">
        <v>359.10000000000008</v>
      </c>
      <c r="J199" s="509">
        <v>32</v>
      </c>
      <c r="K199" s="509">
        <v>11491.199999999999</v>
      </c>
      <c r="L199" s="509">
        <v>1.1428571428571423</v>
      </c>
      <c r="M199" s="509">
        <v>359.09999999999997</v>
      </c>
      <c r="N199" s="509">
        <v>17</v>
      </c>
      <c r="O199" s="509">
        <v>6104.7</v>
      </c>
      <c r="P199" s="522">
        <v>0.60714285714285698</v>
      </c>
      <c r="Q199" s="510">
        <v>359.09999999999997</v>
      </c>
    </row>
    <row r="200" spans="1:17" ht="14.4" customHeight="1" x14ac:dyDescent="0.3">
      <c r="A200" s="505" t="s">
        <v>3170</v>
      </c>
      <c r="B200" s="506" t="s">
        <v>2713</v>
      </c>
      <c r="C200" s="506" t="s">
        <v>2679</v>
      </c>
      <c r="D200" s="506" t="s">
        <v>3147</v>
      </c>
      <c r="E200" s="506" t="s">
        <v>3148</v>
      </c>
      <c r="F200" s="509"/>
      <c r="G200" s="509"/>
      <c r="H200" s="509"/>
      <c r="I200" s="509"/>
      <c r="J200" s="509">
        <v>1</v>
      </c>
      <c r="K200" s="509">
        <v>565.85</v>
      </c>
      <c r="L200" s="509"/>
      <c r="M200" s="509">
        <v>565.85</v>
      </c>
      <c r="N200" s="509"/>
      <c r="O200" s="509"/>
      <c r="P200" s="522"/>
      <c r="Q200" s="510"/>
    </row>
    <row r="201" spans="1:17" ht="14.4" customHeight="1" x14ac:dyDescent="0.3">
      <c r="A201" s="505" t="s">
        <v>3170</v>
      </c>
      <c r="B201" s="506" t="s">
        <v>2713</v>
      </c>
      <c r="C201" s="506" t="s">
        <v>2679</v>
      </c>
      <c r="D201" s="506" t="s">
        <v>2870</v>
      </c>
      <c r="E201" s="506" t="s">
        <v>2871</v>
      </c>
      <c r="F201" s="509">
        <v>12</v>
      </c>
      <c r="G201" s="509">
        <v>10726.799999999997</v>
      </c>
      <c r="H201" s="509">
        <v>1</v>
      </c>
      <c r="I201" s="509">
        <v>893.89999999999975</v>
      </c>
      <c r="J201" s="509">
        <v>14</v>
      </c>
      <c r="K201" s="509">
        <v>12514.6</v>
      </c>
      <c r="L201" s="509">
        <v>1.166666666666667</v>
      </c>
      <c r="M201" s="509">
        <v>893.9</v>
      </c>
      <c r="N201" s="509">
        <v>17</v>
      </c>
      <c r="O201" s="509">
        <v>15196.3</v>
      </c>
      <c r="P201" s="522">
        <v>1.416666666666667</v>
      </c>
      <c r="Q201" s="510">
        <v>893.9</v>
      </c>
    </row>
    <row r="202" spans="1:17" ht="14.4" customHeight="1" x14ac:dyDescent="0.3">
      <c r="A202" s="505" t="s">
        <v>3170</v>
      </c>
      <c r="B202" s="506" t="s">
        <v>2713</v>
      </c>
      <c r="C202" s="506" t="s">
        <v>2679</v>
      </c>
      <c r="D202" s="506" t="s">
        <v>2872</v>
      </c>
      <c r="E202" s="506" t="s">
        <v>2873</v>
      </c>
      <c r="F202" s="509">
        <v>2</v>
      </c>
      <c r="G202" s="509">
        <v>1787.8</v>
      </c>
      <c r="H202" s="509">
        <v>1</v>
      </c>
      <c r="I202" s="509">
        <v>893.9</v>
      </c>
      <c r="J202" s="509">
        <v>4</v>
      </c>
      <c r="K202" s="509">
        <v>3575.6</v>
      </c>
      <c r="L202" s="509">
        <v>2</v>
      </c>
      <c r="M202" s="509">
        <v>893.9</v>
      </c>
      <c r="N202" s="509">
        <v>3</v>
      </c>
      <c r="O202" s="509">
        <v>2681.7</v>
      </c>
      <c r="P202" s="522">
        <v>1.5</v>
      </c>
      <c r="Q202" s="510">
        <v>893.9</v>
      </c>
    </row>
    <row r="203" spans="1:17" ht="14.4" customHeight="1" x14ac:dyDescent="0.3">
      <c r="A203" s="505" t="s">
        <v>3170</v>
      </c>
      <c r="B203" s="506" t="s">
        <v>2713</v>
      </c>
      <c r="C203" s="506" t="s">
        <v>2679</v>
      </c>
      <c r="D203" s="506" t="s">
        <v>3193</v>
      </c>
      <c r="E203" s="506" t="s">
        <v>3194</v>
      </c>
      <c r="F203" s="509">
        <v>1</v>
      </c>
      <c r="G203" s="509">
        <v>9387.1</v>
      </c>
      <c r="H203" s="509">
        <v>1</v>
      </c>
      <c r="I203" s="509">
        <v>9387.1</v>
      </c>
      <c r="J203" s="509"/>
      <c r="K203" s="509"/>
      <c r="L203" s="509"/>
      <c r="M203" s="509"/>
      <c r="N203" s="509"/>
      <c r="O203" s="509"/>
      <c r="P203" s="522"/>
      <c r="Q203" s="510"/>
    </row>
    <row r="204" spans="1:17" ht="14.4" customHeight="1" x14ac:dyDescent="0.3">
      <c r="A204" s="505" t="s">
        <v>3170</v>
      </c>
      <c r="B204" s="506" t="s">
        <v>2713</v>
      </c>
      <c r="C204" s="506" t="s">
        <v>2679</v>
      </c>
      <c r="D204" s="506" t="s">
        <v>2874</v>
      </c>
      <c r="E204" s="506" t="s">
        <v>2875</v>
      </c>
      <c r="F204" s="509"/>
      <c r="G204" s="509"/>
      <c r="H204" s="509"/>
      <c r="I204" s="509"/>
      <c r="J204" s="509">
        <v>1</v>
      </c>
      <c r="K204" s="509">
        <v>16831.689999999999</v>
      </c>
      <c r="L204" s="509"/>
      <c r="M204" s="509">
        <v>16831.689999999999</v>
      </c>
      <c r="N204" s="509">
        <v>4</v>
      </c>
      <c r="O204" s="509">
        <v>67326.759999999995</v>
      </c>
      <c r="P204" s="522"/>
      <c r="Q204" s="510">
        <v>16831.689999999999</v>
      </c>
    </row>
    <row r="205" spans="1:17" ht="14.4" customHeight="1" x14ac:dyDescent="0.3">
      <c r="A205" s="505" t="s">
        <v>3170</v>
      </c>
      <c r="B205" s="506" t="s">
        <v>2713</v>
      </c>
      <c r="C205" s="506" t="s">
        <v>2679</v>
      </c>
      <c r="D205" s="506" t="s">
        <v>2876</v>
      </c>
      <c r="E205" s="506" t="s">
        <v>2877</v>
      </c>
      <c r="F205" s="509"/>
      <c r="G205" s="509"/>
      <c r="H205" s="509"/>
      <c r="I205" s="509"/>
      <c r="J205" s="509">
        <v>1</v>
      </c>
      <c r="K205" s="509">
        <v>10645.01</v>
      </c>
      <c r="L205" s="509"/>
      <c r="M205" s="509">
        <v>10645.01</v>
      </c>
      <c r="N205" s="509"/>
      <c r="O205" s="509"/>
      <c r="P205" s="522"/>
      <c r="Q205" s="510"/>
    </row>
    <row r="206" spans="1:17" ht="14.4" customHeight="1" x14ac:dyDescent="0.3">
      <c r="A206" s="505" t="s">
        <v>3170</v>
      </c>
      <c r="B206" s="506" t="s">
        <v>2713</v>
      </c>
      <c r="C206" s="506" t="s">
        <v>2679</v>
      </c>
      <c r="D206" s="506" t="s">
        <v>2880</v>
      </c>
      <c r="E206" s="506" t="s">
        <v>2881</v>
      </c>
      <c r="F206" s="509"/>
      <c r="G206" s="509"/>
      <c r="H206" s="509"/>
      <c r="I206" s="509"/>
      <c r="J206" s="509"/>
      <c r="K206" s="509"/>
      <c r="L206" s="509"/>
      <c r="M206" s="509"/>
      <c r="N206" s="509">
        <v>1</v>
      </c>
      <c r="O206" s="509">
        <v>32179.09</v>
      </c>
      <c r="P206" s="522"/>
      <c r="Q206" s="510">
        <v>32179.09</v>
      </c>
    </row>
    <row r="207" spans="1:17" ht="14.4" customHeight="1" x14ac:dyDescent="0.3">
      <c r="A207" s="505" t="s">
        <v>3170</v>
      </c>
      <c r="B207" s="506" t="s">
        <v>2713</v>
      </c>
      <c r="C207" s="506" t="s">
        <v>2679</v>
      </c>
      <c r="D207" s="506" t="s">
        <v>2882</v>
      </c>
      <c r="E207" s="506" t="s">
        <v>2883</v>
      </c>
      <c r="F207" s="509">
        <v>1</v>
      </c>
      <c r="G207" s="509">
        <v>6587.13</v>
      </c>
      <c r="H207" s="509">
        <v>1</v>
      </c>
      <c r="I207" s="509">
        <v>6587.13</v>
      </c>
      <c r="J207" s="509">
        <v>2</v>
      </c>
      <c r="K207" s="509">
        <v>13174.26</v>
      </c>
      <c r="L207" s="509">
        <v>2</v>
      </c>
      <c r="M207" s="509">
        <v>6587.13</v>
      </c>
      <c r="N207" s="509">
        <v>7</v>
      </c>
      <c r="O207" s="509">
        <v>46109.91</v>
      </c>
      <c r="P207" s="522">
        <v>7</v>
      </c>
      <c r="Q207" s="510">
        <v>6587.13</v>
      </c>
    </row>
    <row r="208" spans="1:17" ht="14.4" customHeight="1" x14ac:dyDescent="0.3">
      <c r="A208" s="505" t="s">
        <v>3170</v>
      </c>
      <c r="B208" s="506" t="s">
        <v>2713</v>
      </c>
      <c r="C208" s="506" t="s">
        <v>2679</v>
      </c>
      <c r="D208" s="506" t="s">
        <v>2884</v>
      </c>
      <c r="E208" s="506" t="s">
        <v>2885</v>
      </c>
      <c r="F208" s="509">
        <v>1</v>
      </c>
      <c r="G208" s="509">
        <v>1841.62</v>
      </c>
      <c r="H208" s="509">
        <v>1</v>
      </c>
      <c r="I208" s="509">
        <v>1841.62</v>
      </c>
      <c r="J208" s="509">
        <v>7</v>
      </c>
      <c r="K208" s="509">
        <v>12891.339999999997</v>
      </c>
      <c r="L208" s="509">
        <v>6.9999999999999982</v>
      </c>
      <c r="M208" s="509">
        <v>1841.6199999999994</v>
      </c>
      <c r="N208" s="509">
        <v>4</v>
      </c>
      <c r="O208" s="509">
        <v>7366.48</v>
      </c>
      <c r="P208" s="522">
        <v>4</v>
      </c>
      <c r="Q208" s="510">
        <v>1841.62</v>
      </c>
    </row>
    <row r="209" spans="1:17" ht="14.4" customHeight="1" x14ac:dyDescent="0.3">
      <c r="A209" s="505" t="s">
        <v>3170</v>
      </c>
      <c r="B209" s="506" t="s">
        <v>2713</v>
      </c>
      <c r="C209" s="506" t="s">
        <v>2679</v>
      </c>
      <c r="D209" s="506" t="s">
        <v>3195</v>
      </c>
      <c r="E209" s="506" t="s">
        <v>3196</v>
      </c>
      <c r="F209" s="509">
        <v>1</v>
      </c>
      <c r="G209" s="509">
        <v>18571</v>
      </c>
      <c r="H209" s="509">
        <v>1</v>
      </c>
      <c r="I209" s="509">
        <v>18571</v>
      </c>
      <c r="J209" s="509"/>
      <c r="K209" s="509"/>
      <c r="L209" s="509"/>
      <c r="M209" s="509"/>
      <c r="N209" s="509"/>
      <c r="O209" s="509"/>
      <c r="P209" s="522"/>
      <c r="Q209" s="510"/>
    </row>
    <row r="210" spans="1:17" ht="14.4" customHeight="1" x14ac:dyDescent="0.3">
      <c r="A210" s="505" t="s">
        <v>3170</v>
      </c>
      <c r="B210" s="506" t="s">
        <v>2713</v>
      </c>
      <c r="C210" s="506" t="s">
        <v>2679</v>
      </c>
      <c r="D210" s="506" t="s">
        <v>3197</v>
      </c>
      <c r="E210" s="506" t="s">
        <v>3198</v>
      </c>
      <c r="F210" s="509"/>
      <c r="G210" s="509"/>
      <c r="H210" s="509"/>
      <c r="I210" s="509"/>
      <c r="J210" s="509"/>
      <c r="K210" s="509"/>
      <c r="L210" s="509"/>
      <c r="M210" s="509"/>
      <c r="N210" s="509">
        <v>1</v>
      </c>
      <c r="O210" s="509">
        <v>31629.82</v>
      </c>
      <c r="P210" s="522"/>
      <c r="Q210" s="510">
        <v>31629.82</v>
      </c>
    </row>
    <row r="211" spans="1:17" ht="14.4" customHeight="1" x14ac:dyDescent="0.3">
      <c r="A211" s="505" t="s">
        <v>3170</v>
      </c>
      <c r="B211" s="506" t="s">
        <v>2713</v>
      </c>
      <c r="C211" s="506" t="s">
        <v>2679</v>
      </c>
      <c r="D211" s="506" t="s">
        <v>2890</v>
      </c>
      <c r="E211" s="506" t="s">
        <v>2891</v>
      </c>
      <c r="F211" s="509"/>
      <c r="G211" s="509"/>
      <c r="H211" s="509"/>
      <c r="I211" s="509"/>
      <c r="J211" s="509">
        <v>1</v>
      </c>
      <c r="K211" s="509">
        <v>15954.82</v>
      </c>
      <c r="L211" s="509"/>
      <c r="M211" s="509">
        <v>15954.82</v>
      </c>
      <c r="N211" s="509">
        <v>1</v>
      </c>
      <c r="O211" s="509">
        <v>15954.82</v>
      </c>
      <c r="P211" s="522"/>
      <c r="Q211" s="510">
        <v>15954.82</v>
      </c>
    </row>
    <row r="212" spans="1:17" ht="14.4" customHeight="1" x14ac:dyDescent="0.3">
      <c r="A212" s="505" t="s">
        <v>3170</v>
      </c>
      <c r="B212" s="506" t="s">
        <v>2713</v>
      </c>
      <c r="C212" s="506" t="s">
        <v>2679</v>
      </c>
      <c r="D212" s="506" t="s">
        <v>3199</v>
      </c>
      <c r="E212" s="506" t="s">
        <v>3200</v>
      </c>
      <c r="F212" s="509">
        <v>1</v>
      </c>
      <c r="G212" s="509">
        <v>26499.82</v>
      </c>
      <c r="H212" s="509">
        <v>1</v>
      </c>
      <c r="I212" s="509">
        <v>26499.82</v>
      </c>
      <c r="J212" s="509"/>
      <c r="K212" s="509"/>
      <c r="L212" s="509"/>
      <c r="M212" s="509"/>
      <c r="N212" s="509"/>
      <c r="O212" s="509"/>
      <c r="P212" s="522"/>
      <c r="Q212" s="510"/>
    </row>
    <row r="213" spans="1:17" ht="14.4" customHeight="1" x14ac:dyDescent="0.3">
      <c r="A213" s="505" t="s">
        <v>3170</v>
      </c>
      <c r="B213" s="506" t="s">
        <v>2713</v>
      </c>
      <c r="C213" s="506" t="s">
        <v>2679</v>
      </c>
      <c r="D213" s="506" t="s">
        <v>2686</v>
      </c>
      <c r="E213" s="506" t="s">
        <v>2687</v>
      </c>
      <c r="F213" s="509"/>
      <c r="G213" s="509"/>
      <c r="H213" s="509"/>
      <c r="I213" s="509"/>
      <c r="J213" s="509"/>
      <c r="K213" s="509"/>
      <c r="L213" s="509"/>
      <c r="M213" s="509"/>
      <c r="N213" s="509">
        <v>1</v>
      </c>
      <c r="O213" s="509">
        <v>511</v>
      </c>
      <c r="P213" s="522"/>
      <c r="Q213" s="510">
        <v>511</v>
      </c>
    </row>
    <row r="214" spans="1:17" ht="14.4" customHeight="1" x14ac:dyDescent="0.3">
      <c r="A214" s="505" t="s">
        <v>3170</v>
      </c>
      <c r="B214" s="506" t="s">
        <v>2713</v>
      </c>
      <c r="C214" s="506" t="s">
        <v>2679</v>
      </c>
      <c r="D214" s="506" t="s">
        <v>3201</v>
      </c>
      <c r="E214" s="506" t="s">
        <v>3202</v>
      </c>
      <c r="F214" s="509"/>
      <c r="G214" s="509"/>
      <c r="H214" s="509"/>
      <c r="I214" s="509"/>
      <c r="J214" s="509">
        <v>1</v>
      </c>
      <c r="K214" s="509">
        <v>7196.51</v>
      </c>
      <c r="L214" s="509"/>
      <c r="M214" s="509">
        <v>7196.51</v>
      </c>
      <c r="N214" s="509"/>
      <c r="O214" s="509"/>
      <c r="P214" s="522"/>
      <c r="Q214" s="510"/>
    </row>
    <row r="215" spans="1:17" ht="14.4" customHeight="1" x14ac:dyDescent="0.3">
      <c r="A215" s="505" t="s">
        <v>3170</v>
      </c>
      <c r="B215" s="506" t="s">
        <v>2713</v>
      </c>
      <c r="C215" s="506" t="s">
        <v>2679</v>
      </c>
      <c r="D215" s="506" t="s">
        <v>2900</v>
      </c>
      <c r="E215" s="506" t="s">
        <v>2901</v>
      </c>
      <c r="F215" s="509"/>
      <c r="G215" s="509"/>
      <c r="H215" s="509"/>
      <c r="I215" s="509"/>
      <c r="J215" s="509"/>
      <c r="K215" s="509"/>
      <c r="L215" s="509"/>
      <c r="M215" s="509"/>
      <c r="N215" s="509">
        <v>6</v>
      </c>
      <c r="O215" s="509">
        <v>26160</v>
      </c>
      <c r="P215" s="522"/>
      <c r="Q215" s="510">
        <v>4360</v>
      </c>
    </row>
    <row r="216" spans="1:17" ht="14.4" customHeight="1" x14ac:dyDescent="0.3">
      <c r="A216" s="505" t="s">
        <v>3170</v>
      </c>
      <c r="B216" s="506" t="s">
        <v>2713</v>
      </c>
      <c r="C216" s="506" t="s">
        <v>2679</v>
      </c>
      <c r="D216" s="506" t="s">
        <v>3203</v>
      </c>
      <c r="E216" s="506" t="s">
        <v>3204</v>
      </c>
      <c r="F216" s="509">
        <v>1</v>
      </c>
      <c r="G216" s="509">
        <v>893.9</v>
      </c>
      <c r="H216" s="509">
        <v>1</v>
      </c>
      <c r="I216" s="509">
        <v>893.9</v>
      </c>
      <c r="J216" s="509"/>
      <c r="K216" s="509"/>
      <c r="L216" s="509"/>
      <c r="M216" s="509"/>
      <c r="N216" s="509"/>
      <c r="O216" s="509"/>
      <c r="P216" s="522"/>
      <c r="Q216" s="510"/>
    </row>
    <row r="217" spans="1:17" ht="14.4" customHeight="1" x14ac:dyDescent="0.3">
      <c r="A217" s="505" t="s">
        <v>3170</v>
      </c>
      <c r="B217" s="506" t="s">
        <v>2713</v>
      </c>
      <c r="C217" s="506" t="s">
        <v>2679</v>
      </c>
      <c r="D217" s="506" t="s">
        <v>2915</v>
      </c>
      <c r="E217" s="506" t="s">
        <v>2916</v>
      </c>
      <c r="F217" s="509">
        <v>1</v>
      </c>
      <c r="G217" s="509">
        <v>3233.45</v>
      </c>
      <c r="H217" s="509">
        <v>1</v>
      </c>
      <c r="I217" s="509">
        <v>3233.45</v>
      </c>
      <c r="J217" s="509"/>
      <c r="K217" s="509"/>
      <c r="L217" s="509"/>
      <c r="M217" s="509"/>
      <c r="N217" s="509"/>
      <c r="O217" s="509"/>
      <c r="P217" s="522"/>
      <c r="Q217" s="510"/>
    </row>
    <row r="218" spans="1:17" ht="14.4" customHeight="1" x14ac:dyDescent="0.3">
      <c r="A218" s="505" t="s">
        <v>3170</v>
      </c>
      <c r="B218" s="506" t="s">
        <v>2713</v>
      </c>
      <c r="C218" s="506" t="s">
        <v>2679</v>
      </c>
      <c r="D218" s="506" t="s">
        <v>2917</v>
      </c>
      <c r="E218" s="506" t="s">
        <v>2918</v>
      </c>
      <c r="F218" s="509"/>
      <c r="G218" s="509"/>
      <c r="H218" s="509"/>
      <c r="I218" s="509"/>
      <c r="J218" s="509"/>
      <c r="K218" s="509"/>
      <c r="L218" s="509"/>
      <c r="M218" s="509"/>
      <c r="N218" s="509">
        <v>9</v>
      </c>
      <c r="O218" s="509">
        <v>3427.74</v>
      </c>
      <c r="P218" s="522"/>
      <c r="Q218" s="510">
        <v>380.85999999999996</v>
      </c>
    </row>
    <row r="219" spans="1:17" ht="14.4" customHeight="1" x14ac:dyDescent="0.3">
      <c r="A219" s="505" t="s">
        <v>3170</v>
      </c>
      <c r="B219" s="506" t="s">
        <v>2713</v>
      </c>
      <c r="C219" s="506" t="s">
        <v>2679</v>
      </c>
      <c r="D219" s="506" t="s">
        <v>2923</v>
      </c>
      <c r="E219" s="506" t="s">
        <v>2924</v>
      </c>
      <c r="F219" s="509"/>
      <c r="G219" s="509"/>
      <c r="H219" s="509"/>
      <c r="I219" s="509"/>
      <c r="J219" s="509"/>
      <c r="K219" s="509"/>
      <c r="L219" s="509"/>
      <c r="M219" s="509"/>
      <c r="N219" s="509">
        <v>4</v>
      </c>
      <c r="O219" s="509">
        <v>4340.8</v>
      </c>
      <c r="P219" s="522"/>
      <c r="Q219" s="510">
        <v>1085.2</v>
      </c>
    </row>
    <row r="220" spans="1:17" ht="14.4" customHeight="1" x14ac:dyDescent="0.3">
      <c r="A220" s="505" t="s">
        <v>3170</v>
      </c>
      <c r="B220" s="506" t="s">
        <v>2713</v>
      </c>
      <c r="C220" s="506" t="s">
        <v>2679</v>
      </c>
      <c r="D220" s="506" t="s">
        <v>3205</v>
      </c>
      <c r="E220" s="506" t="s">
        <v>3206</v>
      </c>
      <c r="F220" s="509"/>
      <c r="G220" s="509"/>
      <c r="H220" s="509"/>
      <c r="I220" s="509"/>
      <c r="J220" s="509"/>
      <c r="K220" s="509"/>
      <c r="L220" s="509"/>
      <c r="M220" s="509"/>
      <c r="N220" s="509">
        <v>1</v>
      </c>
      <c r="O220" s="509">
        <v>704</v>
      </c>
      <c r="P220" s="522"/>
      <c r="Q220" s="510">
        <v>704</v>
      </c>
    </row>
    <row r="221" spans="1:17" ht="14.4" customHeight="1" x14ac:dyDescent="0.3">
      <c r="A221" s="505" t="s">
        <v>3170</v>
      </c>
      <c r="B221" s="506" t="s">
        <v>2713</v>
      </c>
      <c r="C221" s="506" t="s">
        <v>2679</v>
      </c>
      <c r="D221" s="506" t="s">
        <v>2927</v>
      </c>
      <c r="E221" s="506" t="s">
        <v>2928</v>
      </c>
      <c r="F221" s="509">
        <v>3</v>
      </c>
      <c r="G221" s="509">
        <v>77664.149999999994</v>
      </c>
      <c r="H221" s="509">
        <v>1</v>
      </c>
      <c r="I221" s="509">
        <v>25888.05</v>
      </c>
      <c r="J221" s="509"/>
      <c r="K221" s="509"/>
      <c r="L221" s="509"/>
      <c r="M221" s="509"/>
      <c r="N221" s="509"/>
      <c r="O221" s="509"/>
      <c r="P221" s="522"/>
      <c r="Q221" s="510"/>
    </row>
    <row r="222" spans="1:17" ht="14.4" customHeight="1" x14ac:dyDescent="0.3">
      <c r="A222" s="505" t="s">
        <v>3170</v>
      </c>
      <c r="B222" s="506" t="s">
        <v>2713</v>
      </c>
      <c r="C222" s="506" t="s">
        <v>2679</v>
      </c>
      <c r="D222" s="506" t="s">
        <v>3207</v>
      </c>
      <c r="E222" s="506" t="s">
        <v>3208</v>
      </c>
      <c r="F222" s="509"/>
      <c r="G222" s="509"/>
      <c r="H222" s="509"/>
      <c r="I222" s="509"/>
      <c r="J222" s="509"/>
      <c r="K222" s="509"/>
      <c r="L222" s="509"/>
      <c r="M222" s="509"/>
      <c r="N222" s="509">
        <v>1</v>
      </c>
      <c r="O222" s="509">
        <v>48747.03</v>
      </c>
      <c r="P222" s="522"/>
      <c r="Q222" s="510">
        <v>48747.03</v>
      </c>
    </row>
    <row r="223" spans="1:17" ht="14.4" customHeight="1" x14ac:dyDescent="0.3">
      <c r="A223" s="505" t="s">
        <v>3170</v>
      </c>
      <c r="B223" s="506" t="s">
        <v>2713</v>
      </c>
      <c r="C223" s="506" t="s">
        <v>2679</v>
      </c>
      <c r="D223" s="506" t="s">
        <v>3209</v>
      </c>
      <c r="E223" s="506" t="s">
        <v>3210</v>
      </c>
      <c r="F223" s="509">
        <v>0.05</v>
      </c>
      <c r="G223" s="509">
        <v>89.81</v>
      </c>
      <c r="H223" s="509">
        <v>1</v>
      </c>
      <c r="I223" s="509">
        <v>1796.2</v>
      </c>
      <c r="J223" s="509"/>
      <c r="K223" s="509"/>
      <c r="L223" s="509"/>
      <c r="M223" s="509"/>
      <c r="N223" s="509"/>
      <c r="O223" s="509"/>
      <c r="P223" s="522"/>
      <c r="Q223" s="510"/>
    </row>
    <row r="224" spans="1:17" ht="14.4" customHeight="1" x14ac:dyDescent="0.3">
      <c r="A224" s="505" t="s">
        <v>3170</v>
      </c>
      <c r="B224" s="506" t="s">
        <v>2713</v>
      </c>
      <c r="C224" s="506" t="s">
        <v>2688</v>
      </c>
      <c r="D224" s="506" t="s">
        <v>2945</v>
      </c>
      <c r="E224" s="506" t="s">
        <v>2946</v>
      </c>
      <c r="F224" s="509">
        <v>31</v>
      </c>
      <c r="G224" s="509">
        <v>6324</v>
      </c>
      <c r="H224" s="509">
        <v>1</v>
      </c>
      <c r="I224" s="509">
        <v>204</v>
      </c>
      <c r="J224" s="509">
        <v>16</v>
      </c>
      <c r="K224" s="509">
        <v>3280</v>
      </c>
      <c r="L224" s="509">
        <v>0.51865907653383936</v>
      </c>
      <c r="M224" s="509">
        <v>205</v>
      </c>
      <c r="N224" s="509">
        <v>13</v>
      </c>
      <c r="O224" s="509">
        <v>2674</v>
      </c>
      <c r="P224" s="522">
        <v>0.42283364958886782</v>
      </c>
      <c r="Q224" s="510">
        <v>205.69230769230768</v>
      </c>
    </row>
    <row r="225" spans="1:17" ht="14.4" customHeight="1" x14ac:dyDescent="0.3">
      <c r="A225" s="505" t="s">
        <v>3170</v>
      </c>
      <c r="B225" s="506" t="s">
        <v>2713</v>
      </c>
      <c r="C225" s="506" t="s">
        <v>2688</v>
      </c>
      <c r="D225" s="506" t="s">
        <v>2947</v>
      </c>
      <c r="E225" s="506" t="s">
        <v>2948</v>
      </c>
      <c r="F225" s="509">
        <v>25</v>
      </c>
      <c r="G225" s="509">
        <v>3725</v>
      </c>
      <c r="H225" s="509">
        <v>1</v>
      </c>
      <c r="I225" s="509">
        <v>149</v>
      </c>
      <c r="J225" s="509">
        <v>22</v>
      </c>
      <c r="K225" s="509">
        <v>3300</v>
      </c>
      <c r="L225" s="509">
        <v>0.88590604026845643</v>
      </c>
      <c r="M225" s="509">
        <v>150</v>
      </c>
      <c r="N225" s="509">
        <v>19</v>
      </c>
      <c r="O225" s="509">
        <v>2863</v>
      </c>
      <c r="P225" s="522">
        <v>0.76859060402684565</v>
      </c>
      <c r="Q225" s="510">
        <v>150.68421052631578</v>
      </c>
    </row>
    <row r="226" spans="1:17" ht="14.4" customHeight="1" x14ac:dyDescent="0.3">
      <c r="A226" s="505" t="s">
        <v>3170</v>
      </c>
      <c r="B226" s="506" t="s">
        <v>2713</v>
      </c>
      <c r="C226" s="506" t="s">
        <v>2688</v>
      </c>
      <c r="D226" s="506" t="s">
        <v>2949</v>
      </c>
      <c r="E226" s="506" t="s">
        <v>2950</v>
      </c>
      <c r="F226" s="509">
        <v>55</v>
      </c>
      <c r="G226" s="509">
        <v>9955</v>
      </c>
      <c r="H226" s="509">
        <v>1</v>
      </c>
      <c r="I226" s="509">
        <v>181</v>
      </c>
      <c r="J226" s="509">
        <v>45</v>
      </c>
      <c r="K226" s="509">
        <v>8190</v>
      </c>
      <c r="L226" s="509">
        <v>0.82270215971873428</v>
      </c>
      <c r="M226" s="509">
        <v>182</v>
      </c>
      <c r="N226" s="509">
        <v>46</v>
      </c>
      <c r="O226" s="509">
        <v>8403</v>
      </c>
      <c r="P226" s="522">
        <v>0.84409844299347059</v>
      </c>
      <c r="Q226" s="510">
        <v>182.67391304347825</v>
      </c>
    </row>
    <row r="227" spans="1:17" ht="14.4" customHeight="1" x14ac:dyDescent="0.3">
      <c r="A227" s="505" t="s">
        <v>3170</v>
      </c>
      <c r="B227" s="506" t="s">
        <v>2713</v>
      </c>
      <c r="C227" s="506" t="s">
        <v>2688</v>
      </c>
      <c r="D227" s="506" t="s">
        <v>2951</v>
      </c>
      <c r="E227" s="506" t="s">
        <v>2952</v>
      </c>
      <c r="F227" s="509">
        <v>31</v>
      </c>
      <c r="G227" s="509">
        <v>3844</v>
      </c>
      <c r="H227" s="509">
        <v>1</v>
      </c>
      <c r="I227" s="509">
        <v>124</v>
      </c>
      <c r="J227" s="509">
        <v>47</v>
      </c>
      <c r="K227" s="509">
        <v>5828</v>
      </c>
      <c r="L227" s="509">
        <v>1.5161290322580645</v>
      </c>
      <c r="M227" s="509">
        <v>124</v>
      </c>
      <c r="N227" s="509">
        <v>40</v>
      </c>
      <c r="O227" s="509">
        <v>4983</v>
      </c>
      <c r="P227" s="522">
        <v>1.2963059313215402</v>
      </c>
      <c r="Q227" s="510">
        <v>124.575</v>
      </c>
    </row>
    <row r="228" spans="1:17" ht="14.4" customHeight="1" x14ac:dyDescent="0.3">
      <c r="A228" s="505" t="s">
        <v>3170</v>
      </c>
      <c r="B228" s="506" t="s">
        <v>2713</v>
      </c>
      <c r="C228" s="506" t="s">
        <v>2688</v>
      </c>
      <c r="D228" s="506" t="s">
        <v>2953</v>
      </c>
      <c r="E228" s="506" t="s">
        <v>2954</v>
      </c>
      <c r="F228" s="509">
        <v>63</v>
      </c>
      <c r="G228" s="509">
        <v>13608</v>
      </c>
      <c r="H228" s="509">
        <v>1</v>
      </c>
      <c r="I228" s="509">
        <v>216</v>
      </c>
      <c r="J228" s="509">
        <v>72</v>
      </c>
      <c r="K228" s="509">
        <v>15624</v>
      </c>
      <c r="L228" s="509">
        <v>1.1481481481481481</v>
      </c>
      <c r="M228" s="509">
        <v>217</v>
      </c>
      <c r="N228" s="509">
        <v>46</v>
      </c>
      <c r="O228" s="509">
        <v>10018</v>
      </c>
      <c r="P228" s="522">
        <v>0.7361845972957084</v>
      </c>
      <c r="Q228" s="510">
        <v>217.78260869565219</v>
      </c>
    </row>
    <row r="229" spans="1:17" ht="14.4" customHeight="1" x14ac:dyDescent="0.3">
      <c r="A229" s="505" t="s">
        <v>3170</v>
      </c>
      <c r="B229" s="506" t="s">
        <v>2713</v>
      </c>
      <c r="C229" s="506" t="s">
        <v>2688</v>
      </c>
      <c r="D229" s="506" t="s">
        <v>2955</v>
      </c>
      <c r="E229" s="506" t="s">
        <v>2956</v>
      </c>
      <c r="F229" s="509">
        <v>9</v>
      </c>
      <c r="G229" s="509">
        <v>1944</v>
      </c>
      <c r="H229" s="509">
        <v>1</v>
      </c>
      <c r="I229" s="509">
        <v>216</v>
      </c>
      <c r="J229" s="509">
        <v>10</v>
      </c>
      <c r="K229" s="509">
        <v>2170</v>
      </c>
      <c r="L229" s="509">
        <v>1.1162551440329218</v>
      </c>
      <c r="M229" s="509">
        <v>217</v>
      </c>
      <c r="N229" s="509">
        <v>14</v>
      </c>
      <c r="O229" s="509">
        <v>3044</v>
      </c>
      <c r="P229" s="522">
        <v>1.5658436213991769</v>
      </c>
      <c r="Q229" s="510">
        <v>217.42857142857142</v>
      </c>
    </row>
    <row r="230" spans="1:17" ht="14.4" customHeight="1" x14ac:dyDescent="0.3">
      <c r="A230" s="505" t="s">
        <v>3170</v>
      </c>
      <c r="B230" s="506" t="s">
        <v>2713</v>
      </c>
      <c r="C230" s="506" t="s">
        <v>2688</v>
      </c>
      <c r="D230" s="506" t="s">
        <v>2959</v>
      </c>
      <c r="E230" s="506" t="s">
        <v>2960</v>
      </c>
      <c r="F230" s="509">
        <v>663</v>
      </c>
      <c r="G230" s="509">
        <v>144534</v>
      </c>
      <c r="H230" s="509">
        <v>1</v>
      </c>
      <c r="I230" s="509">
        <v>218</v>
      </c>
      <c r="J230" s="509">
        <v>682</v>
      </c>
      <c r="K230" s="509">
        <v>149358</v>
      </c>
      <c r="L230" s="509">
        <v>1.0333762298144382</v>
      </c>
      <c r="M230" s="509">
        <v>219</v>
      </c>
      <c r="N230" s="509">
        <v>793</v>
      </c>
      <c r="O230" s="509">
        <v>174280</v>
      </c>
      <c r="P230" s="522">
        <v>1.2058062462811519</v>
      </c>
      <c r="Q230" s="510">
        <v>219.77301387137453</v>
      </c>
    </row>
    <row r="231" spans="1:17" ht="14.4" customHeight="1" x14ac:dyDescent="0.3">
      <c r="A231" s="505" t="s">
        <v>3170</v>
      </c>
      <c r="B231" s="506" t="s">
        <v>2713</v>
      </c>
      <c r="C231" s="506" t="s">
        <v>2688</v>
      </c>
      <c r="D231" s="506" t="s">
        <v>2961</v>
      </c>
      <c r="E231" s="506" t="s">
        <v>2962</v>
      </c>
      <c r="F231" s="509">
        <v>14</v>
      </c>
      <c r="G231" s="509">
        <v>8512</v>
      </c>
      <c r="H231" s="509">
        <v>1</v>
      </c>
      <c r="I231" s="509">
        <v>608</v>
      </c>
      <c r="J231" s="509">
        <v>11</v>
      </c>
      <c r="K231" s="509">
        <v>6699</v>
      </c>
      <c r="L231" s="509">
        <v>0.78700657894736847</v>
      </c>
      <c r="M231" s="509">
        <v>609</v>
      </c>
      <c r="N231" s="509">
        <v>11</v>
      </c>
      <c r="O231" s="509">
        <v>6723</v>
      </c>
      <c r="P231" s="522">
        <v>0.78982612781954886</v>
      </c>
      <c r="Q231" s="510">
        <v>611.18181818181813</v>
      </c>
    </row>
    <row r="232" spans="1:17" ht="14.4" customHeight="1" x14ac:dyDescent="0.3">
      <c r="A232" s="505" t="s">
        <v>3170</v>
      </c>
      <c r="B232" s="506" t="s">
        <v>2713</v>
      </c>
      <c r="C232" s="506" t="s">
        <v>2688</v>
      </c>
      <c r="D232" s="506" t="s">
        <v>2975</v>
      </c>
      <c r="E232" s="506" t="s">
        <v>2976</v>
      </c>
      <c r="F232" s="509">
        <v>1</v>
      </c>
      <c r="G232" s="509">
        <v>256</v>
      </c>
      <c r="H232" s="509">
        <v>1</v>
      </c>
      <c r="I232" s="509">
        <v>256</v>
      </c>
      <c r="J232" s="509">
        <v>9</v>
      </c>
      <c r="K232" s="509">
        <v>2313</v>
      </c>
      <c r="L232" s="509">
        <v>9.03515625</v>
      </c>
      <c r="M232" s="509">
        <v>257</v>
      </c>
      <c r="N232" s="509">
        <v>3</v>
      </c>
      <c r="O232" s="509">
        <v>772</v>
      </c>
      <c r="P232" s="522">
        <v>3.015625</v>
      </c>
      <c r="Q232" s="510">
        <v>257.33333333333331</v>
      </c>
    </row>
    <row r="233" spans="1:17" ht="14.4" customHeight="1" x14ac:dyDescent="0.3">
      <c r="A233" s="505" t="s">
        <v>3170</v>
      </c>
      <c r="B233" s="506" t="s">
        <v>2713</v>
      </c>
      <c r="C233" s="506" t="s">
        <v>2688</v>
      </c>
      <c r="D233" s="506" t="s">
        <v>2977</v>
      </c>
      <c r="E233" s="506" t="s">
        <v>2978</v>
      </c>
      <c r="F233" s="509">
        <v>43</v>
      </c>
      <c r="G233" s="509">
        <v>13975</v>
      </c>
      <c r="H233" s="509">
        <v>1</v>
      </c>
      <c r="I233" s="509">
        <v>325</v>
      </c>
      <c r="J233" s="509">
        <v>51</v>
      </c>
      <c r="K233" s="509">
        <v>16626</v>
      </c>
      <c r="L233" s="509">
        <v>1.189695885509839</v>
      </c>
      <c r="M233" s="509">
        <v>326</v>
      </c>
      <c r="N233" s="509">
        <v>46</v>
      </c>
      <c r="O233" s="509">
        <v>15098</v>
      </c>
      <c r="P233" s="522">
        <v>1.0803577817531307</v>
      </c>
      <c r="Q233" s="510">
        <v>328.21739130434781</v>
      </c>
    </row>
    <row r="234" spans="1:17" ht="14.4" customHeight="1" x14ac:dyDescent="0.3">
      <c r="A234" s="505" t="s">
        <v>3170</v>
      </c>
      <c r="B234" s="506" t="s">
        <v>2713</v>
      </c>
      <c r="C234" s="506" t="s">
        <v>2688</v>
      </c>
      <c r="D234" s="506" t="s">
        <v>2983</v>
      </c>
      <c r="E234" s="506" t="s">
        <v>2984</v>
      </c>
      <c r="F234" s="509">
        <v>16</v>
      </c>
      <c r="G234" s="509">
        <v>65952</v>
      </c>
      <c r="H234" s="509">
        <v>1</v>
      </c>
      <c r="I234" s="509">
        <v>4122</v>
      </c>
      <c r="J234" s="509">
        <v>10</v>
      </c>
      <c r="K234" s="509">
        <v>41270</v>
      </c>
      <c r="L234" s="509">
        <v>0.62575812712275591</v>
      </c>
      <c r="M234" s="509">
        <v>4127</v>
      </c>
      <c r="N234" s="509">
        <v>17</v>
      </c>
      <c r="O234" s="509">
        <v>70255</v>
      </c>
      <c r="P234" s="522">
        <v>1.0652444201843765</v>
      </c>
      <c r="Q234" s="510">
        <v>4132.6470588235297</v>
      </c>
    </row>
    <row r="235" spans="1:17" ht="14.4" customHeight="1" x14ac:dyDescent="0.3">
      <c r="A235" s="505" t="s">
        <v>3170</v>
      </c>
      <c r="B235" s="506" t="s">
        <v>2713</v>
      </c>
      <c r="C235" s="506" t="s">
        <v>2688</v>
      </c>
      <c r="D235" s="506" t="s">
        <v>2985</v>
      </c>
      <c r="E235" s="506" t="s">
        <v>2986</v>
      </c>
      <c r="F235" s="509">
        <v>1</v>
      </c>
      <c r="G235" s="509">
        <v>277</v>
      </c>
      <c r="H235" s="509">
        <v>1</v>
      </c>
      <c r="I235" s="509">
        <v>277</v>
      </c>
      <c r="J235" s="509"/>
      <c r="K235" s="509"/>
      <c r="L235" s="509"/>
      <c r="M235" s="509"/>
      <c r="N235" s="509">
        <v>2</v>
      </c>
      <c r="O235" s="509">
        <v>557</v>
      </c>
      <c r="P235" s="522">
        <v>2.0108303249097474</v>
      </c>
      <c r="Q235" s="510">
        <v>278.5</v>
      </c>
    </row>
    <row r="236" spans="1:17" ht="14.4" customHeight="1" x14ac:dyDescent="0.3">
      <c r="A236" s="505" t="s">
        <v>3170</v>
      </c>
      <c r="B236" s="506" t="s">
        <v>2713</v>
      </c>
      <c r="C236" s="506" t="s">
        <v>2688</v>
      </c>
      <c r="D236" s="506" t="s">
        <v>2987</v>
      </c>
      <c r="E236" s="506" t="s">
        <v>2988</v>
      </c>
      <c r="F236" s="509">
        <v>1</v>
      </c>
      <c r="G236" s="509">
        <v>2895</v>
      </c>
      <c r="H236" s="509">
        <v>1</v>
      </c>
      <c r="I236" s="509">
        <v>2895</v>
      </c>
      <c r="J236" s="509"/>
      <c r="K236" s="509"/>
      <c r="L236" s="509"/>
      <c r="M236" s="509"/>
      <c r="N236" s="509"/>
      <c r="O236" s="509"/>
      <c r="P236" s="522"/>
      <c r="Q236" s="510"/>
    </row>
    <row r="237" spans="1:17" ht="14.4" customHeight="1" x14ac:dyDescent="0.3">
      <c r="A237" s="505" t="s">
        <v>3170</v>
      </c>
      <c r="B237" s="506" t="s">
        <v>2713</v>
      </c>
      <c r="C237" s="506" t="s">
        <v>2688</v>
      </c>
      <c r="D237" s="506" t="s">
        <v>2989</v>
      </c>
      <c r="E237" s="506" t="s">
        <v>2990</v>
      </c>
      <c r="F237" s="509">
        <v>24</v>
      </c>
      <c r="G237" s="509">
        <v>149856</v>
      </c>
      <c r="H237" s="509">
        <v>1</v>
      </c>
      <c r="I237" s="509">
        <v>6244</v>
      </c>
      <c r="J237" s="509">
        <v>14</v>
      </c>
      <c r="K237" s="509">
        <v>87500</v>
      </c>
      <c r="L237" s="509">
        <v>0.58389387144992522</v>
      </c>
      <c r="M237" s="509">
        <v>6250</v>
      </c>
      <c r="N237" s="509">
        <v>25</v>
      </c>
      <c r="O237" s="509">
        <v>156430</v>
      </c>
      <c r="P237" s="522">
        <v>1.0438687806961349</v>
      </c>
      <c r="Q237" s="510">
        <v>6257.2</v>
      </c>
    </row>
    <row r="238" spans="1:17" ht="14.4" customHeight="1" x14ac:dyDescent="0.3">
      <c r="A238" s="505" t="s">
        <v>3170</v>
      </c>
      <c r="B238" s="506" t="s">
        <v>2713</v>
      </c>
      <c r="C238" s="506" t="s">
        <v>2688</v>
      </c>
      <c r="D238" s="506" t="s">
        <v>2991</v>
      </c>
      <c r="E238" s="506" t="s">
        <v>2992</v>
      </c>
      <c r="F238" s="509">
        <v>9</v>
      </c>
      <c r="G238" s="509">
        <v>13590</v>
      </c>
      <c r="H238" s="509">
        <v>1</v>
      </c>
      <c r="I238" s="509">
        <v>1510</v>
      </c>
      <c r="J238" s="509">
        <v>2</v>
      </c>
      <c r="K238" s="509">
        <v>3030</v>
      </c>
      <c r="L238" s="509">
        <v>0.22295805739514349</v>
      </c>
      <c r="M238" s="509">
        <v>1515</v>
      </c>
      <c r="N238" s="509">
        <v>1</v>
      </c>
      <c r="O238" s="509">
        <v>1523</v>
      </c>
      <c r="P238" s="522">
        <v>0.11206769683590875</v>
      </c>
      <c r="Q238" s="510">
        <v>1523</v>
      </c>
    </row>
    <row r="239" spans="1:17" ht="14.4" customHeight="1" x14ac:dyDescent="0.3">
      <c r="A239" s="505" t="s">
        <v>3170</v>
      </c>
      <c r="B239" s="506" t="s">
        <v>2713</v>
      </c>
      <c r="C239" s="506" t="s">
        <v>2688</v>
      </c>
      <c r="D239" s="506" t="s">
        <v>2993</v>
      </c>
      <c r="E239" s="506" t="s">
        <v>2994</v>
      </c>
      <c r="F239" s="509"/>
      <c r="G239" s="509"/>
      <c r="H239" s="509"/>
      <c r="I239" s="509"/>
      <c r="J239" s="509">
        <v>2</v>
      </c>
      <c r="K239" s="509">
        <v>2176</v>
      </c>
      <c r="L239" s="509"/>
      <c r="M239" s="509">
        <v>1088</v>
      </c>
      <c r="N239" s="509"/>
      <c r="O239" s="509"/>
      <c r="P239" s="522"/>
      <c r="Q239" s="510"/>
    </row>
    <row r="240" spans="1:17" ht="14.4" customHeight="1" x14ac:dyDescent="0.3">
      <c r="A240" s="505" t="s">
        <v>3170</v>
      </c>
      <c r="B240" s="506" t="s">
        <v>2713</v>
      </c>
      <c r="C240" s="506" t="s">
        <v>2688</v>
      </c>
      <c r="D240" s="506" t="s">
        <v>3166</v>
      </c>
      <c r="E240" s="506" t="s">
        <v>3167</v>
      </c>
      <c r="F240" s="509">
        <v>20</v>
      </c>
      <c r="G240" s="509">
        <v>300800</v>
      </c>
      <c r="H240" s="509">
        <v>1</v>
      </c>
      <c r="I240" s="509">
        <v>15040</v>
      </c>
      <c r="J240" s="509">
        <v>20</v>
      </c>
      <c r="K240" s="509">
        <v>300980</v>
      </c>
      <c r="L240" s="509">
        <v>1.0005984042553191</v>
      </c>
      <c r="M240" s="509">
        <v>15049</v>
      </c>
      <c r="N240" s="509">
        <v>16</v>
      </c>
      <c r="O240" s="509">
        <v>241024</v>
      </c>
      <c r="P240" s="522">
        <v>0.8012765957446808</v>
      </c>
      <c r="Q240" s="510">
        <v>15064</v>
      </c>
    </row>
    <row r="241" spans="1:17" ht="14.4" customHeight="1" x14ac:dyDescent="0.3">
      <c r="A241" s="505" t="s">
        <v>3170</v>
      </c>
      <c r="B241" s="506" t="s">
        <v>2713</v>
      </c>
      <c r="C241" s="506" t="s">
        <v>2688</v>
      </c>
      <c r="D241" s="506" t="s">
        <v>2997</v>
      </c>
      <c r="E241" s="506" t="s">
        <v>2998</v>
      </c>
      <c r="F241" s="509">
        <v>46</v>
      </c>
      <c r="G241" s="509">
        <v>175306</v>
      </c>
      <c r="H241" s="509">
        <v>1</v>
      </c>
      <c r="I241" s="509">
        <v>3811</v>
      </c>
      <c r="J241" s="509">
        <v>65</v>
      </c>
      <c r="K241" s="509">
        <v>247975</v>
      </c>
      <c r="L241" s="509">
        <v>1.4145265992036782</v>
      </c>
      <c r="M241" s="509">
        <v>3815</v>
      </c>
      <c r="N241" s="509">
        <v>54</v>
      </c>
      <c r="O241" s="509">
        <v>206274</v>
      </c>
      <c r="P241" s="522">
        <v>1.1766511129111383</v>
      </c>
      <c r="Q241" s="510">
        <v>3819.8888888888887</v>
      </c>
    </row>
    <row r="242" spans="1:17" ht="14.4" customHeight="1" x14ac:dyDescent="0.3">
      <c r="A242" s="505" t="s">
        <v>3170</v>
      </c>
      <c r="B242" s="506" t="s">
        <v>2713</v>
      </c>
      <c r="C242" s="506" t="s">
        <v>2688</v>
      </c>
      <c r="D242" s="506" t="s">
        <v>2999</v>
      </c>
      <c r="E242" s="506" t="s">
        <v>3000</v>
      </c>
      <c r="F242" s="509"/>
      <c r="G242" s="509"/>
      <c r="H242" s="509"/>
      <c r="I242" s="509"/>
      <c r="J242" s="509">
        <v>3</v>
      </c>
      <c r="K242" s="509">
        <v>15450</v>
      </c>
      <c r="L242" s="509"/>
      <c r="M242" s="509">
        <v>5150</v>
      </c>
      <c r="N242" s="509">
        <v>1</v>
      </c>
      <c r="O242" s="509">
        <v>5158</v>
      </c>
      <c r="P242" s="522"/>
      <c r="Q242" s="510">
        <v>5158</v>
      </c>
    </row>
    <row r="243" spans="1:17" ht="14.4" customHeight="1" x14ac:dyDescent="0.3">
      <c r="A243" s="505" t="s">
        <v>3170</v>
      </c>
      <c r="B243" s="506" t="s">
        <v>2713</v>
      </c>
      <c r="C243" s="506" t="s">
        <v>2688</v>
      </c>
      <c r="D243" s="506" t="s">
        <v>3001</v>
      </c>
      <c r="E243" s="506" t="s">
        <v>3002</v>
      </c>
      <c r="F243" s="509">
        <v>39</v>
      </c>
      <c r="G243" s="509">
        <v>305292</v>
      </c>
      <c r="H243" s="509">
        <v>1</v>
      </c>
      <c r="I243" s="509">
        <v>7828</v>
      </c>
      <c r="J243" s="509">
        <v>50</v>
      </c>
      <c r="K243" s="509">
        <v>391750</v>
      </c>
      <c r="L243" s="509">
        <v>1.2831977254562845</v>
      </c>
      <c r="M243" s="509">
        <v>7835</v>
      </c>
      <c r="N243" s="509">
        <v>33</v>
      </c>
      <c r="O243" s="509">
        <v>258958</v>
      </c>
      <c r="P243" s="522">
        <v>0.8482305464931934</v>
      </c>
      <c r="Q243" s="510">
        <v>7847.212121212121</v>
      </c>
    </row>
    <row r="244" spans="1:17" ht="14.4" customHeight="1" x14ac:dyDescent="0.3">
      <c r="A244" s="505" t="s">
        <v>3170</v>
      </c>
      <c r="B244" s="506" t="s">
        <v>2713</v>
      </c>
      <c r="C244" s="506" t="s">
        <v>2688</v>
      </c>
      <c r="D244" s="506" t="s">
        <v>3005</v>
      </c>
      <c r="E244" s="506" t="s">
        <v>3006</v>
      </c>
      <c r="F244" s="509">
        <v>26</v>
      </c>
      <c r="G244" s="509">
        <v>42978</v>
      </c>
      <c r="H244" s="509">
        <v>1</v>
      </c>
      <c r="I244" s="509">
        <v>1653</v>
      </c>
      <c r="J244" s="509">
        <v>16</v>
      </c>
      <c r="K244" s="509">
        <v>26512</v>
      </c>
      <c r="L244" s="509">
        <v>0.61687374936013772</v>
      </c>
      <c r="M244" s="509">
        <v>1657</v>
      </c>
      <c r="N244" s="509">
        <v>28</v>
      </c>
      <c r="O244" s="509">
        <v>46522</v>
      </c>
      <c r="P244" s="522">
        <v>1.0824607938945507</v>
      </c>
      <c r="Q244" s="510">
        <v>1661.5</v>
      </c>
    </row>
    <row r="245" spans="1:17" ht="14.4" customHeight="1" x14ac:dyDescent="0.3">
      <c r="A245" s="505" t="s">
        <v>3170</v>
      </c>
      <c r="B245" s="506" t="s">
        <v>2713</v>
      </c>
      <c r="C245" s="506" t="s">
        <v>2688</v>
      </c>
      <c r="D245" s="506" t="s">
        <v>3015</v>
      </c>
      <c r="E245" s="506" t="s">
        <v>3016</v>
      </c>
      <c r="F245" s="509">
        <v>299</v>
      </c>
      <c r="G245" s="509">
        <v>381524</v>
      </c>
      <c r="H245" s="509">
        <v>1</v>
      </c>
      <c r="I245" s="509">
        <v>1276</v>
      </c>
      <c r="J245" s="509">
        <v>368</v>
      </c>
      <c r="K245" s="509">
        <v>469936</v>
      </c>
      <c r="L245" s="509">
        <v>1.2317337834579214</v>
      </c>
      <c r="M245" s="509">
        <v>1277</v>
      </c>
      <c r="N245" s="509">
        <v>372</v>
      </c>
      <c r="O245" s="509">
        <v>475851</v>
      </c>
      <c r="P245" s="522">
        <v>1.2472373952883697</v>
      </c>
      <c r="Q245" s="510">
        <v>1279.1693548387098</v>
      </c>
    </row>
    <row r="246" spans="1:17" ht="14.4" customHeight="1" x14ac:dyDescent="0.3">
      <c r="A246" s="505" t="s">
        <v>3170</v>
      </c>
      <c r="B246" s="506" t="s">
        <v>2713</v>
      </c>
      <c r="C246" s="506" t="s">
        <v>2688</v>
      </c>
      <c r="D246" s="506" t="s">
        <v>3017</v>
      </c>
      <c r="E246" s="506" t="s">
        <v>3018</v>
      </c>
      <c r="F246" s="509">
        <v>285</v>
      </c>
      <c r="G246" s="509">
        <v>331455</v>
      </c>
      <c r="H246" s="509">
        <v>1</v>
      </c>
      <c r="I246" s="509">
        <v>1163</v>
      </c>
      <c r="J246" s="509">
        <v>353</v>
      </c>
      <c r="K246" s="509">
        <v>410892</v>
      </c>
      <c r="L246" s="509">
        <v>1.2396614925102956</v>
      </c>
      <c r="M246" s="509">
        <v>1164</v>
      </c>
      <c r="N246" s="509">
        <v>349</v>
      </c>
      <c r="O246" s="509">
        <v>406736</v>
      </c>
      <c r="P246" s="522">
        <v>1.2271228371875518</v>
      </c>
      <c r="Q246" s="510">
        <v>1165.4326647564469</v>
      </c>
    </row>
    <row r="247" spans="1:17" ht="14.4" customHeight="1" x14ac:dyDescent="0.3">
      <c r="A247" s="505" t="s">
        <v>3170</v>
      </c>
      <c r="B247" s="506" t="s">
        <v>2713</v>
      </c>
      <c r="C247" s="506" t="s">
        <v>2688</v>
      </c>
      <c r="D247" s="506" t="s">
        <v>3019</v>
      </c>
      <c r="E247" s="506" t="s">
        <v>3020</v>
      </c>
      <c r="F247" s="509">
        <v>51</v>
      </c>
      <c r="G247" s="509">
        <v>258315</v>
      </c>
      <c r="H247" s="509">
        <v>1</v>
      </c>
      <c r="I247" s="509">
        <v>5065</v>
      </c>
      <c r="J247" s="509">
        <v>30</v>
      </c>
      <c r="K247" s="509">
        <v>152040</v>
      </c>
      <c r="L247" s="509">
        <v>0.58858370594042153</v>
      </c>
      <c r="M247" s="509">
        <v>5068</v>
      </c>
      <c r="N247" s="509">
        <v>13</v>
      </c>
      <c r="O247" s="509">
        <v>65962</v>
      </c>
      <c r="P247" s="522">
        <v>0.2553548961539206</v>
      </c>
      <c r="Q247" s="510">
        <v>5074</v>
      </c>
    </row>
    <row r="248" spans="1:17" ht="14.4" customHeight="1" x14ac:dyDescent="0.3">
      <c r="A248" s="505" t="s">
        <v>3170</v>
      </c>
      <c r="B248" s="506" t="s">
        <v>2713</v>
      </c>
      <c r="C248" s="506" t="s">
        <v>2688</v>
      </c>
      <c r="D248" s="506" t="s">
        <v>3021</v>
      </c>
      <c r="E248" s="506" t="s">
        <v>3022</v>
      </c>
      <c r="F248" s="509"/>
      <c r="G248" s="509"/>
      <c r="H248" s="509"/>
      <c r="I248" s="509"/>
      <c r="J248" s="509">
        <v>2</v>
      </c>
      <c r="K248" s="509">
        <v>15346</v>
      </c>
      <c r="L248" s="509"/>
      <c r="M248" s="509">
        <v>7673</v>
      </c>
      <c r="N248" s="509"/>
      <c r="O248" s="509"/>
      <c r="P248" s="522"/>
      <c r="Q248" s="510"/>
    </row>
    <row r="249" spans="1:17" ht="14.4" customHeight="1" x14ac:dyDescent="0.3">
      <c r="A249" s="505" t="s">
        <v>3170</v>
      </c>
      <c r="B249" s="506" t="s">
        <v>2713</v>
      </c>
      <c r="C249" s="506" t="s">
        <v>2688</v>
      </c>
      <c r="D249" s="506" t="s">
        <v>3023</v>
      </c>
      <c r="E249" s="506" t="s">
        <v>3024</v>
      </c>
      <c r="F249" s="509">
        <v>2</v>
      </c>
      <c r="G249" s="509">
        <v>11010</v>
      </c>
      <c r="H249" s="509">
        <v>1</v>
      </c>
      <c r="I249" s="509">
        <v>5505</v>
      </c>
      <c r="J249" s="509"/>
      <c r="K249" s="509"/>
      <c r="L249" s="509"/>
      <c r="M249" s="509"/>
      <c r="N249" s="509"/>
      <c r="O249" s="509"/>
      <c r="P249" s="522"/>
      <c r="Q249" s="510"/>
    </row>
    <row r="250" spans="1:17" ht="14.4" customHeight="1" x14ac:dyDescent="0.3">
      <c r="A250" s="505" t="s">
        <v>3170</v>
      </c>
      <c r="B250" s="506" t="s">
        <v>2713</v>
      </c>
      <c r="C250" s="506" t="s">
        <v>2688</v>
      </c>
      <c r="D250" s="506" t="s">
        <v>3168</v>
      </c>
      <c r="E250" s="506" t="s">
        <v>3169</v>
      </c>
      <c r="F250" s="509">
        <v>20</v>
      </c>
      <c r="G250" s="509">
        <v>0</v>
      </c>
      <c r="H250" s="509"/>
      <c r="I250" s="509">
        <v>0</v>
      </c>
      <c r="J250" s="509">
        <v>20</v>
      </c>
      <c r="K250" s="509">
        <v>0</v>
      </c>
      <c r="L250" s="509"/>
      <c r="M250" s="509">
        <v>0</v>
      </c>
      <c r="N250" s="509">
        <v>13</v>
      </c>
      <c r="O250" s="509">
        <v>0</v>
      </c>
      <c r="P250" s="522"/>
      <c r="Q250" s="510">
        <v>0</v>
      </c>
    </row>
    <row r="251" spans="1:17" ht="14.4" customHeight="1" x14ac:dyDescent="0.3">
      <c r="A251" s="505" t="s">
        <v>3170</v>
      </c>
      <c r="B251" s="506" t="s">
        <v>2713</v>
      </c>
      <c r="C251" s="506" t="s">
        <v>2688</v>
      </c>
      <c r="D251" s="506" t="s">
        <v>3025</v>
      </c>
      <c r="E251" s="506" t="s">
        <v>3026</v>
      </c>
      <c r="F251" s="509"/>
      <c r="G251" s="509"/>
      <c r="H251" s="509"/>
      <c r="I251" s="509"/>
      <c r="J251" s="509">
        <v>1</v>
      </c>
      <c r="K251" s="509">
        <v>742</v>
      </c>
      <c r="L251" s="509"/>
      <c r="M251" s="509">
        <v>742</v>
      </c>
      <c r="N251" s="509"/>
      <c r="O251" s="509"/>
      <c r="P251" s="522"/>
      <c r="Q251" s="510"/>
    </row>
    <row r="252" spans="1:17" ht="14.4" customHeight="1" x14ac:dyDescent="0.3">
      <c r="A252" s="505" t="s">
        <v>3170</v>
      </c>
      <c r="B252" s="506" t="s">
        <v>2713</v>
      </c>
      <c r="C252" s="506" t="s">
        <v>2688</v>
      </c>
      <c r="D252" s="506" t="s">
        <v>3027</v>
      </c>
      <c r="E252" s="506" t="s">
        <v>3028</v>
      </c>
      <c r="F252" s="509">
        <v>1463</v>
      </c>
      <c r="G252" s="509">
        <v>251636</v>
      </c>
      <c r="H252" s="509">
        <v>1</v>
      </c>
      <c r="I252" s="509">
        <v>172</v>
      </c>
      <c r="J252" s="509">
        <v>1451</v>
      </c>
      <c r="K252" s="509">
        <v>251023</v>
      </c>
      <c r="L252" s="509">
        <v>0.9975639415663895</v>
      </c>
      <c r="M252" s="509">
        <v>173</v>
      </c>
      <c r="N252" s="509">
        <v>1329</v>
      </c>
      <c r="O252" s="509">
        <v>230962</v>
      </c>
      <c r="P252" s="522">
        <v>0.91784164427983272</v>
      </c>
      <c r="Q252" s="510">
        <v>173.78630549285177</v>
      </c>
    </row>
    <row r="253" spans="1:17" ht="14.4" customHeight="1" x14ac:dyDescent="0.3">
      <c r="A253" s="505" t="s">
        <v>3170</v>
      </c>
      <c r="B253" s="506" t="s">
        <v>2713</v>
      </c>
      <c r="C253" s="506" t="s">
        <v>2688</v>
      </c>
      <c r="D253" s="506" t="s">
        <v>3029</v>
      </c>
      <c r="E253" s="506" t="s">
        <v>3030</v>
      </c>
      <c r="F253" s="509">
        <v>198</v>
      </c>
      <c r="G253" s="509">
        <v>394812</v>
      </c>
      <c r="H253" s="509">
        <v>1</v>
      </c>
      <c r="I253" s="509">
        <v>1994</v>
      </c>
      <c r="J253" s="509">
        <v>196</v>
      </c>
      <c r="K253" s="509">
        <v>391216</v>
      </c>
      <c r="L253" s="509">
        <v>0.99089186752175717</v>
      </c>
      <c r="M253" s="509">
        <v>1996</v>
      </c>
      <c r="N253" s="509">
        <v>171</v>
      </c>
      <c r="O253" s="509">
        <v>341676</v>
      </c>
      <c r="P253" s="522">
        <v>0.86541442509346223</v>
      </c>
      <c r="Q253" s="510">
        <v>1998.1052631578948</v>
      </c>
    </row>
    <row r="254" spans="1:17" ht="14.4" customHeight="1" x14ac:dyDescent="0.3">
      <c r="A254" s="505" t="s">
        <v>3170</v>
      </c>
      <c r="B254" s="506" t="s">
        <v>2713</v>
      </c>
      <c r="C254" s="506" t="s">
        <v>2688</v>
      </c>
      <c r="D254" s="506" t="s">
        <v>3035</v>
      </c>
      <c r="E254" s="506" t="s">
        <v>3036</v>
      </c>
      <c r="F254" s="509">
        <v>74</v>
      </c>
      <c r="G254" s="509">
        <v>199134</v>
      </c>
      <c r="H254" s="509">
        <v>1</v>
      </c>
      <c r="I254" s="509">
        <v>2691</v>
      </c>
      <c r="J254" s="509">
        <v>75</v>
      </c>
      <c r="K254" s="509">
        <v>201900</v>
      </c>
      <c r="L254" s="509">
        <v>1.0138901443249269</v>
      </c>
      <c r="M254" s="509">
        <v>2692</v>
      </c>
      <c r="N254" s="509">
        <v>48</v>
      </c>
      <c r="O254" s="509">
        <v>129327</v>
      </c>
      <c r="P254" s="522">
        <v>0.64944710596884514</v>
      </c>
      <c r="Q254" s="510">
        <v>2694.3125</v>
      </c>
    </row>
    <row r="255" spans="1:17" ht="14.4" customHeight="1" x14ac:dyDescent="0.3">
      <c r="A255" s="505" t="s">
        <v>3170</v>
      </c>
      <c r="B255" s="506" t="s">
        <v>2713</v>
      </c>
      <c r="C255" s="506" t="s">
        <v>2688</v>
      </c>
      <c r="D255" s="506" t="s">
        <v>3037</v>
      </c>
      <c r="E255" s="506" t="s">
        <v>3038</v>
      </c>
      <c r="F255" s="509">
        <v>68</v>
      </c>
      <c r="G255" s="509">
        <v>352036</v>
      </c>
      <c r="H255" s="509">
        <v>1</v>
      </c>
      <c r="I255" s="509">
        <v>5177</v>
      </c>
      <c r="J255" s="509">
        <v>69</v>
      </c>
      <c r="K255" s="509">
        <v>357420</v>
      </c>
      <c r="L255" s="509">
        <v>1.015293890397573</v>
      </c>
      <c r="M255" s="509">
        <v>5180</v>
      </c>
      <c r="N255" s="509">
        <v>53</v>
      </c>
      <c r="O255" s="509">
        <v>274786</v>
      </c>
      <c r="P255" s="522">
        <v>0.78056221522798808</v>
      </c>
      <c r="Q255" s="510">
        <v>5184.6415094339627</v>
      </c>
    </row>
    <row r="256" spans="1:17" ht="14.4" customHeight="1" x14ac:dyDescent="0.3">
      <c r="A256" s="505" t="s">
        <v>3170</v>
      </c>
      <c r="B256" s="506" t="s">
        <v>2713</v>
      </c>
      <c r="C256" s="506" t="s">
        <v>2688</v>
      </c>
      <c r="D256" s="506" t="s">
        <v>3041</v>
      </c>
      <c r="E256" s="506" t="s">
        <v>3042</v>
      </c>
      <c r="F256" s="509">
        <v>8</v>
      </c>
      <c r="G256" s="509">
        <v>5256</v>
      </c>
      <c r="H256" s="509">
        <v>1</v>
      </c>
      <c r="I256" s="509">
        <v>657</v>
      </c>
      <c r="J256" s="509">
        <v>7</v>
      </c>
      <c r="K256" s="509">
        <v>4606</v>
      </c>
      <c r="L256" s="509">
        <v>0.87633181126331816</v>
      </c>
      <c r="M256" s="509">
        <v>658</v>
      </c>
      <c r="N256" s="509">
        <v>6</v>
      </c>
      <c r="O256" s="509">
        <v>3963</v>
      </c>
      <c r="P256" s="522">
        <v>0.75399543378995437</v>
      </c>
      <c r="Q256" s="510">
        <v>660.5</v>
      </c>
    </row>
    <row r="257" spans="1:17" ht="14.4" customHeight="1" x14ac:dyDescent="0.3">
      <c r="A257" s="505" t="s">
        <v>3170</v>
      </c>
      <c r="B257" s="506" t="s">
        <v>2713</v>
      </c>
      <c r="C257" s="506" t="s">
        <v>2688</v>
      </c>
      <c r="D257" s="506" t="s">
        <v>3047</v>
      </c>
      <c r="E257" s="506" t="s">
        <v>3048</v>
      </c>
      <c r="F257" s="509"/>
      <c r="G257" s="509"/>
      <c r="H257" s="509"/>
      <c r="I257" s="509"/>
      <c r="J257" s="509">
        <v>1</v>
      </c>
      <c r="K257" s="509">
        <v>2076</v>
      </c>
      <c r="L257" s="509"/>
      <c r="M257" s="509">
        <v>2076</v>
      </c>
      <c r="N257" s="509">
        <v>2</v>
      </c>
      <c r="O257" s="509">
        <v>4162</v>
      </c>
      <c r="P257" s="522"/>
      <c r="Q257" s="510">
        <v>2081</v>
      </c>
    </row>
    <row r="258" spans="1:17" ht="14.4" customHeight="1" x14ac:dyDescent="0.3">
      <c r="A258" s="505" t="s">
        <v>3170</v>
      </c>
      <c r="B258" s="506" t="s">
        <v>2713</v>
      </c>
      <c r="C258" s="506" t="s">
        <v>2688</v>
      </c>
      <c r="D258" s="506" t="s">
        <v>3049</v>
      </c>
      <c r="E258" s="506" t="s">
        <v>3050</v>
      </c>
      <c r="F258" s="509">
        <v>34</v>
      </c>
      <c r="G258" s="509">
        <v>5066</v>
      </c>
      <c r="H258" s="509">
        <v>1</v>
      </c>
      <c r="I258" s="509">
        <v>149</v>
      </c>
      <c r="J258" s="509">
        <v>42</v>
      </c>
      <c r="K258" s="509">
        <v>6300</v>
      </c>
      <c r="L258" s="509">
        <v>1.2435846821950256</v>
      </c>
      <c r="M258" s="509">
        <v>150</v>
      </c>
      <c r="N258" s="509">
        <v>6</v>
      </c>
      <c r="O258" s="509">
        <v>904</v>
      </c>
      <c r="P258" s="522">
        <v>0.17844453217528622</v>
      </c>
      <c r="Q258" s="510">
        <v>150.66666666666666</v>
      </c>
    </row>
    <row r="259" spans="1:17" ht="14.4" customHeight="1" x14ac:dyDescent="0.3">
      <c r="A259" s="505" t="s">
        <v>3170</v>
      </c>
      <c r="B259" s="506" t="s">
        <v>2713</v>
      </c>
      <c r="C259" s="506" t="s">
        <v>2688</v>
      </c>
      <c r="D259" s="506" t="s">
        <v>3051</v>
      </c>
      <c r="E259" s="506" t="s">
        <v>3052</v>
      </c>
      <c r="F259" s="509">
        <v>26</v>
      </c>
      <c r="G259" s="509">
        <v>4992</v>
      </c>
      <c r="H259" s="509">
        <v>1</v>
      </c>
      <c r="I259" s="509">
        <v>192</v>
      </c>
      <c r="J259" s="509">
        <v>12</v>
      </c>
      <c r="K259" s="509">
        <v>2316</v>
      </c>
      <c r="L259" s="509">
        <v>0.46394230769230771</v>
      </c>
      <c r="M259" s="509">
        <v>193</v>
      </c>
      <c r="N259" s="509">
        <v>13</v>
      </c>
      <c r="O259" s="509">
        <v>2521</v>
      </c>
      <c r="P259" s="522">
        <v>0.50500801282051277</v>
      </c>
      <c r="Q259" s="510">
        <v>193.92307692307693</v>
      </c>
    </row>
    <row r="260" spans="1:17" ht="14.4" customHeight="1" x14ac:dyDescent="0.3">
      <c r="A260" s="505" t="s">
        <v>3170</v>
      </c>
      <c r="B260" s="506" t="s">
        <v>2713</v>
      </c>
      <c r="C260" s="506" t="s">
        <v>2688</v>
      </c>
      <c r="D260" s="506" t="s">
        <v>3053</v>
      </c>
      <c r="E260" s="506" t="s">
        <v>3054</v>
      </c>
      <c r="F260" s="509">
        <v>14</v>
      </c>
      <c r="G260" s="509">
        <v>2758</v>
      </c>
      <c r="H260" s="509">
        <v>1</v>
      </c>
      <c r="I260" s="509">
        <v>197</v>
      </c>
      <c r="J260" s="509">
        <v>14</v>
      </c>
      <c r="K260" s="509">
        <v>2772</v>
      </c>
      <c r="L260" s="509">
        <v>1.0050761421319796</v>
      </c>
      <c r="M260" s="509">
        <v>198</v>
      </c>
      <c r="N260" s="509">
        <v>27</v>
      </c>
      <c r="O260" s="509">
        <v>5361</v>
      </c>
      <c r="P260" s="522">
        <v>1.9437998549673676</v>
      </c>
      <c r="Q260" s="510">
        <v>198.55555555555554</v>
      </c>
    </row>
    <row r="261" spans="1:17" ht="14.4" customHeight="1" x14ac:dyDescent="0.3">
      <c r="A261" s="505" t="s">
        <v>3170</v>
      </c>
      <c r="B261" s="506" t="s">
        <v>2713</v>
      </c>
      <c r="C261" s="506" t="s">
        <v>2688</v>
      </c>
      <c r="D261" s="506" t="s">
        <v>3055</v>
      </c>
      <c r="E261" s="506" t="s">
        <v>3056</v>
      </c>
      <c r="F261" s="509">
        <v>28</v>
      </c>
      <c r="G261" s="509">
        <v>11592</v>
      </c>
      <c r="H261" s="509">
        <v>1</v>
      </c>
      <c r="I261" s="509">
        <v>414</v>
      </c>
      <c r="J261" s="509">
        <v>13</v>
      </c>
      <c r="K261" s="509">
        <v>5395</v>
      </c>
      <c r="L261" s="509">
        <v>0.46540717736369908</v>
      </c>
      <c r="M261" s="509">
        <v>415</v>
      </c>
      <c r="N261" s="509">
        <v>19</v>
      </c>
      <c r="O261" s="509">
        <v>7917</v>
      </c>
      <c r="P261" s="522">
        <v>0.68297101449275366</v>
      </c>
      <c r="Q261" s="510">
        <v>416.68421052631578</v>
      </c>
    </row>
    <row r="262" spans="1:17" ht="14.4" customHeight="1" x14ac:dyDescent="0.3">
      <c r="A262" s="505" t="s">
        <v>3170</v>
      </c>
      <c r="B262" s="506" t="s">
        <v>2713</v>
      </c>
      <c r="C262" s="506" t="s">
        <v>2688</v>
      </c>
      <c r="D262" s="506" t="s">
        <v>3059</v>
      </c>
      <c r="E262" s="506" t="s">
        <v>3060</v>
      </c>
      <c r="F262" s="509">
        <v>10</v>
      </c>
      <c r="G262" s="509">
        <v>1570</v>
      </c>
      <c r="H262" s="509">
        <v>1</v>
      </c>
      <c r="I262" s="509">
        <v>157</v>
      </c>
      <c r="J262" s="509">
        <v>8</v>
      </c>
      <c r="K262" s="509">
        <v>1264</v>
      </c>
      <c r="L262" s="509">
        <v>0.80509554140127393</v>
      </c>
      <c r="M262" s="509">
        <v>158</v>
      </c>
      <c r="N262" s="509">
        <v>6</v>
      </c>
      <c r="O262" s="509">
        <v>950</v>
      </c>
      <c r="P262" s="522">
        <v>0.60509554140127386</v>
      </c>
      <c r="Q262" s="510">
        <v>158.33333333333334</v>
      </c>
    </row>
    <row r="263" spans="1:17" ht="14.4" customHeight="1" x14ac:dyDescent="0.3">
      <c r="A263" s="505" t="s">
        <v>3170</v>
      </c>
      <c r="B263" s="506" t="s">
        <v>2713</v>
      </c>
      <c r="C263" s="506" t="s">
        <v>2688</v>
      </c>
      <c r="D263" s="506" t="s">
        <v>3063</v>
      </c>
      <c r="E263" s="506" t="s">
        <v>3064</v>
      </c>
      <c r="F263" s="509"/>
      <c r="G263" s="509"/>
      <c r="H263" s="509"/>
      <c r="I263" s="509"/>
      <c r="J263" s="509">
        <v>4</v>
      </c>
      <c r="K263" s="509">
        <v>1248</v>
      </c>
      <c r="L263" s="509"/>
      <c r="M263" s="509">
        <v>312</v>
      </c>
      <c r="N263" s="509">
        <v>3</v>
      </c>
      <c r="O263" s="509">
        <v>939</v>
      </c>
      <c r="P263" s="522"/>
      <c r="Q263" s="510">
        <v>313</v>
      </c>
    </row>
    <row r="264" spans="1:17" ht="14.4" customHeight="1" x14ac:dyDescent="0.3">
      <c r="A264" s="505" t="s">
        <v>3170</v>
      </c>
      <c r="B264" s="506" t="s">
        <v>2713</v>
      </c>
      <c r="C264" s="506" t="s">
        <v>2688</v>
      </c>
      <c r="D264" s="506" t="s">
        <v>3211</v>
      </c>
      <c r="E264" s="506" t="s">
        <v>3212</v>
      </c>
      <c r="F264" s="509"/>
      <c r="G264" s="509"/>
      <c r="H264" s="509"/>
      <c r="I264" s="509"/>
      <c r="J264" s="509"/>
      <c r="K264" s="509"/>
      <c r="L264" s="509"/>
      <c r="M264" s="509"/>
      <c r="N264" s="509">
        <v>1</v>
      </c>
      <c r="O264" s="509">
        <v>6630</v>
      </c>
      <c r="P264" s="522"/>
      <c r="Q264" s="510">
        <v>6630</v>
      </c>
    </row>
    <row r="265" spans="1:17" ht="14.4" customHeight="1" x14ac:dyDescent="0.3">
      <c r="A265" s="505" t="s">
        <v>3170</v>
      </c>
      <c r="B265" s="506" t="s">
        <v>2713</v>
      </c>
      <c r="C265" s="506" t="s">
        <v>2688</v>
      </c>
      <c r="D265" s="506" t="s">
        <v>3065</v>
      </c>
      <c r="E265" s="506" t="s">
        <v>3066</v>
      </c>
      <c r="F265" s="509">
        <v>12</v>
      </c>
      <c r="G265" s="509">
        <v>5088</v>
      </c>
      <c r="H265" s="509">
        <v>1</v>
      </c>
      <c r="I265" s="509">
        <v>424</v>
      </c>
      <c r="J265" s="509">
        <v>7</v>
      </c>
      <c r="K265" s="509">
        <v>2975</v>
      </c>
      <c r="L265" s="509">
        <v>0.58470911949685533</v>
      </c>
      <c r="M265" s="509">
        <v>425</v>
      </c>
      <c r="N265" s="509">
        <v>8</v>
      </c>
      <c r="O265" s="509">
        <v>3416</v>
      </c>
      <c r="P265" s="522">
        <v>0.67138364779874216</v>
      </c>
      <c r="Q265" s="510">
        <v>427</v>
      </c>
    </row>
    <row r="266" spans="1:17" ht="14.4" customHeight="1" x14ac:dyDescent="0.3">
      <c r="A266" s="505" t="s">
        <v>3170</v>
      </c>
      <c r="B266" s="506" t="s">
        <v>2713</v>
      </c>
      <c r="C266" s="506" t="s">
        <v>2688</v>
      </c>
      <c r="D266" s="506" t="s">
        <v>3067</v>
      </c>
      <c r="E266" s="506" t="s">
        <v>3068</v>
      </c>
      <c r="F266" s="509">
        <v>114</v>
      </c>
      <c r="G266" s="509">
        <v>241224</v>
      </c>
      <c r="H266" s="509">
        <v>1</v>
      </c>
      <c r="I266" s="509">
        <v>2116</v>
      </c>
      <c r="J266" s="509">
        <v>216</v>
      </c>
      <c r="K266" s="509">
        <v>457488</v>
      </c>
      <c r="L266" s="509">
        <v>1.8965277086857029</v>
      </c>
      <c r="M266" s="509">
        <v>2118</v>
      </c>
      <c r="N266" s="509">
        <v>207</v>
      </c>
      <c r="O266" s="509">
        <v>438903</v>
      </c>
      <c r="P266" s="522">
        <v>1.8194831360063675</v>
      </c>
      <c r="Q266" s="510">
        <v>2120.304347826087</v>
      </c>
    </row>
    <row r="267" spans="1:17" ht="14.4" customHeight="1" x14ac:dyDescent="0.3">
      <c r="A267" s="505" t="s">
        <v>3170</v>
      </c>
      <c r="B267" s="506" t="s">
        <v>2713</v>
      </c>
      <c r="C267" s="506" t="s">
        <v>2688</v>
      </c>
      <c r="D267" s="506" t="s">
        <v>3069</v>
      </c>
      <c r="E267" s="506" t="s">
        <v>2998</v>
      </c>
      <c r="F267" s="509">
        <v>48</v>
      </c>
      <c r="G267" s="509">
        <v>89376</v>
      </c>
      <c r="H267" s="509">
        <v>1</v>
      </c>
      <c r="I267" s="509">
        <v>1862</v>
      </c>
      <c r="J267" s="509">
        <v>71</v>
      </c>
      <c r="K267" s="509">
        <v>132344</v>
      </c>
      <c r="L267" s="509">
        <v>1.4807554600787685</v>
      </c>
      <c r="M267" s="509">
        <v>1864</v>
      </c>
      <c r="N267" s="509">
        <v>56</v>
      </c>
      <c r="O267" s="509">
        <v>104516</v>
      </c>
      <c r="P267" s="522">
        <v>1.1693967060508415</v>
      </c>
      <c r="Q267" s="510">
        <v>1866.3571428571429</v>
      </c>
    </row>
    <row r="268" spans="1:17" ht="14.4" customHeight="1" x14ac:dyDescent="0.3">
      <c r="A268" s="505" t="s">
        <v>3170</v>
      </c>
      <c r="B268" s="506" t="s">
        <v>2713</v>
      </c>
      <c r="C268" s="506" t="s">
        <v>2688</v>
      </c>
      <c r="D268" s="506" t="s">
        <v>3070</v>
      </c>
      <c r="E268" s="506" t="s">
        <v>3071</v>
      </c>
      <c r="F268" s="509">
        <v>2</v>
      </c>
      <c r="G268" s="509">
        <v>314</v>
      </c>
      <c r="H268" s="509">
        <v>1</v>
      </c>
      <c r="I268" s="509">
        <v>157</v>
      </c>
      <c r="J268" s="509"/>
      <c r="K268" s="509"/>
      <c r="L268" s="509"/>
      <c r="M268" s="509"/>
      <c r="N268" s="509"/>
      <c r="O268" s="509"/>
      <c r="P268" s="522"/>
      <c r="Q268" s="510"/>
    </row>
    <row r="269" spans="1:17" ht="14.4" customHeight="1" x14ac:dyDescent="0.3">
      <c r="A269" s="505" t="s">
        <v>3170</v>
      </c>
      <c r="B269" s="506" t="s">
        <v>2713</v>
      </c>
      <c r="C269" s="506" t="s">
        <v>2688</v>
      </c>
      <c r="D269" s="506" t="s">
        <v>3074</v>
      </c>
      <c r="E269" s="506" t="s">
        <v>3075</v>
      </c>
      <c r="F269" s="509">
        <v>6</v>
      </c>
      <c r="G269" s="509">
        <v>5460</v>
      </c>
      <c r="H269" s="509">
        <v>1</v>
      </c>
      <c r="I269" s="509">
        <v>910</v>
      </c>
      <c r="J269" s="509">
        <v>1</v>
      </c>
      <c r="K269" s="509">
        <v>912</v>
      </c>
      <c r="L269" s="509">
        <v>0.16703296703296702</v>
      </c>
      <c r="M269" s="509">
        <v>912</v>
      </c>
      <c r="N269" s="509">
        <v>1</v>
      </c>
      <c r="O269" s="509">
        <v>915</v>
      </c>
      <c r="P269" s="522">
        <v>0.16758241758241757</v>
      </c>
      <c r="Q269" s="510">
        <v>915</v>
      </c>
    </row>
    <row r="270" spans="1:17" ht="14.4" customHeight="1" x14ac:dyDescent="0.3">
      <c r="A270" s="505" t="s">
        <v>3170</v>
      </c>
      <c r="B270" s="506" t="s">
        <v>2713</v>
      </c>
      <c r="C270" s="506" t="s">
        <v>2688</v>
      </c>
      <c r="D270" s="506" t="s">
        <v>3078</v>
      </c>
      <c r="E270" s="506" t="s">
        <v>3079</v>
      </c>
      <c r="F270" s="509">
        <v>27</v>
      </c>
      <c r="G270" s="509">
        <v>226206</v>
      </c>
      <c r="H270" s="509">
        <v>1</v>
      </c>
      <c r="I270" s="509">
        <v>8378</v>
      </c>
      <c r="J270" s="509">
        <v>41</v>
      </c>
      <c r="K270" s="509">
        <v>343744</v>
      </c>
      <c r="L270" s="509">
        <v>1.5196060228287491</v>
      </c>
      <c r="M270" s="509">
        <v>8384</v>
      </c>
      <c r="N270" s="509">
        <v>32</v>
      </c>
      <c r="O270" s="509">
        <v>268552</v>
      </c>
      <c r="P270" s="522">
        <v>1.1872010468334173</v>
      </c>
      <c r="Q270" s="510">
        <v>8392.25</v>
      </c>
    </row>
    <row r="271" spans="1:17" ht="14.4" customHeight="1" x14ac:dyDescent="0.3">
      <c r="A271" s="505" t="s">
        <v>3170</v>
      </c>
      <c r="B271" s="506" t="s">
        <v>2713</v>
      </c>
      <c r="C271" s="506" t="s">
        <v>2688</v>
      </c>
      <c r="D271" s="506" t="s">
        <v>3084</v>
      </c>
      <c r="E271" s="506" t="s">
        <v>3085</v>
      </c>
      <c r="F271" s="509"/>
      <c r="G271" s="509"/>
      <c r="H271" s="509"/>
      <c r="I271" s="509"/>
      <c r="J271" s="509"/>
      <c r="K271" s="509"/>
      <c r="L271" s="509"/>
      <c r="M271" s="509"/>
      <c r="N271" s="509">
        <v>2</v>
      </c>
      <c r="O271" s="509">
        <v>0</v>
      </c>
      <c r="P271" s="522"/>
      <c r="Q271" s="510">
        <v>0</v>
      </c>
    </row>
    <row r="272" spans="1:17" ht="14.4" customHeight="1" x14ac:dyDescent="0.3">
      <c r="A272" s="505" t="s">
        <v>3170</v>
      </c>
      <c r="B272" s="506" t="s">
        <v>2713</v>
      </c>
      <c r="C272" s="506" t="s">
        <v>2688</v>
      </c>
      <c r="D272" s="506" t="s">
        <v>3086</v>
      </c>
      <c r="E272" s="506" t="s">
        <v>3087</v>
      </c>
      <c r="F272" s="509">
        <v>1</v>
      </c>
      <c r="G272" s="509">
        <v>1988</v>
      </c>
      <c r="H272" s="509">
        <v>1</v>
      </c>
      <c r="I272" s="509">
        <v>1988</v>
      </c>
      <c r="J272" s="509">
        <v>8</v>
      </c>
      <c r="K272" s="509">
        <v>15944</v>
      </c>
      <c r="L272" s="509">
        <v>8.0201207243460768</v>
      </c>
      <c r="M272" s="509">
        <v>1993</v>
      </c>
      <c r="N272" s="509">
        <v>3</v>
      </c>
      <c r="O272" s="509">
        <v>6003</v>
      </c>
      <c r="P272" s="522">
        <v>3.0196177062374248</v>
      </c>
      <c r="Q272" s="510">
        <v>2001</v>
      </c>
    </row>
    <row r="273" spans="1:17" ht="14.4" customHeight="1" x14ac:dyDescent="0.3">
      <c r="A273" s="505" t="s">
        <v>3170</v>
      </c>
      <c r="B273" s="506" t="s">
        <v>2713</v>
      </c>
      <c r="C273" s="506" t="s">
        <v>2688</v>
      </c>
      <c r="D273" s="506" t="s">
        <v>3088</v>
      </c>
      <c r="E273" s="506" t="s">
        <v>3089</v>
      </c>
      <c r="F273" s="509">
        <v>18</v>
      </c>
      <c r="G273" s="509">
        <v>102384</v>
      </c>
      <c r="H273" s="509">
        <v>1</v>
      </c>
      <c r="I273" s="509">
        <v>5688</v>
      </c>
      <c r="J273" s="509">
        <v>21</v>
      </c>
      <c r="K273" s="509">
        <v>119553</v>
      </c>
      <c r="L273" s="509">
        <v>1.1676922175339897</v>
      </c>
      <c r="M273" s="509">
        <v>5693</v>
      </c>
      <c r="N273" s="509">
        <v>17</v>
      </c>
      <c r="O273" s="509">
        <v>96893</v>
      </c>
      <c r="P273" s="522">
        <v>0.9463685732145648</v>
      </c>
      <c r="Q273" s="510">
        <v>5699.588235294118</v>
      </c>
    </row>
    <row r="274" spans="1:17" ht="14.4" customHeight="1" x14ac:dyDescent="0.3">
      <c r="A274" s="505" t="s">
        <v>3170</v>
      </c>
      <c r="B274" s="506" t="s">
        <v>2713</v>
      </c>
      <c r="C274" s="506" t="s">
        <v>2688</v>
      </c>
      <c r="D274" s="506" t="s">
        <v>3094</v>
      </c>
      <c r="E274" s="506" t="s">
        <v>3095</v>
      </c>
      <c r="F274" s="509">
        <v>19</v>
      </c>
      <c r="G274" s="509">
        <v>10602</v>
      </c>
      <c r="H274" s="509">
        <v>1</v>
      </c>
      <c r="I274" s="509">
        <v>558</v>
      </c>
      <c r="J274" s="509">
        <v>17</v>
      </c>
      <c r="K274" s="509">
        <v>9503</v>
      </c>
      <c r="L274" s="509">
        <v>0.89634031314846252</v>
      </c>
      <c r="M274" s="509">
        <v>559</v>
      </c>
      <c r="N274" s="509">
        <v>16</v>
      </c>
      <c r="O274" s="509">
        <v>8986</v>
      </c>
      <c r="P274" s="522">
        <v>0.8475759290699868</v>
      </c>
      <c r="Q274" s="510">
        <v>561.625</v>
      </c>
    </row>
    <row r="275" spans="1:17" ht="14.4" customHeight="1" x14ac:dyDescent="0.3">
      <c r="A275" s="505" t="s">
        <v>3170</v>
      </c>
      <c r="B275" s="506" t="s">
        <v>2713</v>
      </c>
      <c r="C275" s="506" t="s">
        <v>2688</v>
      </c>
      <c r="D275" s="506" t="s">
        <v>3096</v>
      </c>
      <c r="E275" s="506" t="s">
        <v>3097</v>
      </c>
      <c r="F275" s="509">
        <v>1</v>
      </c>
      <c r="G275" s="509">
        <v>364</v>
      </c>
      <c r="H275" s="509">
        <v>1</v>
      </c>
      <c r="I275" s="509">
        <v>364</v>
      </c>
      <c r="J275" s="509"/>
      <c r="K275" s="509"/>
      <c r="L275" s="509"/>
      <c r="M275" s="509"/>
      <c r="N275" s="509">
        <v>4</v>
      </c>
      <c r="O275" s="509">
        <v>1464</v>
      </c>
      <c r="P275" s="522">
        <v>4.0219780219780219</v>
      </c>
      <c r="Q275" s="510">
        <v>366</v>
      </c>
    </row>
    <row r="276" spans="1:17" ht="14.4" customHeight="1" x14ac:dyDescent="0.3">
      <c r="A276" s="505" t="s">
        <v>3213</v>
      </c>
      <c r="B276" s="506" t="s">
        <v>2678</v>
      </c>
      <c r="C276" s="506" t="s">
        <v>2679</v>
      </c>
      <c r="D276" s="506" t="s">
        <v>2686</v>
      </c>
      <c r="E276" s="506" t="s">
        <v>2687</v>
      </c>
      <c r="F276" s="509">
        <v>1</v>
      </c>
      <c r="G276" s="509">
        <v>511</v>
      </c>
      <c r="H276" s="509">
        <v>1</v>
      </c>
      <c r="I276" s="509">
        <v>511</v>
      </c>
      <c r="J276" s="509"/>
      <c r="K276" s="509"/>
      <c r="L276" s="509"/>
      <c r="M276" s="509"/>
      <c r="N276" s="509"/>
      <c r="O276" s="509"/>
      <c r="P276" s="522"/>
      <c r="Q276" s="510"/>
    </row>
    <row r="277" spans="1:17" ht="14.4" customHeight="1" x14ac:dyDescent="0.3">
      <c r="A277" s="505" t="s">
        <v>3213</v>
      </c>
      <c r="B277" s="506" t="s">
        <v>2678</v>
      </c>
      <c r="C277" s="506" t="s">
        <v>2688</v>
      </c>
      <c r="D277" s="506" t="s">
        <v>2697</v>
      </c>
      <c r="E277" s="506" t="s">
        <v>2698</v>
      </c>
      <c r="F277" s="509">
        <v>1</v>
      </c>
      <c r="G277" s="509">
        <v>324</v>
      </c>
      <c r="H277" s="509">
        <v>1</v>
      </c>
      <c r="I277" s="509">
        <v>324</v>
      </c>
      <c r="J277" s="509"/>
      <c r="K277" s="509"/>
      <c r="L277" s="509"/>
      <c r="M277" s="509"/>
      <c r="N277" s="509"/>
      <c r="O277" s="509"/>
      <c r="P277" s="522"/>
      <c r="Q277" s="510"/>
    </row>
    <row r="278" spans="1:17" ht="14.4" customHeight="1" x14ac:dyDescent="0.3">
      <c r="A278" s="505" t="s">
        <v>3213</v>
      </c>
      <c r="B278" s="506" t="s">
        <v>2678</v>
      </c>
      <c r="C278" s="506" t="s">
        <v>2688</v>
      </c>
      <c r="D278" s="506" t="s">
        <v>2701</v>
      </c>
      <c r="E278" s="506" t="s">
        <v>2702</v>
      </c>
      <c r="F278" s="509">
        <v>6</v>
      </c>
      <c r="G278" s="509">
        <v>3888</v>
      </c>
      <c r="H278" s="509">
        <v>1</v>
      </c>
      <c r="I278" s="509">
        <v>648</v>
      </c>
      <c r="J278" s="509">
        <v>4</v>
      </c>
      <c r="K278" s="509">
        <v>2600</v>
      </c>
      <c r="L278" s="509">
        <v>0.66872427983539096</v>
      </c>
      <c r="M278" s="509">
        <v>650</v>
      </c>
      <c r="N278" s="509">
        <v>8</v>
      </c>
      <c r="O278" s="509">
        <v>5225</v>
      </c>
      <c r="P278" s="522">
        <v>1.3438786008230452</v>
      </c>
      <c r="Q278" s="510">
        <v>653.125</v>
      </c>
    </row>
    <row r="279" spans="1:17" ht="14.4" customHeight="1" x14ac:dyDescent="0.3">
      <c r="A279" s="505" t="s">
        <v>3213</v>
      </c>
      <c r="B279" s="506" t="s">
        <v>2678</v>
      </c>
      <c r="C279" s="506" t="s">
        <v>2688</v>
      </c>
      <c r="D279" s="506" t="s">
        <v>2703</v>
      </c>
      <c r="E279" s="506" t="s">
        <v>2704</v>
      </c>
      <c r="F279" s="509">
        <v>5</v>
      </c>
      <c r="G279" s="509">
        <v>600</v>
      </c>
      <c r="H279" s="509">
        <v>1</v>
      </c>
      <c r="I279" s="509">
        <v>120</v>
      </c>
      <c r="J279" s="509">
        <v>4</v>
      </c>
      <c r="K279" s="509">
        <v>484</v>
      </c>
      <c r="L279" s="509">
        <v>0.80666666666666664</v>
      </c>
      <c r="M279" s="509">
        <v>121</v>
      </c>
      <c r="N279" s="509">
        <v>8</v>
      </c>
      <c r="O279" s="509">
        <v>978</v>
      </c>
      <c r="P279" s="522">
        <v>1.63</v>
      </c>
      <c r="Q279" s="510">
        <v>122.25</v>
      </c>
    </row>
    <row r="280" spans="1:17" ht="14.4" customHeight="1" x14ac:dyDescent="0.3">
      <c r="A280" s="505" t="s">
        <v>3213</v>
      </c>
      <c r="B280" s="506" t="s">
        <v>2678</v>
      </c>
      <c r="C280" s="506" t="s">
        <v>2688</v>
      </c>
      <c r="D280" s="506" t="s">
        <v>2705</v>
      </c>
      <c r="E280" s="506" t="s">
        <v>2706</v>
      </c>
      <c r="F280" s="509">
        <v>2</v>
      </c>
      <c r="G280" s="509">
        <v>528</v>
      </c>
      <c r="H280" s="509">
        <v>1</v>
      </c>
      <c r="I280" s="509">
        <v>264</v>
      </c>
      <c r="J280" s="509"/>
      <c r="K280" s="509"/>
      <c r="L280" s="509"/>
      <c r="M280" s="509"/>
      <c r="N280" s="509"/>
      <c r="O280" s="509"/>
      <c r="P280" s="522"/>
      <c r="Q280" s="510"/>
    </row>
    <row r="281" spans="1:17" ht="14.4" customHeight="1" x14ac:dyDescent="0.3">
      <c r="A281" s="505" t="s">
        <v>3213</v>
      </c>
      <c r="B281" s="506" t="s">
        <v>2678</v>
      </c>
      <c r="C281" s="506" t="s">
        <v>2688</v>
      </c>
      <c r="D281" s="506" t="s">
        <v>2709</v>
      </c>
      <c r="E281" s="506" t="s">
        <v>2710</v>
      </c>
      <c r="F281" s="509">
        <v>1</v>
      </c>
      <c r="G281" s="509">
        <v>463</v>
      </c>
      <c r="H281" s="509">
        <v>1</v>
      </c>
      <c r="I281" s="509">
        <v>463</v>
      </c>
      <c r="J281" s="509"/>
      <c r="K281" s="509"/>
      <c r="L281" s="509"/>
      <c r="M281" s="509"/>
      <c r="N281" s="509"/>
      <c r="O281" s="509"/>
      <c r="P281" s="522"/>
      <c r="Q281" s="510"/>
    </row>
    <row r="282" spans="1:17" ht="14.4" customHeight="1" x14ac:dyDescent="0.3">
      <c r="A282" s="505" t="s">
        <v>3213</v>
      </c>
      <c r="B282" s="506" t="s">
        <v>2713</v>
      </c>
      <c r="C282" s="506" t="s">
        <v>2714</v>
      </c>
      <c r="D282" s="506" t="s">
        <v>2716</v>
      </c>
      <c r="E282" s="506" t="s">
        <v>2717</v>
      </c>
      <c r="F282" s="509"/>
      <c r="G282" s="509"/>
      <c r="H282" s="509"/>
      <c r="I282" s="509"/>
      <c r="J282" s="509">
        <v>1</v>
      </c>
      <c r="K282" s="509">
        <v>484.78</v>
      </c>
      <c r="L282" s="509"/>
      <c r="M282" s="509">
        <v>484.78</v>
      </c>
      <c r="N282" s="509"/>
      <c r="O282" s="509"/>
      <c r="P282" s="522"/>
      <c r="Q282" s="510"/>
    </row>
    <row r="283" spans="1:17" ht="14.4" customHeight="1" x14ac:dyDescent="0.3">
      <c r="A283" s="505" t="s">
        <v>3213</v>
      </c>
      <c r="B283" s="506" t="s">
        <v>2713</v>
      </c>
      <c r="C283" s="506" t="s">
        <v>2714</v>
      </c>
      <c r="D283" s="506" t="s">
        <v>2718</v>
      </c>
      <c r="E283" s="506" t="s">
        <v>714</v>
      </c>
      <c r="F283" s="509"/>
      <c r="G283" s="509"/>
      <c r="H283" s="509"/>
      <c r="I283" s="509"/>
      <c r="J283" s="509"/>
      <c r="K283" s="509"/>
      <c r="L283" s="509"/>
      <c r="M283" s="509"/>
      <c r="N283" s="509">
        <v>0.5</v>
      </c>
      <c r="O283" s="509">
        <v>500.29</v>
      </c>
      <c r="P283" s="522"/>
      <c r="Q283" s="510">
        <v>1000.58</v>
      </c>
    </row>
    <row r="284" spans="1:17" ht="14.4" customHeight="1" x14ac:dyDescent="0.3">
      <c r="A284" s="505" t="s">
        <v>3213</v>
      </c>
      <c r="B284" s="506" t="s">
        <v>2713</v>
      </c>
      <c r="C284" s="506" t="s">
        <v>2714</v>
      </c>
      <c r="D284" s="506" t="s">
        <v>2719</v>
      </c>
      <c r="E284" s="506" t="s">
        <v>714</v>
      </c>
      <c r="F284" s="509">
        <v>9</v>
      </c>
      <c r="G284" s="509">
        <v>17845.920000000002</v>
      </c>
      <c r="H284" s="509">
        <v>1</v>
      </c>
      <c r="I284" s="509">
        <v>1982.88</v>
      </c>
      <c r="J284" s="509">
        <v>4.5</v>
      </c>
      <c r="K284" s="509">
        <v>8949.0400000000009</v>
      </c>
      <c r="L284" s="509">
        <v>0.50146139845970394</v>
      </c>
      <c r="M284" s="509">
        <v>1988.6755555555558</v>
      </c>
      <c r="N284" s="509">
        <v>3.5</v>
      </c>
      <c r="O284" s="509">
        <v>6895.33</v>
      </c>
      <c r="P284" s="522">
        <v>0.38638131292754868</v>
      </c>
      <c r="Q284" s="510">
        <v>1970.0942857142857</v>
      </c>
    </row>
    <row r="285" spans="1:17" ht="14.4" customHeight="1" x14ac:dyDescent="0.3">
      <c r="A285" s="505" t="s">
        <v>3213</v>
      </c>
      <c r="B285" s="506" t="s">
        <v>2713</v>
      </c>
      <c r="C285" s="506" t="s">
        <v>2714</v>
      </c>
      <c r="D285" s="506" t="s">
        <v>2720</v>
      </c>
      <c r="E285" s="506" t="s">
        <v>2721</v>
      </c>
      <c r="F285" s="509">
        <v>14.01</v>
      </c>
      <c r="G285" s="509">
        <v>37015.83</v>
      </c>
      <c r="H285" s="509">
        <v>1</v>
      </c>
      <c r="I285" s="509">
        <v>2642.1006423982872</v>
      </c>
      <c r="J285" s="509">
        <v>9.67</v>
      </c>
      <c r="K285" s="509">
        <v>25747.71</v>
      </c>
      <c r="L285" s="509">
        <v>0.69558645584875434</v>
      </c>
      <c r="M285" s="509">
        <v>2662.6380558428127</v>
      </c>
      <c r="N285" s="509">
        <v>16.05</v>
      </c>
      <c r="O285" s="509">
        <v>42876.79</v>
      </c>
      <c r="P285" s="522">
        <v>1.158336581943455</v>
      </c>
      <c r="Q285" s="510">
        <v>2671.451090342679</v>
      </c>
    </row>
    <row r="286" spans="1:17" ht="14.4" customHeight="1" x14ac:dyDescent="0.3">
      <c r="A286" s="505" t="s">
        <v>3213</v>
      </c>
      <c r="B286" s="506" t="s">
        <v>2713</v>
      </c>
      <c r="C286" s="506" t="s">
        <v>2714</v>
      </c>
      <c r="D286" s="506" t="s">
        <v>2722</v>
      </c>
      <c r="E286" s="506" t="s">
        <v>2721</v>
      </c>
      <c r="F286" s="509">
        <v>1.5999999999999999</v>
      </c>
      <c r="G286" s="509">
        <v>10592.880000000001</v>
      </c>
      <c r="H286" s="509">
        <v>1</v>
      </c>
      <c r="I286" s="509">
        <v>6620.5500000000011</v>
      </c>
      <c r="J286" s="509">
        <v>2.2000000000000002</v>
      </c>
      <c r="K286" s="509">
        <v>14646.480000000001</v>
      </c>
      <c r="L286" s="509">
        <v>1.382672134490337</v>
      </c>
      <c r="M286" s="509">
        <v>6657.4909090909096</v>
      </c>
      <c r="N286" s="509">
        <v>2.2000000000000002</v>
      </c>
      <c r="O286" s="509">
        <v>14692.92</v>
      </c>
      <c r="P286" s="522">
        <v>1.3870562113419578</v>
      </c>
      <c r="Q286" s="510">
        <v>6678.5999999999995</v>
      </c>
    </row>
    <row r="287" spans="1:17" ht="14.4" customHeight="1" x14ac:dyDescent="0.3">
      <c r="A287" s="505" t="s">
        <v>3213</v>
      </c>
      <c r="B287" s="506" t="s">
        <v>2713</v>
      </c>
      <c r="C287" s="506" t="s">
        <v>2714</v>
      </c>
      <c r="D287" s="506" t="s">
        <v>2728</v>
      </c>
      <c r="E287" s="506" t="s">
        <v>725</v>
      </c>
      <c r="F287" s="509">
        <v>27.26</v>
      </c>
      <c r="G287" s="509">
        <v>29687.199999999997</v>
      </c>
      <c r="H287" s="509">
        <v>1</v>
      </c>
      <c r="I287" s="509">
        <v>1089.0388848129126</v>
      </c>
      <c r="J287" s="509">
        <v>20.450000000000003</v>
      </c>
      <c r="K287" s="509">
        <v>20195</v>
      </c>
      <c r="L287" s="509">
        <v>0.68025950578026906</v>
      </c>
      <c r="M287" s="509">
        <v>987.53056234718815</v>
      </c>
      <c r="N287" s="509">
        <v>17.899999999999999</v>
      </c>
      <c r="O287" s="509">
        <v>17703.599999999999</v>
      </c>
      <c r="P287" s="522">
        <v>0.59633781562424215</v>
      </c>
      <c r="Q287" s="510">
        <v>989.02793296089385</v>
      </c>
    </row>
    <row r="288" spans="1:17" ht="14.4" customHeight="1" x14ac:dyDescent="0.3">
      <c r="A288" s="505" t="s">
        <v>3213</v>
      </c>
      <c r="B288" s="506" t="s">
        <v>2713</v>
      </c>
      <c r="C288" s="506" t="s">
        <v>2714</v>
      </c>
      <c r="D288" s="506" t="s">
        <v>2730</v>
      </c>
      <c r="E288" s="506" t="s">
        <v>828</v>
      </c>
      <c r="F288" s="509">
        <v>0.08</v>
      </c>
      <c r="G288" s="509">
        <v>932.68</v>
      </c>
      <c r="H288" s="509">
        <v>1</v>
      </c>
      <c r="I288" s="509">
        <v>11658.5</v>
      </c>
      <c r="J288" s="509"/>
      <c r="K288" s="509"/>
      <c r="L288" s="509"/>
      <c r="M288" s="509"/>
      <c r="N288" s="509"/>
      <c r="O288" s="509"/>
      <c r="P288" s="522"/>
      <c r="Q288" s="510"/>
    </row>
    <row r="289" spans="1:17" ht="14.4" customHeight="1" x14ac:dyDescent="0.3">
      <c r="A289" s="505" t="s">
        <v>3213</v>
      </c>
      <c r="B289" s="506" t="s">
        <v>2713</v>
      </c>
      <c r="C289" s="506" t="s">
        <v>2714</v>
      </c>
      <c r="D289" s="506" t="s">
        <v>2731</v>
      </c>
      <c r="E289" s="506" t="s">
        <v>832</v>
      </c>
      <c r="F289" s="509">
        <v>4.4000000000000004</v>
      </c>
      <c r="G289" s="509">
        <v>56043.3</v>
      </c>
      <c r="H289" s="509">
        <v>1</v>
      </c>
      <c r="I289" s="509">
        <v>12737.113636363636</v>
      </c>
      <c r="J289" s="509">
        <v>2.5400000000000005</v>
      </c>
      <c r="K289" s="509">
        <v>27486.86</v>
      </c>
      <c r="L289" s="509">
        <v>0.49045755692473497</v>
      </c>
      <c r="M289" s="509">
        <v>10821.598425196849</v>
      </c>
      <c r="N289" s="509">
        <v>2.4</v>
      </c>
      <c r="O289" s="509">
        <v>24809.590000000004</v>
      </c>
      <c r="P289" s="522">
        <v>0.44268610163926825</v>
      </c>
      <c r="Q289" s="510">
        <v>10337.329166666668</v>
      </c>
    </row>
    <row r="290" spans="1:17" ht="14.4" customHeight="1" x14ac:dyDescent="0.3">
      <c r="A290" s="505" t="s">
        <v>3213</v>
      </c>
      <c r="B290" s="506" t="s">
        <v>2713</v>
      </c>
      <c r="C290" s="506" t="s">
        <v>2714</v>
      </c>
      <c r="D290" s="506" t="s">
        <v>3214</v>
      </c>
      <c r="E290" s="506" t="s">
        <v>2656</v>
      </c>
      <c r="F290" s="509">
        <v>0.06</v>
      </c>
      <c r="G290" s="509">
        <v>1160.99</v>
      </c>
      <c r="H290" s="509">
        <v>1</v>
      </c>
      <c r="I290" s="509">
        <v>19349.833333333336</v>
      </c>
      <c r="J290" s="509"/>
      <c r="K290" s="509"/>
      <c r="L290" s="509"/>
      <c r="M290" s="509"/>
      <c r="N290" s="509"/>
      <c r="O290" s="509"/>
      <c r="P290" s="522"/>
      <c r="Q290" s="510"/>
    </row>
    <row r="291" spans="1:17" ht="14.4" customHeight="1" x14ac:dyDescent="0.3">
      <c r="A291" s="505" t="s">
        <v>3213</v>
      </c>
      <c r="B291" s="506" t="s">
        <v>2713</v>
      </c>
      <c r="C291" s="506" t="s">
        <v>2714</v>
      </c>
      <c r="D291" s="506" t="s">
        <v>2733</v>
      </c>
      <c r="E291" s="506" t="s">
        <v>828</v>
      </c>
      <c r="F291" s="509">
        <v>0.2</v>
      </c>
      <c r="G291" s="509">
        <v>1052.9100000000001</v>
      </c>
      <c r="H291" s="509">
        <v>1</v>
      </c>
      <c r="I291" s="509">
        <v>5264.55</v>
      </c>
      <c r="J291" s="509"/>
      <c r="K291" s="509"/>
      <c r="L291" s="509"/>
      <c r="M291" s="509"/>
      <c r="N291" s="509">
        <v>0.08</v>
      </c>
      <c r="O291" s="509">
        <v>424.86</v>
      </c>
      <c r="P291" s="522">
        <v>0.40351027153317948</v>
      </c>
      <c r="Q291" s="510">
        <v>5310.75</v>
      </c>
    </row>
    <row r="292" spans="1:17" ht="14.4" customHeight="1" x14ac:dyDescent="0.3">
      <c r="A292" s="505" t="s">
        <v>3213</v>
      </c>
      <c r="B292" s="506" t="s">
        <v>2713</v>
      </c>
      <c r="C292" s="506" t="s">
        <v>2714</v>
      </c>
      <c r="D292" s="506" t="s">
        <v>2734</v>
      </c>
      <c r="E292" s="506" t="s">
        <v>832</v>
      </c>
      <c r="F292" s="509">
        <v>0.02</v>
      </c>
      <c r="G292" s="509">
        <v>128.99</v>
      </c>
      <c r="H292" s="509">
        <v>1</v>
      </c>
      <c r="I292" s="509">
        <v>6449.5</v>
      </c>
      <c r="J292" s="509">
        <v>0.12</v>
      </c>
      <c r="K292" s="509">
        <v>773.98</v>
      </c>
      <c r="L292" s="509">
        <v>6.0003101015582603</v>
      </c>
      <c r="M292" s="509">
        <v>6449.8333333333339</v>
      </c>
      <c r="N292" s="509">
        <v>0.46</v>
      </c>
      <c r="O292" s="509">
        <v>2377.58</v>
      </c>
      <c r="P292" s="522">
        <v>18.432281572214897</v>
      </c>
      <c r="Q292" s="510">
        <v>5168.652173913043</v>
      </c>
    </row>
    <row r="293" spans="1:17" ht="14.4" customHeight="1" x14ac:dyDescent="0.3">
      <c r="A293" s="505" t="s">
        <v>3213</v>
      </c>
      <c r="B293" s="506" t="s">
        <v>2713</v>
      </c>
      <c r="C293" s="506" t="s">
        <v>2714</v>
      </c>
      <c r="D293" s="506" t="s">
        <v>2738</v>
      </c>
      <c r="E293" s="506" t="s">
        <v>2739</v>
      </c>
      <c r="F293" s="509"/>
      <c r="G293" s="509"/>
      <c r="H293" s="509"/>
      <c r="I293" s="509"/>
      <c r="J293" s="509">
        <v>1.2</v>
      </c>
      <c r="K293" s="509">
        <v>319.58999999999997</v>
      </c>
      <c r="L293" s="509"/>
      <c r="M293" s="509">
        <v>266.32499999999999</v>
      </c>
      <c r="N293" s="509"/>
      <c r="O293" s="509"/>
      <c r="P293" s="522"/>
      <c r="Q293" s="510"/>
    </row>
    <row r="294" spans="1:17" ht="14.4" customHeight="1" x14ac:dyDescent="0.3">
      <c r="A294" s="505" t="s">
        <v>3213</v>
      </c>
      <c r="B294" s="506" t="s">
        <v>2713</v>
      </c>
      <c r="C294" s="506" t="s">
        <v>2714</v>
      </c>
      <c r="D294" s="506" t="s">
        <v>2740</v>
      </c>
      <c r="E294" s="506" t="s">
        <v>729</v>
      </c>
      <c r="F294" s="509">
        <v>17.5</v>
      </c>
      <c r="G294" s="509">
        <v>16848.45</v>
      </c>
      <c r="H294" s="509">
        <v>1</v>
      </c>
      <c r="I294" s="509">
        <v>962.76857142857148</v>
      </c>
      <c r="J294" s="509">
        <v>6</v>
      </c>
      <c r="K294" s="509">
        <v>5825.88</v>
      </c>
      <c r="L294" s="509">
        <v>0.34578136267727894</v>
      </c>
      <c r="M294" s="509">
        <v>970.98</v>
      </c>
      <c r="N294" s="509">
        <v>8</v>
      </c>
      <c r="O294" s="509">
        <v>7801.76</v>
      </c>
      <c r="P294" s="522">
        <v>0.46305505847718931</v>
      </c>
      <c r="Q294" s="510">
        <v>975.22</v>
      </c>
    </row>
    <row r="295" spans="1:17" ht="14.4" customHeight="1" x14ac:dyDescent="0.3">
      <c r="A295" s="505" t="s">
        <v>3213</v>
      </c>
      <c r="B295" s="506" t="s">
        <v>2713</v>
      </c>
      <c r="C295" s="506" t="s">
        <v>2714</v>
      </c>
      <c r="D295" s="506" t="s">
        <v>2741</v>
      </c>
      <c r="E295" s="506" t="s">
        <v>729</v>
      </c>
      <c r="F295" s="509">
        <v>2.25</v>
      </c>
      <c r="G295" s="509">
        <v>4350.2800000000007</v>
      </c>
      <c r="H295" s="509">
        <v>1</v>
      </c>
      <c r="I295" s="509">
        <v>1933.4577777777781</v>
      </c>
      <c r="J295" s="509"/>
      <c r="K295" s="509"/>
      <c r="L295" s="509"/>
      <c r="M295" s="509"/>
      <c r="N295" s="509"/>
      <c r="O295" s="509"/>
      <c r="P295" s="522"/>
      <c r="Q295" s="510"/>
    </row>
    <row r="296" spans="1:17" ht="14.4" customHeight="1" x14ac:dyDescent="0.3">
      <c r="A296" s="505" t="s">
        <v>3213</v>
      </c>
      <c r="B296" s="506" t="s">
        <v>2713</v>
      </c>
      <c r="C296" s="506" t="s">
        <v>2714</v>
      </c>
      <c r="D296" s="506" t="s">
        <v>2743</v>
      </c>
      <c r="E296" s="506" t="s">
        <v>855</v>
      </c>
      <c r="F296" s="509"/>
      <c r="G296" s="509"/>
      <c r="H296" s="509"/>
      <c r="I296" s="509"/>
      <c r="J296" s="509">
        <v>0.05</v>
      </c>
      <c r="K296" s="509">
        <v>244.51</v>
      </c>
      <c r="L296" s="509"/>
      <c r="M296" s="509">
        <v>4890.2</v>
      </c>
      <c r="N296" s="509"/>
      <c r="O296" s="509"/>
      <c r="P296" s="522"/>
      <c r="Q296" s="510"/>
    </row>
    <row r="297" spans="1:17" ht="14.4" customHeight="1" x14ac:dyDescent="0.3">
      <c r="A297" s="505" t="s">
        <v>3213</v>
      </c>
      <c r="B297" s="506" t="s">
        <v>2713</v>
      </c>
      <c r="C297" s="506" t="s">
        <v>2714</v>
      </c>
      <c r="D297" s="506" t="s">
        <v>2745</v>
      </c>
      <c r="E297" s="506" t="s">
        <v>748</v>
      </c>
      <c r="F297" s="509">
        <v>0.57000000000000006</v>
      </c>
      <c r="G297" s="509">
        <v>3085.57</v>
      </c>
      <c r="H297" s="509">
        <v>1</v>
      </c>
      <c r="I297" s="509">
        <v>5413.2807017543855</v>
      </c>
      <c r="J297" s="509">
        <v>0.14000000000000001</v>
      </c>
      <c r="K297" s="509">
        <v>764.51</v>
      </c>
      <c r="L297" s="509">
        <v>0.24776945588659469</v>
      </c>
      <c r="M297" s="509">
        <v>5460.7857142857138</v>
      </c>
      <c r="N297" s="509">
        <v>0.01</v>
      </c>
      <c r="O297" s="509">
        <v>54.6</v>
      </c>
      <c r="P297" s="522">
        <v>1.7695271862249114E-2</v>
      </c>
      <c r="Q297" s="510">
        <v>5460</v>
      </c>
    </row>
    <row r="298" spans="1:17" ht="14.4" customHeight="1" x14ac:dyDescent="0.3">
      <c r="A298" s="505" t="s">
        <v>3213</v>
      </c>
      <c r="B298" s="506" t="s">
        <v>2713</v>
      </c>
      <c r="C298" s="506" t="s">
        <v>2714</v>
      </c>
      <c r="D298" s="506" t="s">
        <v>2746</v>
      </c>
      <c r="E298" s="506" t="s">
        <v>748</v>
      </c>
      <c r="F298" s="509">
        <v>10.69</v>
      </c>
      <c r="G298" s="509">
        <v>115646.76</v>
      </c>
      <c r="H298" s="509">
        <v>1</v>
      </c>
      <c r="I298" s="509">
        <v>10818.218896164641</v>
      </c>
      <c r="J298" s="509">
        <v>9.7200000000000006</v>
      </c>
      <c r="K298" s="509">
        <v>105827.13</v>
      </c>
      <c r="L298" s="509">
        <v>0.91508944997680874</v>
      </c>
      <c r="M298" s="509">
        <v>10887.564814814814</v>
      </c>
      <c r="N298" s="509">
        <v>8.7999999999999989</v>
      </c>
      <c r="O298" s="509">
        <v>95946.059999999983</v>
      </c>
      <c r="P298" s="522">
        <v>0.82964762696334937</v>
      </c>
      <c r="Q298" s="510">
        <v>10902.961363636363</v>
      </c>
    </row>
    <row r="299" spans="1:17" ht="14.4" customHeight="1" x14ac:dyDescent="0.3">
      <c r="A299" s="505" t="s">
        <v>3213</v>
      </c>
      <c r="B299" s="506" t="s">
        <v>2713</v>
      </c>
      <c r="C299" s="506" t="s">
        <v>2714</v>
      </c>
      <c r="D299" s="506" t="s">
        <v>2747</v>
      </c>
      <c r="E299" s="506" t="s">
        <v>855</v>
      </c>
      <c r="F299" s="509">
        <v>4.0999999999999996</v>
      </c>
      <c r="G299" s="509">
        <v>7943.4800000000005</v>
      </c>
      <c r="H299" s="509">
        <v>1</v>
      </c>
      <c r="I299" s="509">
        <v>1937.4341463414637</v>
      </c>
      <c r="J299" s="509">
        <v>1.7</v>
      </c>
      <c r="K299" s="509">
        <v>3316.87</v>
      </c>
      <c r="L299" s="509">
        <v>0.4175588029427908</v>
      </c>
      <c r="M299" s="509">
        <v>1951.1</v>
      </c>
      <c r="N299" s="509">
        <v>2.2999999999999998</v>
      </c>
      <c r="O299" s="509">
        <v>4523.57</v>
      </c>
      <c r="P299" s="522">
        <v>0.56946955238761843</v>
      </c>
      <c r="Q299" s="510">
        <v>1966.7695652173913</v>
      </c>
    </row>
    <row r="300" spans="1:17" ht="14.4" customHeight="1" x14ac:dyDescent="0.3">
      <c r="A300" s="505" t="s">
        <v>3213</v>
      </c>
      <c r="B300" s="506" t="s">
        <v>2713</v>
      </c>
      <c r="C300" s="506" t="s">
        <v>2714</v>
      </c>
      <c r="D300" s="506" t="s">
        <v>2748</v>
      </c>
      <c r="E300" s="506" t="s">
        <v>748</v>
      </c>
      <c r="F300" s="509">
        <v>1</v>
      </c>
      <c r="G300" s="509">
        <v>1082.6600000000001</v>
      </c>
      <c r="H300" s="509">
        <v>1</v>
      </c>
      <c r="I300" s="509">
        <v>1082.6600000000001</v>
      </c>
      <c r="J300" s="509"/>
      <c r="K300" s="509"/>
      <c r="L300" s="509"/>
      <c r="M300" s="509"/>
      <c r="N300" s="509"/>
      <c r="O300" s="509"/>
      <c r="P300" s="522"/>
      <c r="Q300" s="510"/>
    </row>
    <row r="301" spans="1:17" ht="14.4" customHeight="1" x14ac:dyDescent="0.3">
      <c r="A301" s="505" t="s">
        <v>3213</v>
      </c>
      <c r="B301" s="506" t="s">
        <v>2713</v>
      </c>
      <c r="C301" s="506" t="s">
        <v>2714</v>
      </c>
      <c r="D301" s="506" t="s">
        <v>2749</v>
      </c>
      <c r="E301" s="506" t="s">
        <v>748</v>
      </c>
      <c r="F301" s="509"/>
      <c r="G301" s="509"/>
      <c r="H301" s="509"/>
      <c r="I301" s="509"/>
      <c r="J301" s="509"/>
      <c r="K301" s="509"/>
      <c r="L301" s="509"/>
      <c r="M301" s="509"/>
      <c r="N301" s="509">
        <v>20.880000000000003</v>
      </c>
      <c r="O301" s="509">
        <v>45608.520000000004</v>
      </c>
      <c r="P301" s="522"/>
      <c r="Q301" s="510">
        <v>2184.3160919540228</v>
      </c>
    </row>
    <row r="302" spans="1:17" ht="14.4" customHeight="1" x14ac:dyDescent="0.3">
      <c r="A302" s="505" t="s">
        <v>3213</v>
      </c>
      <c r="B302" s="506" t="s">
        <v>2713</v>
      </c>
      <c r="C302" s="506" t="s">
        <v>2714</v>
      </c>
      <c r="D302" s="506" t="s">
        <v>2750</v>
      </c>
      <c r="E302" s="506" t="s">
        <v>733</v>
      </c>
      <c r="F302" s="509">
        <v>3.6400000000000006</v>
      </c>
      <c r="G302" s="509">
        <v>1363.8300000000002</v>
      </c>
      <c r="H302" s="509">
        <v>1</v>
      </c>
      <c r="I302" s="509">
        <v>374.67857142857139</v>
      </c>
      <c r="J302" s="509">
        <v>1.1200000000000001</v>
      </c>
      <c r="K302" s="509">
        <v>421.28999999999996</v>
      </c>
      <c r="L302" s="509">
        <v>0.30890213589670262</v>
      </c>
      <c r="M302" s="509">
        <v>376.15178571428567</v>
      </c>
      <c r="N302" s="509">
        <v>0.95</v>
      </c>
      <c r="O302" s="509">
        <v>360.36</v>
      </c>
      <c r="P302" s="522">
        <v>0.26422647983986269</v>
      </c>
      <c r="Q302" s="510">
        <v>379.32631578947371</v>
      </c>
    </row>
    <row r="303" spans="1:17" ht="14.4" customHeight="1" x14ac:dyDescent="0.3">
      <c r="A303" s="505" t="s">
        <v>3213</v>
      </c>
      <c r="B303" s="506" t="s">
        <v>2713</v>
      </c>
      <c r="C303" s="506" t="s">
        <v>2714</v>
      </c>
      <c r="D303" s="506" t="s">
        <v>2752</v>
      </c>
      <c r="E303" s="506" t="s">
        <v>710</v>
      </c>
      <c r="F303" s="509">
        <v>0.35000000000000003</v>
      </c>
      <c r="G303" s="509">
        <v>326.05</v>
      </c>
      <c r="H303" s="509">
        <v>1</v>
      </c>
      <c r="I303" s="509">
        <v>931.57142857142856</v>
      </c>
      <c r="J303" s="509">
        <v>0.15000000000000002</v>
      </c>
      <c r="K303" s="509">
        <v>141.72</v>
      </c>
      <c r="L303" s="509">
        <v>0.43465726115626435</v>
      </c>
      <c r="M303" s="509">
        <v>944.79999999999984</v>
      </c>
      <c r="N303" s="509">
        <v>0.39</v>
      </c>
      <c r="O303" s="509">
        <v>371.29</v>
      </c>
      <c r="P303" s="522">
        <v>1.1387517251955221</v>
      </c>
      <c r="Q303" s="510">
        <v>952.02564102564099</v>
      </c>
    </row>
    <row r="304" spans="1:17" ht="14.4" customHeight="1" x14ac:dyDescent="0.3">
      <c r="A304" s="505" t="s">
        <v>3213</v>
      </c>
      <c r="B304" s="506" t="s">
        <v>2713</v>
      </c>
      <c r="C304" s="506" t="s">
        <v>2714</v>
      </c>
      <c r="D304" s="506" t="s">
        <v>2759</v>
      </c>
      <c r="E304" s="506" t="s">
        <v>748</v>
      </c>
      <c r="F304" s="509"/>
      <c r="G304" s="509"/>
      <c r="H304" s="509"/>
      <c r="I304" s="509"/>
      <c r="J304" s="509"/>
      <c r="K304" s="509"/>
      <c r="L304" s="509"/>
      <c r="M304" s="509"/>
      <c r="N304" s="509">
        <v>0.03</v>
      </c>
      <c r="O304" s="509">
        <v>1354.27</v>
      </c>
      <c r="P304" s="522"/>
      <c r="Q304" s="510">
        <v>45142.333333333336</v>
      </c>
    </row>
    <row r="305" spans="1:17" ht="14.4" customHeight="1" x14ac:dyDescent="0.3">
      <c r="A305" s="505" t="s">
        <v>3213</v>
      </c>
      <c r="B305" s="506" t="s">
        <v>2713</v>
      </c>
      <c r="C305" s="506" t="s">
        <v>2679</v>
      </c>
      <c r="D305" s="506" t="s">
        <v>2762</v>
      </c>
      <c r="E305" s="506" t="s">
        <v>2763</v>
      </c>
      <c r="F305" s="509">
        <v>1</v>
      </c>
      <c r="G305" s="509">
        <v>3654.22</v>
      </c>
      <c r="H305" s="509">
        <v>1</v>
      </c>
      <c r="I305" s="509">
        <v>3654.22</v>
      </c>
      <c r="J305" s="509"/>
      <c r="K305" s="509"/>
      <c r="L305" s="509"/>
      <c r="M305" s="509"/>
      <c r="N305" s="509"/>
      <c r="O305" s="509"/>
      <c r="P305" s="522"/>
      <c r="Q305" s="510"/>
    </row>
    <row r="306" spans="1:17" ht="14.4" customHeight="1" x14ac:dyDescent="0.3">
      <c r="A306" s="505" t="s">
        <v>3213</v>
      </c>
      <c r="B306" s="506" t="s">
        <v>2713</v>
      </c>
      <c r="C306" s="506" t="s">
        <v>2679</v>
      </c>
      <c r="D306" s="506" t="s">
        <v>2768</v>
      </c>
      <c r="E306" s="506" t="s">
        <v>2769</v>
      </c>
      <c r="F306" s="509"/>
      <c r="G306" s="509"/>
      <c r="H306" s="509"/>
      <c r="I306" s="509"/>
      <c r="J306" s="509"/>
      <c r="K306" s="509"/>
      <c r="L306" s="509"/>
      <c r="M306" s="509"/>
      <c r="N306" s="509">
        <v>1</v>
      </c>
      <c r="O306" s="509">
        <v>1447.28</v>
      </c>
      <c r="P306" s="522"/>
      <c r="Q306" s="510">
        <v>1447.28</v>
      </c>
    </row>
    <row r="307" spans="1:17" ht="14.4" customHeight="1" x14ac:dyDescent="0.3">
      <c r="A307" s="505" t="s">
        <v>3213</v>
      </c>
      <c r="B307" s="506" t="s">
        <v>2713</v>
      </c>
      <c r="C307" s="506" t="s">
        <v>2679</v>
      </c>
      <c r="D307" s="506" t="s">
        <v>2770</v>
      </c>
      <c r="E307" s="506" t="s">
        <v>2771</v>
      </c>
      <c r="F307" s="509">
        <v>2</v>
      </c>
      <c r="G307" s="509">
        <v>1876.4</v>
      </c>
      <c r="H307" s="509">
        <v>1</v>
      </c>
      <c r="I307" s="509">
        <v>938.2</v>
      </c>
      <c r="J307" s="509">
        <v>3</v>
      </c>
      <c r="K307" s="509">
        <v>2916.96</v>
      </c>
      <c r="L307" s="509">
        <v>1.5545512683862714</v>
      </c>
      <c r="M307" s="509">
        <v>972.32</v>
      </c>
      <c r="N307" s="509"/>
      <c r="O307" s="509"/>
      <c r="P307" s="522"/>
      <c r="Q307" s="510"/>
    </row>
    <row r="308" spans="1:17" ht="14.4" customHeight="1" x14ac:dyDescent="0.3">
      <c r="A308" s="505" t="s">
        <v>3213</v>
      </c>
      <c r="B308" s="506" t="s">
        <v>2713</v>
      </c>
      <c r="C308" s="506" t="s">
        <v>2679</v>
      </c>
      <c r="D308" s="506" t="s">
        <v>2772</v>
      </c>
      <c r="E308" s="506" t="s">
        <v>2771</v>
      </c>
      <c r="F308" s="509">
        <v>1</v>
      </c>
      <c r="G308" s="509">
        <v>1408.42</v>
      </c>
      <c r="H308" s="509">
        <v>1</v>
      </c>
      <c r="I308" s="509">
        <v>1408.42</v>
      </c>
      <c r="J308" s="509"/>
      <c r="K308" s="509"/>
      <c r="L308" s="509"/>
      <c r="M308" s="509"/>
      <c r="N308" s="509">
        <v>2</v>
      </c>
      <c r="O308" s="509">
        <v>2816.84</v>
      </c>
      <c r="P308" s="522">
        <v>2</v>
      </c>
      <c r="Q308" s="510">
        <v>1408.42</v>
      </c>
    </row>
    <row r="309" spans="1:17" ht="14.4" customHeight="1" x14ac:dyDescent="0.3">
      <c r="A309" s="505" t="s">
        <v>3213</v>
      </c>
      <c r="B309" s="506" t="s">
        <v>2713</v>
      </c>
      <c r="C309" s="506" t="s">
        <v>2679</v>
      </c>
      <c r="D309" s="506" t="s">
        <v>2773</v>
      </c>
      <c r="E309" s="506" t="s">
        <v>2771</v>
      </c>
      <c r="F309" s="509">
        <v>1</v>
      </c>
      <c r="G309" s="509">
        <v>1707.31</v>
      </c>
      <c r="H309" s="509">
        <v>1</v>
      </c>
      <c r="I309" s="509">
        <v>1707.31</v>
      </c>
      <c r="J309" s="509">
        <v>3</v>
      </c>
      <c r="K309" s="509">
        <v>5121.93</v>
      </c>
      <c r="L309" s="509">
        <v>3.0000000000000004</v>
      </c>
      <c r="M309" s="509">
        <v>1707.3100000000002</v>
      </c>
      <c r="N309" s="509">
        <v>4</v>
      </c>
      <c r="O309" s="509">
        <v>6829.24</v>
      </c>
      <c r="P309" s="522">
        <v>4</v>
      </c>
      <c r="Q309" s="510">
        <v>1707.31</v>
      </c>
    </row>
    <row r="310" spans="1:17" ht="14.4" customHeight="1" x14ac:dyDescent="0.3">
      <c r="A310" s="505" t="s">
        <v>3213</v>
      </c>
      <c r="B310" s="506" t="s">
        <v>2713</v>
      </c>
      <c r="C310" s="506" t="s">
        <v>2679</v>
      </c>
      <c r="D310" s="506" t="s">
        <v>2774</v>
      </c>
      <c r="E310" s="506" t="s">
        <v>2771</v>
      </c>
      <c r="F310" s="509">
        <v>5</v>
      </c>
      <c r="G310" s="509">
        <v>10114</v>
      </c>
      <c r="H310" s="509">
        <v>1</v>
      </c>
      <c r="I310" s="509">
        <v>2022.8</v>
      </c>
      <c r="J310" s="509">
        <v>5</v>
      </c>
      <c r="K310" s="509">
        <v>10331.5</v>
      </c>
      <c r="L310" s="509">
        <v>1.0215048447696262</v>
      </c>
      <c r="M310" s="509">
        <v>2066.3000000000002</v>
      </c>
      <c r="N310" s="509">
        <v>9</v>
      </c>
      <c r="O310" s="509">
        <v>18596.699999999997</v>
      </c>
      <c r="P310" s="522">
        <v>1.838708720585327</v>
      </c>
      <c r="Q310" s="510">
        <v>2066.2999999999997</v>
      </c>
    </row>
    <row r="311" spans="1:17" ht="14.4" customHeight="1" x14ac:dyDescent="0.3">
      <c r="A311" s="505" t="s">
        <v>3213</v>
      </c>
      <c r="B311" s="506" t="s">
        <v>2713</v>
      </c>
      <c r="C311" s="506" t="s">
        <v>2679</v>
      </c>
      <c r="D311" s="506" t="s">
        <v>2775</v>
      </c>
      <c r="E311" s="506" t="s">
        <v>2776</v>
      </c>
      <c r="F311" s="509">
        <v>2</v>
      </c>
      <c r="G311" s="509">
        <v>3728.6</v>
      </c>
      <c r="H311" s="509">
        <v>1</v>
      </c>
      <c r="I311" s="509">
        <v>1864.3</v>
      </c>
      <c r="J311" s="509"/>
      <c r="K311" s="509"/>
      <c r="L311" s="509"/>
      <c r="M311" s="509"/>
      <c r="N311" s="509">
        <v>1</v>
      </c>
      <c r="O311" s="509">
        <v>1932.09</v>
      </c>
      <c r="P311" s="522">
        <v>0.51818108673496754</v>
      </c>
      <c r="Q311" s="510">
        <v>1932.09</v>
      </c>
    </row>
    <row r="312" spans="1:17" ht="14.4" customHeight="1" x14ac:dyDescent="0.3">
      <c r="A312" s="505" t="s">
        <v>3213</v>
      </c>
      <c r="B312" s="506" t="s">
        <v>2713</v>
      </c>
      <c r="C312" s="506" t="s">
        <v>2679</v>
      </c>
      <c r="D312" s="506" t="s">
        <v>2777</v>
      </c>
      <c r="E312" s="506" t="s">
        <v>2778</v>
      </c>
      <c r="F312" s="509">
        <v>6</v>
      </c>
      <c r="G312" s="509">
        <v>6058.38</v>
      </c>
      <c r="H312" s="509">
        <v>1</v>
      </c>
      <c r="I312" s="509">
        <v>1009.73</v>
      </c>
      <c r="J312" s="509">
        <v>3</v>
      </c>
      <c r="K312" s="509">
        <v>3083.2799999999997</v>
      </c>
      <c r="L312" s="509">
        <v>0.50892812930189257</v>
      </c>
      <c r="M312" s="509">
        <v>1027.76</v>
      </c>
      <c r="N312" s="509">
        <v>3</v>
      </c>
      <c r="O312" s="509">
        <v>3083.2799999999997</v>
      </c>
      <c r="P312" s="522">
        <v>0.50892812930189257</v>
      </c>
      <c r="Q312" s="510">
        <v>1027.76</v>
      </c>
    </row>
    <row r="313" spans="1:17" ht="14.4" customHeight="1" x14ac:dyDescent="0.3">
      <c r="A313" s="505" t="s">
        <v>3213</v>
      </c>
      <c r="B313" s="506" t="s">
        <v>2713</v>
      </c>
      <c r="C313" s="506" t="s">
        <v>2679</v>
      </c>
      <c r="D313" s="506" t="s">
        <v>2779</v>
      </c>
      <c r="E313" s="506" t="s">
        <v>2778</v>
      </c>
      <c r="F313" s="509"/>
      <c r="G313" s="509"/>
      <c r="H313" s="509"/>
      <c r="I313" s="509"/>
      <c r="J313" s="509">
        <v>1</v>
      </c>
      <c r="K313" s="509">
        <v>2141.85</v>
      </c>
      <c r="L313" s="509"/>
      <c r="M313" s="509">
        <v>2141.85</v>
      </c>
      <c r="N313" s="509">
        <v>7</v>
      </c>
      <c r="O313" s="509">
        <v>14992.95</v>
      </c>
      <c r="P313" s="522"/>
      <c r="Q313" s="510">
        <v>2141.85</v>
      </c>
    </row>
    <row r="314" spans="1:17" ht="14.4" customHeight="1" x14ac:dyDescent="0.3">
      <c r="A314" s="505" t="s">
        <v>3213</v>
      </c>
      <c r="B314" s="506" t="s">
        <v>2713</v>
      </c>
      <c r="C314" s="506" t="s">
        <v>2679</v>
      </c>
      <c r="D314" s="506" t="s">
        <v>2780</v>
      </c>
      <c r="E314" s="506" t="s">
        <v>2781</v>
      </c>
      <c r="F314" s="509"/>
      <c r="G314" s="509"/>
      <c r="H314" s="509"/>
      <c r="I314" s="509"/>
      <c r="J314" s="509">
        <v>1</v>
      </c>
      <c r="K314" s="509">
        <v>466.78</v>
      </c>
      <c r="L314" s="509"/>
      <c r="M314" s="509">
        <v>466.78</v>
      </c>
      <c r="N314" s="509"/>
      <c r="O314" s="509"/>
      <c r="P314" s="522"/>
      <c r="Q314" s="510"/>
    </row>
    <row r="315" spans="1:17" ht="14.4" customHeight="1" x14ac:dyDescent="0.3">
      <c r="A315" s="505" t="s">
        <v>3213</v>
      </c>
      <c r="B315" s="506" t="s">
        <v>2713</v>
      </c>
      <c r="C315" s="506" t="s">
        <v>2679</v>
      </c>
      <c r="D315" s="506" t="s">
        <v>2788</v>
      </c>
      <c r="E315" s="506" t="s">
        <v>2789</v>
      </c>
      <c r="F315" s="509"/>
      <c r="G315" s="509"/>
      <c r="H315" s="509"/>
      <c r="I315" s="509"/>
      <c r="J315" s="509"/>
      <c r="K315" s="509"/>
      <c r="L315" s="509"/>
      <c r="M315" s="509"/>
      <c r="N315" s="509">
        <v>1</v>
      </c>
      <c r="O315" s="509">
        <v>3003.38</v>
      </c>
      <c r="P315" s="522"/>
      <c r="Q315" s="510">
        <v>3003.38</v>
      </c>
    </row>
    <row r="316" spans="1:17" ht="14.4" customHeight="1" x14ac:dyDescent="0.3">
      <c r="A316" s="505" t="s">
        <v>3213</v>
      </c>
      <c r="B316" s="506" t="s">
        <v>2713</v>
      </c>
      <c r="C316" s="506" t="s">
        <v>2679</v>
      </c>
      <c r="D316" s="506" t="s">
        <v>2790</v>
      </c>
      <c r="E316" s="506" t="s">
        <v>2791</v>
      </c>
      <c r="F316" s="509">
        <v>2</v>
      </c>
      <c r="G316" s="509">
        <v>4473</v>
      </c>
      <c r="H316" s="509">
        <v>1</v>
      </c>
      <c r="I316" s="509">
        <v>2236.5</v>
      </c>
      <c r="J316" s="509">
        <v>2</v>
      </c>
      <c r="K316" s="509">
        <v>4473</v>
      </c>
      <c r="L316" s="509">
        <v>1</v>
      </c>
      <c r="M316" s="509">
        <v>2236.5</v>
      </c>
      <c r="N316" s="509">
        <v>1</v>
      </c>
      <c r="O316" s="509">
        <v>2236.5</v>
      </c>
      <c r="P316" s="522">
        <v>0.5</v>
      </c>
      <c r="Q316" s="510">
        <v>2236.5</v>
      </c>
    </row>
    <row r="317" spans="1:17" ht="14.4" customHeight="1" x14ac:dyDescent="0.3">
      <c r="A317" s="505" t="s">
        <v>3213</v>
      </c>
      <c r="B317" s="506" t="s">
        <v>2713</v>
      </c>
      <c r="C317" s="506" t="s">
        <v>2679</v>
      </c>
      <c r="D317" s="506" t="s">
        <v>3139</v>
      </c>
      <c r="E317" s="506" t="s">
        <v>3140</v>
      </c>
      <c r="F317" s="509">
        <v>1</v>
      </c>
      <c r="G317" s="509">
        <v>28000</v>
      </c>
      <c r="H317" s="509">
        <v>1</v>
      </c>
      <c r="I317" s="509">
        <v>28000</v>
      </c>
      <c r="J317" s="509"/>
      <c r="K317" s="509"/>
      <c r="L317" s="509"/>
      <c r="M317" s="509"/>
      <c r="N317" s="509">
        <v>1</v>
      </c>
      <c r="O317" s="509">
        <v>29018.18</v>
      </c>
      <c r="P317" s="522">
        <v>1.0363635714285715</v>
      </c>
      <c r="Q317" s="510">
        <v>29018.18</v>
      </c>
    </row>
    <row r="318" spans="1:17" ht="14.4" customHeight="1" x14ac:dyDescent="0.3">
      <c r="A318" s="505" t="s">
        <v>3213</v>
      </c>
      <c r="B318" s="506" t="s">
        <v>2713</v>
      </c>
      <c r="C318" s="506" t="s">
        <v>2679</v>
      </c>
      <c r="D318" s="506" t="s">
        <v>2794</v>
      </c>
      <c r="E318" s="506" t="s">
        <v>2771</v>
      </c>
      <c r="F318" s="509"/>
      <c r="G318" s="509"/>
      <c r="H318" s="509"/>
      <c r="I318" s="509"/>
      <c r="J318" s="509"/>
      <c r="K318" s="509"/>
      <c r="L318" s="509"/>
      <c r="M318" s="509"/>
      <c r="N318" s="509">
        <v>2</v>
      </c>
      <c r="O318" s="509">
        <v>2893.94</v>
      </c>
      <c r="P318" s="522"/>
      <c r="Q318" s="510">
        <v>1446.97</v>
      </c>
    </row>
    <row r="319" spans="1:17" ht="14.4" customHeight="1" x14ac:dyDescent="0.3">
      <c r="A319" s="505" t="s">
        <v>3213</v>
      </c>
      <c r="B319" s="506" t="s">
        <v>2713</v>
      </c>
      <c r="C319" s="506" t="s">
        <v>2679</v>
      </c>
      <c r="D319" s="506" t="s">
        <v>2795</v>
      </c>
      <c r="E319" s="506" t="s">
        <v>2796</v>
      </c>
      <c r="F319" s="509">
        <v>4</v>
      </c>
      <c r="G319" s="509">
        <v>27321.34</v>
      </c>
      <c r="H319" s="509">
        <v>1</v>
      </c>
      <c r="I319" s="509">
        <v>6830.335</v>
      </c>
      <c r="J319" s="509">
        <v>13</v>
      </c>
      <c r="K319" s="509">
        <v>89580.14</v>
      </c>
      <c r="L319" s="509">
        <v>3.2787608514077276</v>
      </c>
      <c r="M319" s="509">
        <v>6890.78</v>
      </c>
      <c r="N319" s="509">
        <v>12</v>
      </c>
      <c r="O319" s="509">
        <v>82689.36</v>
      </c>
      <c r="P319" s="522">
        <v>3.0265484782225176</v>
      </c>
      <c r="Q319" s="510">
        <v>6890.78</v>
      </c>
    </row>
    <row r="320" spans="1:17" ht="14.4" customHeight="1" x14ac:dyDescent="0.3">
      <c r="A320" s="505" t="s">
        <v>3213</v>
      </c>
      <c r="B320" s="506" t="s">
        <v>2713</v>
      </c>
      <c r="C320" s="506" t="s">
        <v>2679</v>
      </c>
      <c r="D320" s="506" t="s">
        <v>2801</v>
      </c>
      <c r="E320" s="506" t="s">
        <v>2802</v>
      </c>
      <c r="F320" s="509"/>
      <c r="G320" s="509"/>
      <c r="H320" s="509"/>
      <c r="I320" s="509"/>
      <c r="J320" s="509"/>
      <c r="K320" s="509"/>
      <c r="L320" s="509"/>
      <c r="M320" s="509"/>
      <c r="N320" s="509">
        <v>1</v>
      </c>
      <c r="O320" s="509">
        <v>4137.8900000000003</v>
      </c>
      <c r="P320" s="522"/>
      <c r="Q320" s="510">
        <v>4137.8900000000003</v>
      </c>
    </row>
    <row r="321" spans="1:17" ht="14.4" customHeight="1" x14ac:dyDescent="0.3">
      <c r="A321" s="505" t="s">
        <v>3213</v>
      </c>
      <c r="B321" s="506" t="s">
        <v>2713</v>
      </c>
      <c r="C321" s="506" t="s">
        <v>2679</v>
      </c>
      <c r="D321" s="506" t="s">
        <v>2803</v>
      </c>
      <c r="E321" s="506" t="s">
        <v>2804</v>
      </c>
      <c r="F321" s="509">
        <v>1</v>
      </c>
      <c r="G321" s="509">
        <v>1084.3</v>
      </c>
      <c r="H321" s="509">
        <v>1</v>
      </c>
      <c r="I321" s="509">
        <v>1084.3</v>
      </c>
      <c r="J321" s="509"/>
      <c r="K321" s="509"/>
      <c r="L321" s="509"/>
      <c r="M321" s="509"/>
      <c r="N321" s="509"/>
      <c r="O321" s="509"/>
      <c r="P321" s="522"/>
      <c r="Q321" s="510"/>
    </row>
    <row r="322" spans="1:17" ht="14.4" customHeight="1" x14ac:dyDescent="0.3">
      <c r="A322" s="505" t="s">
        <v>3213</v>
      </c>
      <c r="B322" s="506" t="s">
        <v>2713</v>
      </c>
      <c r="C322" s="506" t="s">
        <v>2679</v>
      </c>
      <c r="D322" s="506" t="s">
        <v>2805</v>
      </c>
      <c r="E322" s="506" t="s">
        <v>2806</v>
      </c>
      <c r="F322" s="509"/>
      <c r="G322" s="509"/>
      <c r="H322" s="509"/>
      <c r="I322" s="509"/>
      <c r="J322" s="509">
        <v>1</v>
      </c>
      <c r="K322" s="509">
        <v>17073.05</v>
      </c>
      <c r="L322" s="509"/>
      <c r="M322" s="509">
        <v>17073.05</v>
      </c>
      <c r="N322" s="509"/>
      <c r="O322" s="509"/>
      <c r="P322" s="522"/>
      <c r="Q322" s="510"/>
    </row>
    <row r="323" spans="1:17" ht="14.4" customHeight="1" x14ac:dyDescent="0.3">
      <c r="A323" s="505" t="s">
        <v>3213</v>
      </c>
      <c r="B323" s="506" t="s">
        <v>2713</v>
      </c>
      <c r="C323" s="506" t="s">
        <v>2679</v>
      </c>
      <c r="D323" s="506" t="s">
        <v>2807</v>
      </c>
      <c r="E323" s="506" t="s">
        <v>2808</v>
      </c>
      <c r="F323" s="509">
        <v>3</v>
      </c>
      <c r="G323" s="509">
        <v>3008.3999999999996</v>
      </c>
      <c r="H323" s="509">
        <v>1</v>
      </c>
      <c r="I323" s="509">
        <v>1002.7999999999998</v>
      </c>
      <c r="J323" s="509">
        <v>2</v>
      </c>
      <c r="K323" s="509">
        <v>2005.6</v>
      </c>
      <c r="L323" s="509">
        <v>0.66666666666666674</v>
      </c>
      <c r="M323" s="509">
        <v>1002.8</v>
      </c>
      <c r="N323" s="509">
        <v>3</v>
      </c>
      <c r="O323" s="509">
        <v>3008.3999999999996</v>
      </c>
      <c r="P323" s="522">
        <v>1</v>
      </c>
      <c r="Q323" s="510">
        <v>1002.7999999999998</v>
      </c>
    </row>
    <row r="324" spans="1:17" ht="14.4" customHeight="1" x14ac:dyDescent="0.3">
      <c r="A324" s="505" t="s">
        <v>3213</v>
      </c>
      <c r="B324" s="506" t="s">
        <v>2713</v>
      </c>
      <c r="C324" s="506" t="s">
        <v>2679</v>
      </c>
      <c r="D324" s="506" t="s">
        <v>2809</v>
      </c>
      <c r="E324" s="506" t="s">
        <v>2810</v>
      </c>
      <c r="F324" s="509">
        <v>1</v>
      </c>
      <c r="G324" s="509">
        <v>7650</v>
      </c>
      <c r="H324" s="509">
        <v>1</v>
      </c>
      <c r="I324" s="509">
        <v>7650</v>
      </c>
      <c r="J324" s="509">
        <v>4</v>
      </c>
      <c r="K324" s="509">
        <v>30600</v>
      </c>
      <c r="L324" s="509">
        <v>4</v>
      </c>
      <c r="M324" s="509">
        <v>7650</v>
      </c>
      <c r="N324" s="509">
        <v>2</v>
      </c>
      <c r="O324" s="509">
        <v>15300</v>
      </c>
      <c r="P324" s="522">
        <v>2</v>
      </c>
      <c r="Q324" s="510">
        <v>7650</v>
      </c>
    </row>
    <row r="325" spans="1:17" ht="14.4" customHeight="1" x14ac:dyDescent="0.3">
      <c r="A325" s="505" t="s">
        <v>3213</v>
      </c>
      <c r="B325" s="506" t="s">
        <v>2713</v>
      </c>
      <c r="C325" s="506" t="s">
        <v>2679</v>
      </c>
      <c r="D325" s="506" t="s">
        <v>2811</v>
      </c>
      <c r="E325" s="506" t="s">
        <v>2812</v>
      </c>
      <c r="F325" s="509">
        <v>4</v>
      </c>
      <c r="G325" s="509">
        <v>37152.769999999997</v>
      </c>
      <c r="H325" s="509">
        <v>1</v>
      </c>
      <c r="I325" s="509">
        <v>9288.1924999999992</v>
      </c>
      <c r="J325" s="509">
        <v>1</v>
      </c>
      <c r="K325" s="509">
        <v>9370.39</v>
      </c>
      <c r="L325" s="509">
        <v>0.25221241915474946</v>
      </c>
      <c r="M325" s="509">
        <v>9370.39</v>
      </c>
      <c r="N325" s="509">
        <v>1</v>
      </c>
      <c r="O325" s="509">
        <v>9370.39</v>
      </c>
      <c r="P325" s="522">
        <v>0.25221241915474946</v>
      </c>
      <c r="Q325" s="510">
        <v>9370.39</v>
      </c>
    </row>
    <row r="326" spans="1:17" ht="14.4" customHeight="1" x14ac:dyDescent="0.3">
      <c r="A326" s="505" t="s">
        <v>3213</v>
      </c>
      <c r="B326" s="506" t="s">
        <v>2713</v>
      </c>
      <c r="C326" s="506" t="s">
        <v>2679</v>
      </c>
      <c r="D326" s="506" t="s">
        <v>2815</v>
      </c>
      <c r="E326" s="506" t="s">
        <v>2816</v>
      </c>
      <c r="F326" s="509"/>
      <c r="G326" s="509"/>
      <c r="H326" s="509"/>
      <c r="I326" s="509"/>
      <c r="J326" s="509">
        <v>2</v>
      </c>
      <c r="K326" s="509">
        <v>26569.040000000001</v>
      </c>
      <c r="L326" s="509"/>
      <c r="M326" s="509">
        <v>13284.52</v>
      </c>
      <c r="N326" s="509">
        <v>1</v>
      </c>
      <c r="O326" s="509">
        <v>13284.52</v>
      </c>
      <c r="P326" s="522"/>
      <c r="Q326" s="510">
        <v>13284.52</v>
      </c>
    </row>
    <row r="327" spans="1:17" ht="14.4" customHeight="1" x14ac:dyDescent="0.3">
      <c r="A327" s="505" t="s">
        <v>3213</v>
      </c>
      <c r="B327" s="506" t="s">
        <v>2713</v>
      </c>
      <c r="C327" s="506" t="s">
        <v>2679</v>
      </c>
      <c r="D327" s="506" t="s">
        <v>2819</v>
      </c>
      <c r="E327" s="506" t="s">
        <v>2820</v>
      </c>
      <c r="F327" s="509"/>
      <c r="G327" s="509"/>
      <c r="H327" s="509"/>
      <c r="I327" s="509"/>
      <c r="J327" s="509"/>
      <c r="K327" s="509"/>
      <c r="L327" s="509"/>
      <c r="M327" s="509"/>
      <c r="N327" s="509">
        <v>1</v>
      </c>
      <c r="O327" s="509">
        <v>2170.9699999999998</v>
      </c>
      <c r="P327" s="522"/>
      <c r="Q327" s="510">
        <v>2170.9699999999998</v>
      </c>
    </row>
    <row r="328" spans="1:17" ht="14.4" customHeight="1" x14ac:dyDescent="0.3">
      <c r="A328" s="505" t="s">
        <v>3213</v>
      </c>
      <c r="B328" s="506" t="s">
        <v>2713</v>
      </c>
      <c r="C328" s="506" t="s">
        <v>2679</v>
      </c>
      <c r="D328" s="506" t="s">
        <v>3184</v>
      </c>
      <c r="E328" s="506" t="s">
        <v>2899</v>
      </c>
      <c r="F328" s="509"/>
      <c r="G328" s="509"/>
      <c r="H328" s="509"/>
      <c r="I328" s="509"/>
      <c r="J328" s="509">
        <v>2</v>
      </c>
      <c r="K328" s="509">
        <v>1717.04</v>
      </c>
      <c r="L328" s="509"/>
      <c r="M328" s="509">
        <v>858.52</v>
      </c>
      <c r="N328" s="509"/>
      <c r="O328" s="509"/>
      <c r="P328" s="522"/>
      <c r="Q328" s="510"/>
    </row>
    <row r="329" spans="1:17" ht="14.4" customHeight="1" x14ac:dyDescent="0.3">
      <c r="A329" s="505" t="s">
        <v>3213</v>
      </c>
      <c r="B329" s="506" t="s">
        <v>2713</v>
      </c>
      <c r="C329" s="506" t="s">
        <v>2679</v>
      </c>
      <c r="D329" s="506" t="s">
        <v>2831</v>
      </c>
      <c r="E329" s="506" t="s">
        <v>2832</v>
      </c>
      <c r="F329" s="509"/>
      <c r="G329" s="509"/>
      <c r="H329" s="509"/>
      <c r="I329" s="509"/>
      <c r="J329" s="509">
        <v>1</v>
      </c>
      <c r="K329" s="509">
        <v>2974.36</v>
      </c>
      <c r="L329" s="509"/>
      <c r="M329" s="509">
        <v>2974.36</v>
      </c>
      <c r="N329" s="509"/>
      <c r="O329" s="509"/>
      <c r="P329" s="522"/>
      <c r="Q329" s="510"/>
    </row>
    <row r="330" spans="1:17" ht="14.4" customHeight="1" x14ac:dyDescent="0.3">
      <c r="A330" s="505" t="s">
        <v>3213</v>
      </c>
      <c r="B330" s="506" t="s">
        <v>2713</v>
      </c>
      <c r="C330" s="506" t="s">
        <v>2679</v>
      </c>
      <c r="D330" s="506" t="s">
        <v>2835</v>
      </c>
      <c r="E330" s="506" t="s">
        <v>2834</v>
      </c>
      <c r="F330" s="509"/>
      <c r="G330" s="509"/>
      <c r="H330" s="509"/>
      <c r="I330" s="509"/>
      <c r="J330" s="509"/>
      <c r="K330" s="509"/>
      <c r="L330" s="509"/>
      <c r="M330" s="509"/>
      <c r="N330" s="509">
        <v>1</v>
      </c>
      <c r="O330" s="509">
        <v>5259.23</v>
      </c>
      <c r="P330" s="522"/>
      <c r="Q330" s="510">
        <v>5259.23</v>
      </c>
    </row>
    <row r="331" spans="1:17" ht="14.4" customHeight="1" x14ac:dyDescent="0.3">
      <c r="A331" s="505" t="s">
        <v>3213</v>
      </c>
      <c r="B331" s="506" t="s">
        <v>2713</v>
      </c>
      <c r="C331" s="506" t="s">
        <v>2679</v>
      </c>
      <c r="D331" s="506" t="s">
        <v>2836</v>
      </c>
      <c r="E331" s="506" t="s">
        <v>2837</v>
      </c>
      <c r="F331" s="509">
        <v>2</v>
      </c>
      <c r="G331" s="509">
        <v>2942.34</v>
      </c>
      <c r="H331" s="509">
        <v>1</v>
      </c>
      <c r="I331" s="509">
        <v>1471.17</v>
      </c>
      <c r="J331" s="509">
        <v>1</v>
      </c>
      <c r="K331" s="509">
        <v>1497.44</v>
      </c>
      <c r="L331" s="509">
        <v>0.50892826797718826</v>
      </c>
      <c r="M331" s="509">
        <v>1497.44</v>
      </c>
      <c r="N331" s="509">
        <v>1</v>
      </c>
      <c r="O331" s="509">
        <v>1497.44</v>
      </c>
      <c r="P331" s="522">
        <v>0.50892826797718826</v>
      </c>
      <c r="Q331" s="510">
        <v>1497.44</v>
      </c>
    </row>
    <row r="332" spans="1:17" ht="14.4" customHeight="1" x14ac:dyDescent="0.3">
      <c r="A332" s="505" t="s">
        <v>3213</v>
      </c>
      <c r="B332" s="506" t="s">
        <v>2713</v>
      </c>
      <c r="C332" s="506" t="s">
        <v>2679</v>
      </c>
      <c r="D332" s="506" t="s">
        <v>3215</v>
      </c>
      <c r="E332" s="506" t="s">
        <v>3216</v>
      </c>
      <c r="F332" s="509"/>
      <c r="G332" s="509"/>
      <c r="H332" s="509"/>
      <c r="I332" s="509"/>
      <c r="J332" s="509"/>
      <c r="K332" s="509"/>
      <c r="L332" s="509"/>
      <c r="M332" s="509"/>
      <c r="N332" s="509">
        <v>2</v>
      </c>
      <c r="O332" s="509">
        <v>8083.64</v>
      </c>
      <c r="P332" s="522"/>
      <c r="Q332" s="510">
        <v>4041.82</v>
      </c>
    </row>
    <row r="333" spans="1:17" ht="14.4" customHeight="1" x14ac:dyDescent="0.3">
      <c r="A333" s="505" t="s">
        <v>3213</v>
      </c>
      <c r="B333" s="506" t="s">
        <v>2713</v>
      </c>
      <c r="C333" s="506" t="s">
        <v>2679</v>
      </c>
      <c r="D333" s="506" t="s">
        <v>2840</v>
      </c>
      <c r="E333" s="506" t="s">
        <v>2841</v>
      </c>
      <c r="F333" s="509">
        <v>1</v>
      </c>
      <c r="G333" s="509">
        <v>584.4</v>
      </c>
      <c r="H333" s="509">
        <v>1</v>
      </c>
      <c r="I333" s="509">
        <v>584.4</v>
      </c>
      <c r="J333" s="509">
        <v>2</v>
      </c>
      <c r="K333" s="509">
        <v>1211.3</v>
      </c>
      <c r="L333" s="509">
        <v>2.0727241615331966</v>
      </c>
      <c r="M333" s="509">
        <v>605.65</v>
      </c>
      <c r="N333" s="509">
        <v>1</v>
      </c>
      <c r="O333" s="509">
        <v>605.65</v>
      </c>
      <c r="P333" s="522">
        <v>1.0363620807665983</v>
      </c>
      <c r="Q333" s="510">
        <v>605.65</v>
      </c>
    </row>
    <row r="334" spans="1:17" ht="14.4" customHeight="1" x14ac:dyDescent="0.3">
      <c r="A334" s="505" t="s">
        <v>3213</v>
      </c>
      <c r="B334" s="506" t="s">
        <v>2713</v>
      </c>
      <c r="C334" s="506" t="s">
        <v>2679</v>
      </c>
      <c r="D334" s="506" t="s">
        <v>2844</v>
      </c>
      <c r="E334" s="506" t="s">
        <v>2845</v>
      </c>
      <c r="F334" s="509"/>
      <c r="G334" s="509"/>
      <c r="H334" s="509"/>
      <c r="I334" s="509"/>
      <c r="J334" s="509">
        <v>1</v>
      </c>
      <c r="K334" s="509">
        <v>18223.11</v>
      </c>
      <c r="L334" s="509"/>
      <c r="M334" s="509">
        <v>18223.11</v>
      </c>
      <c r="N334" s="509">
        <v>1</v>
      </c>
      <c r="O334" s="509">
        <v>18223.11</v>
      </c>
      <c r="P334" s="522"/>
      <c r="Q334" s="510">
        <v>18223.11</v>
      </c>
    </row>
    <row r="335" spans="1:17" ht="14.4" customHeight="1" x14ac:dyDescent="0.3">
      <c r="A335" s="505" t="s">
        <v>3213</v>
      </c>
      <c r="B335" s="506" t="s">
        <v>2713</v>
      </c>
      <c r="C335" s="506" t="s">
        <v>2679</v>
      </c>
      <c r="D335" s="506" t="s">
        <v>3185</v>
      </c>
      <c r="E335" s="506" t="s">
        <v>3186</v>
      </c>
      <c r="F335" s="509"/>
      <c r="G335" s="509"/>
      <c r="H335" s="509"/>
      <c r="I335" s="509"/>
      <c r="J335" s="509">
        <v>1</v>
      </c>
      <c r="K335" s="509">
        <v>17381.990000000002</v>
      </c>
      <c r="L335" s="509"/>
      <c r="M335" s="509">
        <v>17381.990000000002</v>
      </c>
      <c r="N335" s="509"/>
      <c r="O335" s="509"/>
      <c r="P335" s="522"/>
      <c r="Q335" s="510"/>
    </row>
    <row r="336" spans="1:17" ht="14.4" customHeight="1" x14ac:dyDescent="0.3">
      <c r="A336" s="505" t="s">
        <v>3213</v>
      </c>
      <c r="B336" s="506" t="s">
        <v>2713</v>
      </c>
      <c r="C336" s="506" t="s">
        <v>2679</v>
      </c>
      <c r="D336" s="506" t="s">
        <v>2846</v>
      </c>
      <c r="E336" s="506" t="s">
        <v>2847</v>
      </c>
      <c r="F336" s="509">
        <v>5</v>
      </c>
      <c r="G336" s="509">
        <v>4068.3199999999997</v>
      </c>
      <c r="H336" s="509">
        <v>1</v>
      </c>
      <c r="I336" s="509">
        <v>813.66399999999999</v>
      </c>
      <c r="J336" s="509">
        <v>2</v>
      </c>
      <c r="K336" s="509">
        <v>1662.32</v>
      </c>
      <c r="L336" s="509">
        <v>0.40860109332599209</v>
      </c>
      <c r="M336" s="509">
        <v>831.16</v>
      </c>
      <c r="N336" s="509">
        <v>2</v>
      </c>
      <c r="O336" s="509">
        <v>1662.32</v>
      </c>
      <c r="P336" s="522">
        <v>0.40860109332599209</v>
      </c>
      <c r="Q336" s="510">
        <v>831.16</v>
      </c>
    </row>
    <row r="337" spans="1:17" ht="14.4" customHeight="1" x14ac:dyDescent="0.3">
      <c r="A337" s="505" t="s">
        <v>3213</v>
      </c>
      <c r="B337" s="506" t="s">
        <v>2713</v>
      </c>
      <c r="C337" s="506" t="s">
        <v>2679</v>
      </c>
      <c r="D337" s="506" t="s">
        <v>2848</v>
      </c>
      <c r="E337" s="506" t="s">
        <v>2847</v>
      </c>
      <c r="F337" s="509">
        <v>5</v>
      </c>
      <c r="G337" s="509">
        <v>4284.5</v>
      </c>
      <c r="H337" s="509">
        <v>1</v>
      </c>
      <c r="I337" s="509">
        <v>856.9</v>
      </c>
      <c r="J337" s="509">
        <v>3</v>
      </c>
      <c r="K337" s="509">
        <v>2664.18</v>
      </c>
      <c r="L337" s="509">
        <v>0.62181818181818183</v>
      </c>
      <c r="M337" s="509">
        <v>888.06</v>
      </c>
      <c r="N337" s="509">
        <v>7</v>
      </c>
      <c r="O337" s="509">
        <v>6216.42</v>
      </c>
      <c r="P337" s="522">
        <v>1.4509090909090909</v>
      </c>
      <c r="Q337" s="510">
        <v>888.06000000000006</v>
      </c>
    </row>
    <row r="338" spans="1:17" ht="14.4" customHeight="1" x14ac:dyDescent="0.3">
      <c r="A338" s="505" t="s">
        <v>3213</v>
      </c>
      <c r="B338" s="506" t="s">
        <v>2713</v>
      </c>
      <c r="C338" s="506" t="s">
        <v>2679</v>
      </c>
      <c r="D338" s="506" t="s">
        <v>2849</v>
      </c>
      <c r="E338" s="506" t="s">
        <v>2850</v>
      </c>
      <c r="F338" s="509"/>
      <c r="G338" s="509"/>
      <c r="H338" s="509"/>
      <c r="I338" s="509"/>
      <c r="J338" s="509">
        <v>3</v>
      </c>
      <c r="K338" s="509">
        <v>2664.18</v>
      </c>
      <c r="L338" s="509"/>
      <c r="M338" s="509">
        <v>888.06</v>
      </c>
      <c r="N338" s="509">
        <v>3</v>
      </c>
      <c r="O338" s="509">
        <v>2664.18</v>
      </c>
      <c r="P338" s="522"/>
      <c r="Q338" s="510">
        <v>888.06</v>
      </c>
    </row>
    <row r="339" spans="1:17" ht="14.4" customHeight="1" x14ac:dyDescent="0.3">
      <c r="A339" s="505" t="s">
        <v>3213</v>
      </c>
      <c r="B339" s="506" t="s">
        <v>2713</v>
      </c>
      <c r="C339" s="506" t="s">
        <v>2679</v>
      </c>
      <c r="D339" s="506" t="s">
        <v>2851</v>
      </c>
      <c r="E339" s="506" t="s">
        <v>2852</v>
      </c>
      <c r="F339" s="509"/>
      <c r="G339" s="509"/>
      <c r="H339" s="509"/>
      <c r="I339" s="509"/>
      <c r="J339" s="509">
        <v>1</v>
      </c>
      <c r="K339" s="509">
        <v>831.16</v>
      </c>
      <c r="L339" s="509"/>
      <c r="M339" s="509">
        <v>831.16</v>
      </c>
      <c r="N339" s="509"/>
      <c r="O339" s="509"/>
      <c r="P339" s="522"/>
      <c r="Q339" s="510"/>
    </row>
    <row r="340" spans="1:17" ht="14.4" customHeight="1" x14ac:dyDescent="0.3">
      <c r="A340" s="505" t="s">
        <v>3213</v>
      </c>
      <c r="B340" s="506" t="s">
        <v>2713</v>
      </c>
      <c r="C340" s="506" t="s">
        <v>2679</v>
      </c>
      <c r="D340" s="506" t="s">
        <v>2858</v>
      </c>
      <c r="E340" s="506" t="s">
        <v>2859</v>
      </c>
      <c r="F340" s="509"/>
      <c r="G340" s="509"/>
      <c r="H340" s="509"/>
      <c r="I340" s="509"/>
      <c r="J340" s="509">
        <v>2</v>
      </c>
      <c r="K340" s="509">
        <v>2945.76</v>
      </c>
      <c r="L340" s="509"/>
      <c r="M340" s="509">
        <v>1472.88</v>
      </c>
      <c r="N340" s="509"/>
      <c r="O340" s="509"/>
      <c r="P340" s="522"/>
      <c r="Q340" s="510"/>
    </row>
    <row r="341" spans="1:17" ht="14.4" customHeight="1" x14ac:dyDescent="0.3">
      <c r="A341" s="505" t="s">
        <v>3213</v>
      </c>
      <c r="B341" s="506" t="s">
        <v>2713</v>
      </c>
      <c r="C341" s="506" t="s">
        <v>2679</v>
      </c>
      <c r="D341" s="506" t="s">
        <v>2860</v>
      </c>
      <c r="E341" s="506" t="s">
        <v>2861</v>
      </c>
      <c r="F341" s="509"/>
      <c r="G341" s="509"/>
      <c r="H341" s="509"/>
      <c r="I341" s="509"/>
      <c r="J341" s="509"/>
      <c r="K341" s="509"/>
      <c r="L341" s="509"/>
      <c r="M341" s="509"/>
      <c r="N341" s="509">
        <v>1</v>
      </c>
      <c r="O341" s="509">
        <v>1312.14</v>
      </c>
      <c r="P341" s="522"/>
      <c r="Q341" s="510">
        <v>1312.14</v>
      </c>
    </row>
    <row r="342" spans="1:17" ht="14.4" customHeight="1" x14ac:dyDescent="0.3">
      <c r="A342" s="505" t="s">
        <v>3213</v>
      </c>
      <c r="B342" s="506" t="s">
        <v>2713</v>
      </c>
      <c r="C342" s="506" t="s">
        <v>2679</v>
      </c>
      <c r="D342" s="506" t="s">
        <v>2864</v>
      </c>
      <c r="E342" s="506" t="s">
        <v>2865</v>
      </c>
      <c r="F342" s="509"/>
      <c r="G342" s="509"/>
      <c r="H342" s="509"/>
      <c r="I342" s="509"/>
      <c r="J342" s="509">
        <v>3</v>
      </c>
      <c r="K342" s="509">
        <v>10933.74</v>
      </c>
      <c r="L342" s="509"/>
      <c r="M342" s="509">
        <v>3644.58</v>
      </c>
      <c r="N342" s="509"/>
      <c r="O342" s="509"/>
      <c r="P342" s="522"/>
      <c r="Q342" s="510"/>
    </row>
    <row r="343" spans="1:17" ht="14.4" customHeight="1" x14ac:dyDescent="0.3">
      <c r="A343" s="505" t="s">
        <v>3213</v>
      </c>
      <c r="B343" s="506" t="s">
        <v>2713</v>
      </c>
      <c r="C343" s="506" t="s">
        <v>2679</v>
      </c>
      <c r="D343" s="506" t="s">
        <v>2866</v>
      </c>
      <c r="E343" s="506" t="s">
        <v>2867</v>
      </c>
      <c r="F343" s="509">
        <v>6</v>
      </c>
      <c r="G343" s="509">
        <v>7789.0999999999995</v>
      </c>
      <c r="H343" s="509">
        <v>1</v>
      </c>
      <c r="I343" s="509">
        <v>1298.1833333333332</v>
      </c>
      <c r="J343" s="509">
        <v>11</v>
      </c>
      <c r="K343" s="509">
        <v>14364.02</v>
      </c>
      <c r="L343" s="509">
        <v>1.8441180624205622</v>
      </c>
      <c r="M343" s="509">
        <v>1305.82</v>
      </c>
      <c r="N343" s="509">
        <v>11</v>
      </c>
      <c r="O343" s="509">
        <v>12928.61</v>
      </c>
      <c r="P343" s="522">
        <v>1.6598336136395735</v>
      </c>
      <c r="Q343" s="510">
        <v>1175.328181818182</v>
      </c>
    </row>
    <row r="344" spans="1:17" ht="14.4" customHeight="1" x14ac:dyDescent="0.3">
      <c r="A344" s="505" t="s">
        <v>3213</v>
      </c>
      <c r="B344" s="506" t="s">
        <v>2713</v>
      </c>
      <c r="C344" s="506" t="s">
        <v>2679</v>
      </c>
      <c r="D344" s="506" t="s">
        <v>3191</v>
      </c>
      <c r="E344" s="506" t="s">
        <v>3192</v>
      </c>
      <c r="F344" s="509"/>
      <c r="G344" s="509"/>
      <c r="H344" s="509"/>
      <c r="I344" s="509"/>
      <c r="J344" s="509">
        <v>1</v>
      </c>
      <c r="K344" s="509">
        <v>80000</v>
      </c>
      <c r="L344" s="509"/>
      <c r="M344" s="509">
        <v>80000</v>
      </c>
      <c r="N344" s="509"/>
      <c r="O344" s="509"/>
      <c r="P344" s="522"/>
      <c r="Q344" s="510"/>
    </row>
    <row r="345" spans="1:17" ht="14.4" customHeight="1" x14ac:dyDescent="0.3">
      <c r="A345" s="505" t="s">
        <v>3213</v>
      </c>
      <c r="B345" s="506" t="s">
        <v>2713</v>
      </c>
      <c r="C345" s="506" t="s">
        <v>2679</v>
      </c>
      <c r="D345" s="506" t="s">
        <v>2868</v>
      </c>
      <c r="E345" s="506" t="s">
        <v>2869</v>
      </c>
      <c r="F345" s="509">
        <v>3</v>
      </c>
      <c r="G345" s="509">
        <v>1064.7</v>
      </c>
      <c r="H345" s="509">
        <v>1</v>
      </c>
      <c r="I345" s="509">
        <v>354.90000000000003</v>
      </c>
      <c r="J345" s="509">
        <v>8</v>
      </c>
      <c r="K345" s="509">
        <v>2872.8</v>
      </c>
      <c r="L345" s="509">
        <v>2.6982248520710059</v>
      </c>
      <c r="M345" s="509">
        <v>359.1</v>
      </c>
      <c r="N345" s="509">
        <v>7</v>
      </c>
      <c r="O345" s="509">
        <v>2513.6999999999998</v>
      </c>
      <c r="P345" s="522">
        <v>2.36094674556213</v>
      </c>
      <c r="Q345" s="510">
        <v>359.09999999999997</v>
      </c>
    </row>
    <row r="346" spans="1:17" ht="14.4" customHeight="1" x14ac:dyDescent="0.3">
      <c r="A346" s="505" t="s">
        <v>3213</v>
      </c>
      <c r="B346" s="506" t="s">
        <v>2713</v>
      </c>
      <c r="C346" s="506" t="s">
        <v>2679</v>
      </c>
      <c r="D346" s="506" t="s">
        <v>2870</v>
      </c>
      <c r="E346" s="506" t="s">
        <v>2871</v>
      </c>
      <c r="F346" s="509">
        <v>4</v>
      </c>
      <c r="G346" s="509">
        <v>3575.6</v>
      </c>
      <c r="H346" s="509">
        <v>1</v>
      </c>
      <c r="I346" s="509">
        <v>893.9</v>
      </c>
      <c r="J346" s="509">
        <v>1</v>
      </c>
      <c r="K346" s="509">
        <v>893.9</v>
      </c>
      <c r="L346" s="509">
        <v>0.25</v>
      </c>
      <c r="M346" s="509">
        <v>893.9</v>
      </c>
      <c r="N346" s="509">
        <v>3</v>
      </c>
      <c r="O346" s="509">
        <v>2681.7</v>
      </c>
      <c r="P346" s="522">
        <v>0.75</v>
      </c>
      <c r="Q346" s="510">
        <v>893.9</v>
      </c>
    </row>
    <row r="347" spans="1:17" ht="14.4" customHeight="1" x14ac:dyDescent="0.3">
      <c r="A347" s="505" t="s">
        <v>3213</v>
      </c>
      <c r="B347" s="506" t="s">
        <v>2713</v>
      </c>
      <c r="C347" s="506" t="s">
        <v>2679</v>
      </c>
      <c r="D347" s="506" t="s">
        <v>2874</v>
      </c>
      <c r="E347" s="506" t="s">
        <v>2875</v>
      </c>
      <c r="F347" s="509"/>
      <c r="G347" s="509"/>
      <c r="H347" s="509"/>
      <c r="I347" s="509"/>
      <c r="J347" s="509">
        <v>1</v>
      </c>
      <c r="K347" s="509">
        <v>16831.689999999999</v>
      </c>
      <c r="L347" s="509"/>
      <c r="M347" s="509">
        <v>16831.689999999999</v>
      </c>
      <c r="N347" s="509"/>
      <c r="O347" s="509"/>
      <c r="P347" s="522"/>
      <c r="Q347" s="510"/>
    </row>
    <row r="348" spans="1:17" ht="14.4" customHeight="1" x14ac:dyDescent="0.3">
      <c r="A348" s="505" t="s">
        <v>3213</v>
      </c>
      <c r="B348" s="506" t="s">
        <v>2713</v>
      </c>
      <c r="C348" s="506" t="s">
        <v>2679</v>
      </c>
      <c r="D348" s="506" t="s">
        <v>2878</v>
      </c>
      <c r="E348" s="506" t="s">
        <v>2879</v>
      </c>
      <c r="F348" s="509">
        <v>1</v>
      </c>
      <c r="G348" s="509">
        <v>5018.2</v>
      </c>
      <c r="H348" s="509">
        <v>1</v>
      </c>
      <c r="I348" s="509">
        <v>5018.2</v>
      </c>
      <c r="J348" s="509">
        <v>2</v>
      </c>
      <c r="K348" s="509">
        <v>10401.36</v>
      </c>
      <c r="L348" s="509">
        <v>2.0727272727272728</v>
      </c>
      <c r="M348" s="509">
        <v>5200.68</v>
      </c>
      <c r="N348" s="509">
        <v>1</v>
      </c>
      <c r="O348" s="509">
        <v>5200.68</v>
      </c>
      <c r="P348" s="522">
        <v>1.0363636363636364</v>
      </c>
      <c r="Q348" s="510">
        <v>5200.68</v>
      </c>
    </row>
    <row r="349" spans="1:17" ht="14.4" customHeight="1" x14ac:dyDescent="0.3">
      <c r="A349" s="505" t="s">
        <v>3213</v>
      </c>
      <c r="B349" s="506" t="s">
        <v>2713</v>
      </c>
      <c r="C349" s="506" t="s">
        <v>2679</v>
      </c>
      <c r="D349" s="506" t="s">
        <v>2882</v>
      </c>
      <c r="E349" s="506" t="s">
        <v>2883</v>
      </c>
      <c r="F349" s="509">
        <v>4</v>
      </c>
      <c r="G349" s="509">
        <v>25424</v>
      </c>
      <c r="H349" s="509">
        <v>1</v>
      </c>
      <c r="I349" s="509">
        <v>6356</v>
      </c>
      <c r="J349" s="509">
        <v>4</v>
      </c>
      <c r="K349" s="509">
        <v>26348.52</v>
      </c>
      <c r="L349" s="509">
        <v>1.0363640654499686</v>
      </c>
      <c r="M349" s="509">
        <v>6587.13</v>
      </c>
      <c r="N349" s="509">
        <v>7</v>
      </c>
      <c r="O349" s="509">
        <v>46109.91</v>
      </c>
      <c r="P349" s="522">
        <v>1.813637114537445</v>
      </c>
      <c r="Q349" s="510">
        <v>6587.13</v>
      </c>
    </row>
    <row r="350" spans="1:17" ht="14.4" customHeight="1" x14ac:dyDescent="0.3">
      <c r="A350" s="505" t="s">
        <v>3213</v>
      </c>
      <c r="B350" s="506" t="s">
        <v>2713</v>
      </c>
      <c r="C350" s="506" t="s">
        <v>2679</v>
      </c>
      <c r="D350" s="506" t="s">
        <v>3154</v>
      </c>
      <c r="E350" s="506" t="s">
        <v>3155</v>
      </c>
      <c r="F350" s="509"/>
      <c r="G350" s="509"/>
      <c r="H350" s="509"/>
      <c r="I350" s="509"/>
      <c r="J350" s="509">
        <v>2</v>
      </c>
      <c r="K350" s="509">
        <v>72951.7</v>
      </c>
      <c r="L350" s="509"/>
      <c r="M350" s="509">
        <v>36475.85</v>
      </c>
      <c r="N350" s="509"/>
      <c r="O350" s="509"/>
      <c r="P350" s="522"/>
      <c r="Q350" s="510"/>
    </row>
    <row r="351" spans="1:17" ht="14.4" customHeight="1" x14ac:dyDescent="0.3">
      <c r="A351" s="505" t="s">
        <v>3213</v>
      </c>
      <c r="B351" s="506" t="s">
        <v>2713</v>
      </c>
      <c r="C351" s="506" t="s">
        <v>2679</v>
      </c>
      <c r="D351" s="506" t="s">
        <v>2884</v>
      </c>
      <c r="E351" s="506" t="s">
        <v>2885</v>
      </c>
      <c r="F351" s="509">
        <v>2</v>
      </c>
      <c r="G351" s="509">
        <v>3683.24</v>
      </c>
      <c r="H351" s="509">
        <v>1</v>
      </c>
      <c r="I351" s="509">
        <v>1841.62</v>
      </c>
      <c r="J351" s="509"/>
      <c r="K351" s="509"/>
      <c r="L351" s="509"/>
      <c r="M351" s="509"/>
      <c r="N351" s="509">
        <v>1</v>
      </c>
      <c r="O351" s="509">
        <v>1841.62</v>
      </c>
      <c r="P351" s="522">
        <v>0.5</v>
      </c>
      <c r="Q351" s="510">
        <v>1841.62</v>
      </c>
    </row>
    <row r="352" spans="1:17" ht="14.4" customHeight="1" x14ac:dyDescent="0.3">
      <c r="A352" s="505" t="s">
        <v>3213</v>
      </c>
      <c r="B352" s="506" t="s">
        <v>2713</v>
      </c>
      <c r="C352" s="506" t="s">
        <v>2679</v>
      </c>
      <c r="D352" s="506" t="s">
        <v>3197</v>
      </c>
      <c r="E352" s="506" t="s">
        <v>3198</v>
      </c>
      <c r="F352" s="509"/>
      <c r="G352" s="509"/>
      <c r="H352" s="509"/>
      <c r="I352" s="509"/>
      <c r="J352" s="509"/>
      <c r="K352" s="509"/>
      <c r="L352" s="509"/>
      <c r="M352" s="509"/>
      <c r="N352" s="509">
        <v>1</v>
      </c>
      <c r="O352" s="509">
        <v>31629.82</v>
      </c>
      <c r="P352" s="522"/>
      <c r="Q352" s="510">
        <v>31629.82</v>
      </c>
    </row>
    <row r="353" spans="1:17" ht="14.4" customHeight="1" x14ac:dyDescent="0.3">
      <c r="A353" s="505" t="s">
        <v>3213</v>
      </c>
      <c r="B353" s="506" t="s">
        <v>2713</v>
      </c>
      <c r="C353" s="506" t="s">
        <v>2679</v>
      </c>
      <c r="D353" s="506" t="s">
        <v>2892</v>
      </c>
      <c r="E353" s="506" t="s">
        <v>2893</v>
      </c>
      <c r="F353" s="509">
        <v>1</v>
      </c>
      <c r="G353" s="509">
        <v>24485.5</v>
      </c>
      <c r="H353" s="509">
        <v>1</v>
      </c>
      <c r="I353" s="509">
        <v>24485.5</v>
      </c>
      <c r="J353" s="509"/>
      <c r="K353" s="509"/>
      <c r="L353" s="509"/>
      <c r="M353" s="509"/>
      <c r="N353" s="509"/>
      <c r="O353" s="509"/>
      <c r="P353" s="522"/>
      <c r="Q353" s="510"/>
    </row>
    <row r="354" spans="1:17" ht="14.4" customHeight="1" x14ac:dyDescent="0.3">
      <c r="A354" s="505" t="s">
        <v>3213</v>
      </c>
      <c r="B354" s="506" t="s">
        <v>2713</v>
      </c>
      <c r="C354" s="506" t="s">
        <v>2679</v>
      </c>
      <c r="D354" s="506" t="s">
        <v>2686</v>
      </c>
      <c r="E354" s="506" t="s">
        <v>2687</v>
      </c>
      <c r="F354" s="509"/>
      <c r="G354" s="509"/>
      <c r="H354" s="509"/>
      <c r="I354" s="509"/>
      <c r="J354" s="509">
        <v>1</v>
      </c>
      <c r="K354" s="509">
        <v>511</v>
      </c>
      <c r="L354" s="509"/>
      <c r="M354" s="509">
        <v>511</v>
      </c>
      <c r="N354" s="509">
        <v>1</v>
      </c>
      <c r="O354" s="509">
        <v>511</v>
      </c>
      <c r="P354" s="522"/>
      <c r="Q354" s="510">
        <v>511</v>
      </c>
    </row>
    <row r="355" spans="1:17" ht="14.4" customHeight="1" x14ac:dyDescent="0.3">
      <c r="A355" s="505" t="s">
        <v>3213</v>
      </c>
      <c r="B355" s="506" t="s">
        <v>2713</v>
      </c>
      <c r="C355" s="506" t="s">
        <v>2679</v>
      </c>
      <c r="D355" s="506" t="s">
        <v>3217</v>
      </c>
      <c r="E355" s="506" t="s">
        <v>3218</v>
      </c>
      <c r="F355" s="509">
        <v>1</v>
      </c>
      <c r="G355" s="509">
        <v>14722.17</v>
      </c>
      <c r="H355" s="509">
        <v>1</v>
      </c>
      <c r="I355" s="509">
        <v>14722.17</v>
      </c>
      <c r="J355" s="509"/>
      <c r="K355" s="509"/>
      <c r="L355" s="509"/>
      <c r="M355" s="509"/>
      <c r="N355" s="509"/>
      <c r="O355" s="509"/>
      <c r="P355" s="522"/>
      <c r="Q355" s="510"/>
    </row>
    <row r="356" spans="1:17" ht="14.4" customHeight="1" x14ac:dyDescent="0.3">
      <c r="A356" s="505" t="s">
        <v>3213</v>
      </c>
      <c r="B356" s="506" t="s">
        <v>2713</v>
      </c>
      <c r="C356" s="506" t="s">
        <v>2679</v>
      </c>
      <c r="D356" s="506" t="s">
        <v>2906</v>
      </c>
      <c r="E356" s="506" t="s">
        <v>2907</v>
      </c>
      <c r="F356" s="509"/>
      <c r="G356" s="509"/>
      <c r="H356" s="509"/>
      <c r="I356" s="509"/>
      <c r="J356" s="509"/>
      <c r="K356" s="509"/>
      <c r="L356" s="509"/>
      <c r="M356" s="509"/>
      <c r="N356" s="509">
        <v>1</v>
      </c>
      <c r="O356" s="509">
        <v>3106.5</v>
      </c>
      <c r="P356" s="522"/>
      <c r="Q356" s="510">
        <v>3106.5</v>
      </c>
    </row>
    <row r="357" spans="1:17" ht="14.4" customHeight="1" x14ac:dyDescent="0.3">
      <c r="A357" s="505" t="s">
        <v>3213</v>
      </c>
      <c r="B357" s="506" t="s">
        <v>2713</v>
      </c>
      <c r="C357" s="506" t="s">
        <v>2679</v>
      </c>
      <c r="D357" s="506" t="s">
        <v>2909</v>
      </c>
      <c r="E357" s="506" t="s">
        <v>2910</v>
      </c>
      <c r="F357" s="509"/>
      <c r="G357" s="509"/>
      <c r="H357" s="509"/>
      <c r="I357" s="509"/>
      <c r="J357" s="509"/>
      <c r="K357" s="509"/>
      <c r="L357" s="509"/>
      <c r="M357" s="509"/>
      <c r="N357" s="509">
        <v>2</v>
      </c>
      <c r="O357" s="509">
        <v>66250.52</v>
      </c>
      <c r="P357" s="522"/>
      <c r="Q357" s="510">
        <v>33125.26</v>
      </c>
    </row>
    <row r="358" spans="1:17" ht="14.4" customHeight="1" x14ac:dyDescent="0.3">
      <c r="A358" s="505" t="s">
        <v>3213</v>
      </c>
      <c r="B358" s="506" t="s">
        <v>2713</v>
      </c>
      <c r="C358" s="506" t="s">
        <v>2679</v>
      </c>
      <c r="D358" s="506" t="s">
        <v>2917</v>
      </c>
      <c r="E358" s="506" t="s">
        <v>2918</v>
      </c>
      <c r="F358" s="509"/>
      <c r="G358" s="509"/>
      <c r="H358" s="509"/>
      <c r="I358" s="509"/>
      <c r="J358" s="509"/>
      <c r="K358" s="509"/>
      <c r="L358" s="509"/>
      <c r="M358" s="509"/>
      <c r="N358" s="509">
        <v>4</v>
      </c>
      <c r="O358" s="509">
        <v>1523.44</v>
      </c>
      <c r="P358" s="522"/>
      <c r="Q358" s="510">
        <v>380.86</v>
      </c>
    </row>
    <row r="359" spans="1:17" ht="14.4" customHeight="1" x14ac:dyDescent="0.3">
      <c r="A359" s="505" t="s">
        <v>3213</v>
      </c>
      <c r="B359" s="506" t="s">
        <v>2713</v>
      </c>
      <c r="C359" s="506" t="s">
        <v>2679</v>
      </c>
      <c r="D359" s="506" t="s">
        <v>2925</v>
      </c>
      <c r="E359" s="506" t="s">
        <v>2926</v>
      </c>
      <c r="F359" s="509"/>
      <c r="G359" s="509"/>
      <c r="H359" s="509"/>
      <c r="I359" s="509"/>
      <c r="J359" s="509"/>
      <c r="K359" s="509"/>
      <c r="L359" s="509"/>
      <c r="M359" s="509"/>
      <c r="N359" s="509">
        <v>1</v>
      </c>
      <c r="O359" s="509">
        <v>13465.47</v>
      </c>
      <c r="P359" s="522"/>
      <c r="Q359" s="510">
        <v>13465.47</v>
      </c>
    </row>
    <row r="360" spans="1:17" ht="14.4" customHeight="1" x14ac:dyDescent="0.3">
      <c r="A360" s="505" t="s">
        <v>3213</v>
      </c>
      <c r="B360" s="506" t="s">
        <v>2713</v>
      </c>
      <c r="C360" s="506" t="s">
        <v>2679</v>
      </c>
      <c r="D360" s="506" t="s">
        <v>2933</v>
      </c>
      <c r="E360" s="506" t="s">
        <v>2934</v>
      </c>
      <c r="F360" s="509"/>
      <c r="G360" s="509"/>
      <c r="H360" s="509"/>
      <c r="I360" s="509"/>
      <c r="J360" s="509"/>
      <c r="K360" s="509"/>
      <c r="L360" s="509"/>
      <c r="M360" s="509"/>
      <c r="N360" s="509">
        <v>3</v>
      </c>
      <c r="O360" s="509">
        <v>52583.430000000008</v>
      </c>
      <c r="P360" s="522"/>
      <c r="Q360" s="510">
        <v>17527.810000000001</v>
      </c>
    </row>
    <row r="361" spans="1:17" ht="14.4" customHeight="1" x14ac:dyDescent="0.3">
      <c r="A361" s="505" t="s">
        <v>3213</v>
      </c>
      <c r="B361" s="506" t="s">
        <v>2713</v>
      </c>
      <c r="C361" s="506" t="s">
        <v>2688</v>
      </c>
      <c r="D361" s="506" t="s">
        <v>2945</v>
      </c>
      <c r="E361" s="506" t="s">
        <v>2946</v>
      </c>
      <c r="F361" s="509">
        <v>151</v>
      </c>
      <c r="G361" s="509">
        <v>30804</v>
      </c>
      <c r="H361" s="509">
        <v>1</v>
      </c>
      <c r="I361" s="509">
        <v>204</v>
      </c>
      <c r="J361" s="509">
        <v>95</v>
      </c>
      <c r="K361" s="509">
        <v>19475</v>
      </c>
      <c r="L361" s="509">
        <v>0.63222308791066095</v>
      </c>
      <c r="M361" s="509">
        <v>205</v>
      </c>
      <c r="N361" s="509">
        <v>83</v>
      </c>
      <c r="O361" s="509">
        <v>17074</v>
      </c>
      <c r="P361" s="522">
        <v>0.55427866510842749</v>
      </c>
      <c r="Q361" s="510">
        <v>205.71084337349399</v>
      </c>
    </row>
    <row r="362" spans="1:17" ht="14.4" customHeight="1" x14ac:dyDescent="0.3">
      <c r="A362" s="505" t="s">
        <v>3213</v>
      </c>
      <c r="B362" s="506" t="s">
        <v>2713</v>
      </c>
      <c r="C362" s="506" t="s">
        <v>2688</v>
      </c>
      <c r="D362" s="506" t="s">
        <v>2947</v>
      </c>
      <c r="E362" s="506" t="s">
        <v>2948</v>
      </c>
      <c r="F362" s="509">
        <v>169</v>
      </c>
      <c r="G362" s="509">
        <v>25181</v>
      </c>
      <c r="H362" s="509">
        <v>1</v>
      </c>
      <c r="I362" s="509">
        <v>149</v>
      </c>
      <c r="J362" s="509">
        <v>169</v>
      </c>
      <c r="K362" s="509">
        <v>25350</v>
      </c>
      <c r="L362" s="509">
        <v>1.0067114093959733</v>
      </c>
      <c r="M362" s="509">
        <v>150</v>
      </c>
      <c r="N362" s="509">
        <v>137</v>
      </c>
      <c r="O362" s="509">
        <v>20650</v>
      </c>
      <c r="P362" s="522">
        <v>0.82006274572098015</v>
      </c>
      <c r="Q362" s="510">
        <v>150.72992700729927</v>
      </c>
    </row>
    <row r="363" spans="1:17" ht="14.4" customHeight="1" x14ac:dyDescent="0.3">
      <c r="A363" s="505" t="s">
        <v>3213</v>
      </c>
      <c r="B363" s="506" t="s">
        <v>2713</v>
      </c>
      <c r="C363" s="506" t="s">
        <v>2688</v>
      </c>
      <c r="D363" s="506" t="s">
        <v>2949</v>
      </c>
      <c r="E363" s="506" t="s">
        <v>2950</v>
      </c>
      <c r="F363" s="509">
        <v>384</v>
      </c>
      <c r="G363" s="509">
        <v>69504</v>
      </c>
      <c r="H363" s="509">
        <v>1</v>
      </c>
      <c r="I363" s="509">
        <v>181</v>
      </c>
      <c r="J363" s="509">
        <v>400</v>
      </c>
      <c r="K363" s="509">
        <v>72800</v>
      </c>
      <c r="L363" s="509">
        <v>1.0474217311233887</v>
      </c>
      <c r="M363" s="509">
        <v>182</v>
      </c>
      <c r="N363" s="509">
        <v>327</v>
      </c>
      <c r="O363" s="509">
        <v>59741</v>
      </c>
      <c r="P363" s="522">
        <v>0.85953326427255983</v>
      </c>
      <c r="Q363" s="510">
        <v>182.69418960244647</v>
      </c>
    </row>
    <row r="364" spans="1:17" ht="14.4" customHeight="1" x14ac:dyDescent="0.3">
      <c r="A364" s="505" t="s">
        <v>3213</v>
      </c>
      <c r="B364" s="506" t="s">
        <v>2713</v>
      </c>
      <c r="C364" s="506" t="s">
        <v>2688</v>
      </c>
      <c r="D364" s="506" t="s">
        <v>2951</v>
      </c>
      <c r="E364" s="506" t="s">
        <v>2952</v>
      </c>
      <c r="F364" s="509">
        <v>177</v>
      </c>
      <c r="G364" s="509">
        <v>21948</v>
      </c>
      <c r="H364" s="509">
        <v>1</v>
      </c>
      <c r="I364" s="509">
        <v>124</v>
      </c>
      <c r="J364" s="509">
        <v>202</v>
      </c>
      <c r="K364" s="509">
        <v>25048</v>
      </c>
      <c r="L364" s="509">
        <v>1.1412429378531073</v>
      </c>
      <c r="M364" s="509">
        <v>124</v>
      </c>
      <c r="N364" s="509">
        <v>164</v>
      </c>
      <c r="O364" s="509">
        <v>20449</v>
      </c>
      <c r="P364" s="522">
        <v>0.93170220521232006</v>
      </c>
      <c r="Q364" s="510">
        <v>124.6890243902439</v>
      </c>
    </row>
    <row r="365" spans="1:17" ht="14.4" customHeight="1" x14ac:dyDescent="0.3">
      <c r="A365" s="505" t="s">
        <v>3213</v>
      </c>
      <c r="B365" s="506" t="s">
        <v>2713</v>
      </c>
      <c r="C365" s="506" t="s">
        <v>2688</v>
      </c>
      <c r="D365" s="506" t="s">
        <v>2953</v>
      </c>
      <c r="E365" s="506" t="s">
        <v>2954</v>
      </c>
      <c r="F365" s="509">
        <v>398</v>
      </c>
      <c r="G365" s="509">
        <v>85968</v>
      </c>
      <c r="H365" s="509">
        <v>1</v>
      </c>
      <c r="I365" s="509">
        <v>216</v>
      </c>
      <c r="J365" s="509">
        <v>536</v>
      </c>
      <c r="K365" s="509">
        <v>116312</v>
      </c>
      <c r="L365" s="509">
        <v>1.3529685464358832</v>
      </c>
      <c r="M365" s="509">
        <v>217</v>
      </c>
      <c r="N365" s="509">
        <v>342</v>
      </c>
      <c r="O365" s="509">
        <v>74438</v>
      </c>
      <c r="P365" s="522">
        <v>0.86588032756374467</v>
      </c>
      <c r="Q365" s="510">
        <v>217.65497076023391</v>
      </c>
    </row>
    <row r="366" spans="1:17" ht="14.4" customHeight="1" x14ac:dyDescent="0.3">
      <c r="A366" s="505" t="s">
        <v>3213</v>
      </c>
      <c r="B366" s="506" t="s">
        <v>2713</v>
      </c>
      <c r="C366" s="506" t="s">
        <v>2688</v>
      </c>
      <c r="D366" s="506" t="s">
        <v>2955</v>
      </c>
      <c r="E366" s="506" t="s">
        <v>2956</v>
      </c>
      <c r="F366" s="509">
        <v>25</v>
      </c>
      <c r="G366" s="509">
        <v>5400</v>
      </c>
      <c r="H366" s="509">
        <v>1</v>
      </c>
      <c r="I366" s="509">
        <v>216</v>
      </c>
      <c r="J366" s="509">
        <v>13</v>
      </c>
      <c r="K366" s="509">
        <v>2821</v>
      </c>
      <c r="L366" s="509">
        <v>0.52240740740740743</v>
      </c>
      <c r="M366" s="509">
        <v>217</v>
      </c>
      <c r="N366" s="509">
        <v>27</v>
      </c>
      <c r="O366" s="509">
        <v>5881</v>
      </c>
      <c r="P366" s="522">
        <v>1.0890740740740741</v>
      </c>
      <c r="Q366" s="510">
        <v>217.81481481481481</v>
      </c>
    </row>
    <row r="367" spans="1:17" ht="14.4" customHeight="1" x14ac:dyDescent="0.3">
      <c r="A367" s="505" t="s">
        <v>3213</v>
      </c>
      <c r="B367" s="506" t="s">
        <v>2713</v>
      </c>
      <c r="C367" s="506" t="s">
        <v>2688</v>
      </c>
      <c r="D367" s="506" t="s">
        <v>2959</v>
      </c>
      <c r="E367" s="506" t="s">
        <v>2960</v>
      </c>
      <c r="F367" s="509">
        <v>202</v>
      </c>
      <c r="G367" s="509">
        <v>44036</v>
      </c>
      <c r="H367" s="509">
        <v>1</v>
      </c>
      <c r="I367" s="509">
        <v>218</v>
      </c>
      <c r="J367" s="509">
        <v>166</v>
      </c>
      <c r="K367" s="509">
        <v>36354</v>
      </c>
      <c r="L367" s="509">
        <v>0.82555182123716964</v>
      </c>
      <c r="M367" s="509">
        <v>219</v>
      </c>
      <c r="N367" s="509">
        <v>235</v>
      </c>
      <c r="O367" s="509">
        <v>51652</v>
      </c>
      <c r="P367" s="522">
        <v>1.1729494050322464</v>
      </c>
      <c r="Q367" s="510">
        <v>219.79574468085107</v>
      </c>
    </row>
    <row r="368" spans="1:17" ht="14.4" customHeight="1" x14ac:dyDescent="0.3">
      <c r="A368" s="505" t="s">
        <v>3213</v>
      </c>
      <c r="B368" s="506" t="s">
        <v>2713</v>
      </c>
      <c r="C368" s="506" t="s">
        <v>2688</v>
      </c>
      <c r="D368" s="506" t="s">
        <v>2961</v>
      </c>
      <c r="E368" s="506" t="s">
        <v>2962</v>
      </c>
      <c r="F368" s="509">
        <v>11</v>
      </c>
      <c r="G368" s="509">
        <v>6688</v>
      </c>
      <c r="H368" s="509">
        <v>1</v>
      </c>
      <c r="I368" s="509">
        <v>608</v>
      </c>
      <c r="J368" s="509">
        <v>3</v>
      </c>
      <c r="K368" s="509">
        <v>1827</v>
      </c>
      <c r="L368" s="509">
        <v>0.27317583732057416</v>
      </c>
      <c r="M368" s="509">
        <v>609</v>
      </c>
      <c r="N368" s="509">
        <v>2</v>
      </c>
      <c r="O368" s="509">
        <v>1224</v>
      </c>
      <c r="P368" s="522">
        <v>0.18301435406698566</v>
      </c>
      <c r="Q368" s="510">
        <v>612</v>
      </c>
    </row>
    <row r="369" spans="1:17" ht="14.4" customHeight="1" x14ac:dyDescent="0.3">
      <c r="A369" s="505" t="s">
        <v>3213</v>
      </c>
      <c r="B369" s="506" t="s">
        <v>2713</v>
      </c>
      <c r="C369" s="506" t="s">
        <v>2688</v>
      </c>
      <c r="D369" s="506" t="s">
        <v>2965</v>
      </c>
      <c r="E369" s="506" t="s">
        <v>2966</v>
      </c>
      <c r="F369" s="509"/>
      <c r="G369" s="509"/>
      <c r="H369" s="509"/>
      <c r="I369" s="509"/>
      <c r="J369" s="509">
        <v>1</v>
      </c>
      <c r="K369" s="509">
        <v>1014</v>
      </c>
      <c r="L369" s="509"/>
      <c r="M369" s="509">
        <v>1014</v>
      </c>
      <c r="N369" s="509"/>
      <c r="O369" s="509"/>
      <c r="P369" s="522"/>
      <c r="Q369" s="510"/>
    </row>
    <row r="370" spans="1:17" ht="14.4" customHeight="1" x14ac:dyDescent="0.3">
      <c r="A370" s="505" t="s">
        <v>3213</v>
      </c>
      <c r="B370" s="506" t="s">
        <v>2713</v>
      </c>
      <c r="C370" s="506" t="s">
        <v>2688</v>
      </c>
      <c r="D370" s="506" t="s">
        <v>2975</v>
      </c>
      <c r="E370" s="506" t="s">
        <v>2976</v>
      </c>
      <c r="F370" s="509">
        <v>4</v>
      </c>
      <c r="G370" s="509">
        <v>1024</v>
      </c>
      <c r="H370" s="509">
        <v>1</v>
      </c>
      <c r="I370" s="509">
        <v>256</v>
      </c>
      <c r="J370" s="509">
        <v>4</v>
      </c>
      <c r="K370" s="509">
        <v>1028</v>
      </c>
      <c r="L370" s="509">
        <v>1.00390625</v>
      </c>
      <c r="M370" s="509">
        <v>257</v>
      </c>
      <c r="N370" s="509"/>
      <c r="O370" s="509"/>
      <c r="P370" s="522"/>
      <c r="Q370" s="510"/>
    </row>
    <row r="371" spans="1:17" ht="14.4" customHeight="1" x14ac:dyDescent="0.3">
      <c r="A371" s="505" t="s">
        <v>3213</v>
      </c>
      <c r="B371" s="506" t="s">
        <v>2713</v>
      </c>
      <c r="C371" s="506" t="s">
        <v>2688</v>
      </c>
      <c r="D371" s="506" t="s">
        <v>2977</v>
      </c>
      <c r="E371" s="506" t="s">
        <v>2978</v>
      </c>
      <c r="F371" s="509">
        <v>12</v>
      </c>
      <c r="G371" s="509">
        <v>3900</v>
      </c>
      <c r="H371" s="509">
        <v>1</v>
      </c>
      <c r="I371" s="509">
        <v>325</v>
      </c>
      <c r="J371" s="509">
        <v>11</v>
      </c>
      <c r="K371" s="509">
        <v>3586</v>
      </c>
      <c r="L371" s="509">
        <v>0.91948717948717951</v>
      </c>
      <c r="M371" s="509">
        <v>326</v>
      </c>
      <c r="N371" s="509">
        <v>13</v>
      </c>
      <c r="O371" s="509">
        <v>4265</v>
      </c>
      <c r="P371" s="522">
        <v>1.0935897435897435</v>
      </c>
      <c r="Q371" s="510">
        <v>328.07692307692309</v>
      </c>
    </row>
    <row r="372" spans="1:17" ht="14.4" customHeight="1" x14ac:dyDescent="0.3">
      <c r="A372" s="505" t="s">
        <v>3213</v>
      </c>
      <c r="B372" s="506" t="s">
        <v>2713</v>
      </c>
      <c r="C372" s="506" t="s">
        <v>2688</v>
      </c>
      <c r="D372" s="506" t="s">
        <v>2983</v>
      </c>
      <c r="E372" s="506" t="s">
        <v>2984</v>
      </c>
      <c r="F372" s="509">
        <v>3</v>
      </c>
      <c r="G372" s="509">
        <v>12366</v>
      </c>
      <c r="H372" s="509">
        <v>1</v>
      </c>
      <c r="I372" s="509">
        <v>4122</v>
      </c>
      <c r="J372" s="509">
        <v>3</v>
      </c>
      <c r="K372" s="509">
        <v>12381</v>
      </c>
      <c r="L372" s="509">
        <v>1.0012130033964095</v>
      </c>
      <c r="M372" s="509">
        <v>4127</v>
      </c>
      <c r="N372" s="509">
        <v>6</v>
      </c>
      <c r="O372" s="509">
        <v>24810</v>
      </c>
      <c r="P372" s="522">
        <v>2.0063076176613293</v>
      </c>
      <c r="Q372" s="510">
        <v>4135</v>
      </c>
    </row>
    <row r="373" spans="1:17" ht="14.4" customHeight="1" x14ac:dyDescent="0.3">
      <c r="A373" s="505" t="s">
        <v>3213</v>
      </c>
      <c r="B373" s="506" t="s">
        <v>2713</v>
      </c>
      <c r="C373" s="506" t="s">
        <v>2688</v>
      </c>
      <c r="D373" s="506" t="s">
        <v>2989</v>
      </c>
      <c r="E373" s="506" t="s">
        <v>2990</v>
      </c>
      <c r="F373" s="509"/>
      <c r="G373" s="509"/>
      <c r="H373" s="509"/>
      <c r="I373" s="509"/>
      <c r="J373" s="509"/>
      <c r="K373" s="509"/>
      <c r="L373" s="509"/>
      <c r="M373" s="509"/>
      <c r="N373" s="509">
        <v>1</v>
      </c>
      <c r="O373" s="509">
        <v>6260</v>
      </c>
      <c r="P373" s="522"/>
      <c r="Q373" s="510">
        <v>6260</v>
      </c>
    </row>
    <row r="374" spans="1:17" ht="14.4" customHeight="1" x14ac:dyDescent="0.3">
      <c r="A374" s="505" t="s">
        <v>3213</v>
      </c>
      <c r="B374" s="506" t="s">
        <v>2713</v>
      </c>
      <c r="C374" s="506" t="s">
        <v>2688</v>
      </c>
      <c r="D374" s="506" t="s">
        <v>2991</v>
      </c>
      <c r="E374" s="506" t="s">
        <v>2992</v>
      </c>
      <c r="F374" s="509"/>
      <c r="G374" s="509"/>
      <c r="H374" s="509"/>
      <c r="I374" s="509"/>
      <c r="J374" s="509">
        <v>1</v>
      </c>
      <c r="K374" s="509">
        <v>1515</v>
      </c>
      <c r="L374" s="509"/>
      <c r="M374" s="509">
        <v>1515</v>
      </c>
      <c r="N374" s="509">
        <v>1</v>
      </c>
      <c r="O374" s="509">
        <v>1523</v>
      </c>
      <c r="P374" s="522"/>
      <c r="Q374" s="510">
        <v>1523</v>
      </c>
    </row>
    <row r="375" spans="1:17" ht="14.4" customHeight="1" x14ac:dyDescent="0.3">
      <c r="A375" s="505" t="s">
        <v>3213</v>
      </c>
      <c r="B375" s="506" t="s">
        <v>2713</v>
      </c>
      <c r="C375" s="506" t="s">
        <v>2688</v>
      </c>
      <c r="D375" s="506" t="s">
        <v>2995</v>
      </c>
      <c r="E375" s="506" t="s">
        <v>2996</v>
      </c>
      <c r="F375" s="509">
        <v>1</v>
      </c>
      <c r="G375" s="509">
        <v>4698</v>
      </c>
      <c r="H375" s="509">
        <v>1</v>
      </c>
      <c r="I375" s="509">
        <v>4698</v>
      </c>
      <c r="J375" s="509"/>
      <c r="K375" s="509"/>
      <c r="L375" s="509"/>
      <c r="M375" s="509"/>
      <c r="N375" s="509"/>
      <c r="O375" s="509"/>
      <c r="P375" s="522"/>
      <c r="Q375" s="510"/>
    </row>
    <row r="376" spans="1:17" ht="14.4" customHeight="1" x14ac:dyDescent="0.3">
      <c r="A376" s="505" t="s">
        <v>3213</v>
      </c>
      <c r="B376" s="506" t="s">
        <v>2713</v>
      </c>
      <c r="C376" s="506" t="s">
        <v>2688</v>
      </c>
      <c r="D376" s="506" t="s">
        <v>3166</v>
      </c>
      <c r="E376" s="506" t="s">
        <v>3167</v>
      </c>
      <c r="F376" s="509"/>
      <c r="G376" s="509"/>
      <c r="H376" s="509"/>
      <c r="I376" s="509"/>
      <c r="J376" s="509">
        <v>1</v>
      </c>
      <c r="K376" s="509">
        <v>15049</v>
      </c>
      <c r="L376" s="509"/>
      <c r="M376" s="509">
        <v>15049</v>
      </c>
      <c r="N376" s="509"/>
      <c r="O376" s="509"/>
      <c r="P376" s="522"/>
      <c r="Q376" s="510"/>
    </row>
    <row r="377" spans="1:17" ht="14.4" customHeight="1" x14ac:dyDescent="0.3">
      <c r="A377" s="505" t="s">
        <v>3213</v>
      </c>
      <c r="B377" s="506" t="s">
        <v>2713</v>
      </c>
      <c r="C377" s="506" t="s">
        <v>2688</v>
      </c>
      <c r="D377" s="506" t="s">
        <v>2997</v>
      </c>
      <c r="E377" s="506" t="s">
        <v>2998</v>
      </c>
      <c r="F377" s="509">
        <v>31</v>
      </c>
      <c r="G377" s="509">
        <v>118141</v>
      </c>
      <c r="H377" s="509">
        <v>1</v>
      </c>
      <c r="I377" s="509">
        <v>3811</v>
      </c>
      <c r="J377" s="509">
        <v>36</v>
      </c>
      <c r="K377" s="509">
        <v>137340</v>
      </c>
      <c r="L377" s="509">
        <v>1.1625092051023778</v>
      </c>
      <c r="M377" s="509">
        <v>3815</v>
      </c>
      <c r="N377" s="509">
        <v>26</v>
      </c>
      <c r="O377" s="509">
        <v>99322</v>
      </c>
      <c r="P377" s="522">
        <v>0.84070729044108317</v>
      </c>
      <c r="Q377" s="510">
        <v>3820.0769230769229</v>
      </c>
    </row>
    <row r="378" spans="1:17" ht="14.4" customHeight="1" x14ac:dyDescent="0.3">
      <c r="A378" s="505" t="s">
        <v>3213</v>
      </c>
      <c r="B378" s="506" t="s">
        <v>2713</v>
      </c>
      <c r="C378" s="506" t="s">
        <v>2688</v>
      </c>
      <c r="D378" s="506" t="s">
        <v>2999</v>
      </c>
      <c r="E378" s="506" t="s">
        <v>3000</v>
      </c>
      <c r="F378" s="509">
        <v>8</v>
      </c>
      <c r="G378" s="509">
        <v>41160</v>
      </c>
      <c r="H378" s="509">
        <v>1</v>
      </c>
      <c r="I378" s="509">
        <v>5145</v>
      </c>
      <c r="J378" s="509">
        <v>3</v>
      </c>
      <c r="K378" s="509">
        <v>15450</v>
      </c>
      <c r="L378" s="509">
        <v>0.37536443148688048</v>
      </c>
      <c r="M378" s="509">
        <v>5150</v>
      </c>
      <c r="N378" s="509">
        <v>10</v>
      </c>
      <c r="O378" s="509">
        <v>51540</v>
      </c>
      <c r="P378" s="522">
        <v>1.2521865889212829</v>
      </c>
      <c r="Q378" s="510">
        <v>5154</v>
      </c>
    </row>
    <row r="379" spans="1:17" ht="14.4" customHeight="1" x14ac:dyDescent="0.3">
      <c r="A379" s="505" t="s">
        <v>3213</v>
      </c>
      <c r="B379" s="506" t="s">
        <v>2713</v>
      </c>
      <c r="C379" s="506" t="s">
        <v>2688</v>
      </c>
      <c r="D379" s="506" t="s">
        <v>3001</v>
      </c>
      <c r="E379" s="506" t="s">
        <v>3002</v>
      </c>
      <c r="F379" s="509">
        <v>12</v>
      </c>
      <c r="G379" s="509">
        <v>93936</v>
      </c>
      <c r="H379" s="509">
        <v>1</v>
      </c>
      <c r="I379" s="509">
        <v>7828</v>
      </c>
      <c r="J379" s="509">
        <v>16</v>
      </c>
      <c r="K379" s="509">
        <v>125360</v>
      </c>
      <c r="L379" s="509">
        <v>1.3345256344745358</v>
      </c>
      <c r="M379" s="509">
        <v>7835</v>
      </c>
      <c r="N379" s="509">
        <v>20</v>
      </c>
      <c r="O379" s="509">
        <v>156908</v>
      </c>
      <c r="P379" s="522">
        <v>1.6703713166411174</v>
      </c>
      <c r="Q379" s="510">
        <v>7845.4</v>
      </c>
    </row>
    <row r="380" spans="1:17" ht="14.4" customHeight="1" x14ac:dyDescent="0.3">
      <c r="A380" s="505" t="s">
        <v>3213</v>
      </c>
      <c r="B380" s="506" t="s">
        <v>2713</v>
      </c>
      <c r="C380" s="506" t="s">
        <v>2688</v>
      </c>
      <c r="D380" s="506" t="s">
        <v>3003</v>
      </c>
      <c r="E380" s="506" t="s">
        <v>3004</v>
      </c>
      <c r="F380" s="509">
        <v>1</v>
      </c>
      <c r="G380" s="509">
        <v>913</v>
      </c>
      <c r="H380" s="509">
        <v>1</v>
      </c>
      <c r="I380" s="509">
        <v>913</v>
      </c>
      <c r="J380" s="509">
        <v>1</v>
      </c>
      <c r="K380" s="509">
        <v>914</v>
      </c>
      <c r="L380" s="509">
        <v>1.0010952902519168</v>
      </c>
      <c r="M380" s="509">
        <v>914</v>
      </c>
      <c r="N380" s="509">
        <v>1</v>
      </c>
      <c r="O380" s="509">
        <v>918</v>
      </c>
      <c r="P380" s="522">
        <v>1.0054764512595837</v>
      </c>
      <c r="Q380" s="510">
        <v>918</v>
      </c>
    </row>
    <row r="381" spans="1:17" ht="14.4" customHeight="1" x14ac:dyDescent="0.3">
      <c r="A381" s="505" t="s">
        <v>3213</v>
      </c>
      <c r="B381" s="506" t="s">
        <v>2713</v>
      </c>
      <c r="C381" s="506" t="s">
        <v>2688</v>
      </c>
      <c r="D381" s="506" t="s">
        <v>3005</v>
      </c>
      <c r="E381" s="506" t="s">
        <v>3006</v>
      </c>
      <c r="F381" s="509"/>
      <c r="G381" s="509"/>
      <c r="H381" s="509"/>
      <c r="I381" s="509"/>
      <c r="J381" s="509"/>
      <c r="K381" s="509"/>
      <c r="L381" s="509"/>
      <c r="M381" s="509"/>
      <c r="N381" s="509">
        <v>1</v>
      </c>
      <c r="O381" s="509">
        <v>1663</v>
      </c>
      <c r="P381" s="522"/>
      <c r="Q381" s="510">
        <v>1663</v>
      </c>
    </row>
    <row r="382" spans="1:17" ht="14.4" customHeight="1" x14ac:dyDescent="0.3">
      <c r="A382" s="505" t="s">
        <v>3213</v>
      </c>
      <c r="B382" s="506" t="s">
        <v>2713</v>
      </c>
      <c r="C382" s="506" t="s">
        <v>2688</v>
      </c>
      <c r="D382" s="506" t="s">
        <v>3013</v>
      </c>
      <c r="E382" s="506" t="s">
        <v>3014</v>
      </c>
      <c r="F382" s="509"/>
      <c r="G382" s="509"/>
      <c r="H382" s="509"/>
      <c r="I382" s="509"/>
      <c r="J382" s="509"/>
      <c r="K382" s="509"/>
      <c r="L382" s="509"/>
      <c r="M382" s="509"/>
      <c r="N382" s="509">
        <v>1</v>
      </c>
      <c r="O382" s="509">
        <v>1045</v>
      </c>
      <c r="P382" s="522"/>
      <c r="Q382" s="510">
        <v>1045</v>
      </c>
    </row>
    <row r="383" spans="1:17" ht="14.4" customHeight="1" x14ac:dyDescent="0.3">
      <c r="A383" s="505" t="s">
        <v>3213</v>
      </c>
      <c r="B383" s="506" t="s">
        <v>2713</v>
      </c>
      <c r="C383" s="506" t="s">
        <v>2688</v>
      </c>
      <c r="D383" s="506" t="s">
        <v>3015</v>
      </c>
      <c r="E383" s="506" t="s">
        <v>3016</v>
      </c>
      <c r="F383" s="509">
        <v>95</v>
      </c>
      <c r="G383" s="509">
        <v>121220</v>
      </c>
      <c r="H383" s="509">
        <v>1</v>
      </c>
      <c r="I383" s="509">
        <v>1276</v>
      </c>
      <c r="J383" s="509">
        <v>62</v>
      </c>
      <c r="K383" s="509">
        <v>79174</v>
      </c>
      <c r="L383" s="509">
        <v>0.65314304570202941</v>
      </c>
      <c r="M383" s="509">
        <v>1277</v>
      </c>
      <c r="N383" s="509">
        <v>69</v>
      </c>
      <c r="O383" s="509">
        <v>88263</v>
      </c>
      <c r="P383" s="522">
        <v>0.72812242204256727</v>
      </c>
      <c r="Q383" s="510">
        <v>1279.1739130434783</v>
      </c>
    </row>
    <row r="384" spans="1:17" ht="14.4" customHeight="1" x14ac:dyDescent="0.3">
      <c r="A384" s="505" t="s">
        <v>3213</v>
      </c>
      <c r="B384" s="506" t="s">
        <v>2713</v>
      </c>
      <c r="C384" s="506" t="s">
        <v>2688</v>
      </c>
      <c r="D384" s="506" t="s">
        <v>3017</v>
      </c>
      <c r="E384" s="506" t="s">
        <v>3018</v>
      </c>
      <c r="F384" s="509">
        <v>88</v>
      </c>
      <c r="G384" s="509">
        <v>102344</v>
      </c>
      <c r="H384" s="509">
        <v>1</v>
      </c>
      <c r="I384" s="509">
        <v>1163</v>
      </c>
      <c r="J384" s="509">
        <v>57</v>
      </c>
      <c r="K384" s="509">
        <v>66348</v>
      </c>
      <c r="L384" s="509">
        <v>0.64828421793168134</v>
      </c>
      <c r="M384" s="509">
        <v>1164</v>
      </c>
      <c r="N384" s="509">
        <v>58</v>
      </c>
      <c r="O384" s="509">
        <v>67598</v>
      </c>
      <c r="P384" s="522">
        <v>0.66049792855467837</v>
      </c>
      <c r="Q384" s="510">
        <v>1165.4827586206898</v>
      </c>
    </row>
    <row r="385" spans="1:17" ht="14.4" customHeight="1" x14ac:dyDescent="0.3">
      <c r="A385" s="505" t="s">
        <v>3213</v>
      </c>
      <c r="B385" s="506" t="s">
        <v>2713</v>
      </c>
      <c r="C385" s="506" t="s">
        <v>2688</v>
      </c>
      <c r="D385" s="506" t="s">
        <v>3019</v>
      </c>
      <c r="E385" s="506" t="s">
        <v>3020</v>
      </c>
      <c r="F385" s="509">
        <v>251</v>
      </c>
      <c r="G385" s="509">
        <v>1271315</v>
      </c>
      <c r="H385" s="509">
        <v>1</v>
      </c>
      <c r="I385" s="509">
        <v>5065</v>
      </c>
      <c r="J385" s="509">
        <v>181</v>
      </c>
      <c r="K385" s="509">
        <v>917308</v>
      </c>
      <c r="L385" s="509">
        <v>0.72154265465285949</v>
      </c>
      <c r="M385" s="509">
        <v>5068</v>
      </c>
      <c r="N385" s="509">
        <v>133</v>
      </c>
      <c r="O385" s="509">
        <v>674590</v>
      </c>
      <c r="P385" s="522">
        <v>0.53062380291273215</v>
      </c>
      <c r="Q385" s="510">
        <v>5072.105263157895</v>
      </c>
    </row>
    <row r="386" spans="1:17" ht="14.4" customHeight="1" x14ac:dyDescent="0.3">
      <c r="A386" s="505" t="s">
        <v>3213</v>
      </c>
      <c r="B386" s="506" t="s">
        <v>2713</v>
      </c>
      <c r="C386" s="506" t="s">
        <v>2688</v>
      </c>
      <c r="D386" s="506" t="s">
        <v>3021</v>
      </c>
      <c r="E386" s="506" t="s">
        <v>3022</v>
      </c>
      <c r="F386" s="509">
        <v>8</v>
      </c>
      <c r="G386" s="509">
        <v>61352</v>
      </c>
      <c r="H386" s="509">
        <v>1</v>
      </c>
      <c r="I386" s="509">
        <v>7669</v>
      </c>
      <c r="J386" s="509">
        <v>5</v>
      </c>
      <c r="K386" s="509">
        <v>38365</v>
      </c>
      <c r="L386" s="509">
        <v>0.62532598774286086</v>
      </c>
      <c r="M386" s="509">
        <v>7673</v>
      </c>
      <c r="N386" s="509">
        <v>5</v>
      </c>
      <c r="O386" s="509">
        <v>38381</v>
      </c>
      <c r="P386" s="522">
        <v>0.62558677793714956</v>
      </c>
      <c r="Q386" s="510">
        <v>7676.2</v>
      </c>
    </row>
    <row r="387" spans="1:17" ht="14.4" customHeight="1" x14ac:dyDescent="0.3">
      <c r="A387" s="505" t="s">
        <v>3213</v>
      </c>
      <c r="B387" s="506" t="s">
        <v>2713</v>
      </c>
      <c r="C387" s="506" t="s">
        <v>2688</v>
      </c>
      <c r="D387" s="506" t="s">
        <v>3023</v>
      </c>
      <c r="E387" s="506" t="s">
        <v>3024</v>
      </c>
      <c r="F387" s="509">
        <v>4</v>
      </c>
      <c r="G387" s="509">
        <v>22020</v>
      </c>
      <c r="H387" s="509">
        <v>1</v>
      </c>
      <c r="I387" s="509">
        <v>5505</v>
      </c>
      <c r="J387" s="509">
        <v>3</v>
      </c>
      <c r="K387" s="509">
        <v>16524</v>
      </c>
      <c r="L387" s="509">
        <v>0.75040871934604902</v>
      </c>
      <c r="M387" s="509">
        <v>5508</v>
      </c>
      <c r="N387" s="509">
        <v>8</v>
      </c>
      <c r="O387" s="509">
        <v>44112</v>
      </c>
      <c r="P387" s="522">
        <v>2.0032697547683922</v>
      </c>
      <c r="Q387" s="510">
        <v>5514</v>
      </c>
    </row>
    <row r="388" spans="1:17" ht="14.4" customHeight="1" x14ac:dyDescent="0.3">
      <c r="A388" s="505" t="s">
        <v>3213</v>
      </c>
      <c r="B388" s="506" t="s">
        <v>2713</v>
      </c>
      <c r="C388" s="506" t="s">
        <v>2688</v>
      </c>
      <c r="D388" s="506" t="s">
        <v>3168</v>
      </c>
      <c r="E388" s="506" t="s">
        <v>3169</v>
      </c>
      <c r="F388" s="509"/>
      <c r="G388" s="509"/>
      <c r="H388" s="509"/>
      <c r="I388" s="509"/>
      <c r="J388" s="509">
        <v>1</v>
      </c>
      <c r="K388" s="509">
        <v>0</v>
      </c>
      <c r="L388" s="509"/>
      <c r="M388" s="509">
        <v>0</v>
      </c>
      <c r="N388" s="509"/>
      <c r="O388" s="509"/>
      <c r="P388" s="522"/>
      <c r="Q388" s="510"/>
    </row>
    <row r="389" spans="1:17" ht="14.4" customHeight="1" x14ac:dyDescent="0.3">
      <c r="A389" s="505" t="s">
        <v>3213</v>
      </c>
      <c r="B389" s="506" t="s">
        <v>2713</v>
      </c>
      <c r="C389" s="506" t="s">
        <v>2688</v>
      </c>
      <c r="D389" s="506" t="s">
        <v>3025</v>
      </c>
      <c r="E389" s="506" t="s">
        <v>3026</v>
      </c>
      <c r="F389" s="509">
        <v>2</v>
      </c>
      <c r="G389" s="509">
        <v>1476</v>
      </c>
      <c r="H389" s="509">
        <v>1</v>
      </c>
      <c r="I389" s="509">
        <v>738</v>
      </c>
      <c r="J389" s="509"/>
      <c r="K389" s="509"/>
      <c r="L389" s="509"/>
      <c r="M389" s="509"/>
      <c r="N389" s="509">
        <v>1</v>
      </c>
      <c r="O389" s="509">
        <v>749</v>
      </c>
      <c r="P389" s="522">
        <v>0.50745257452574521</v>
      </c>
      <c r="Q389" s="510">
        <v>749</v>
      </c>
    </row>
    <row r="390" spans="1:17" ht="14.4" customHeight="1" x14ac:dyDescent="0.3">
      <c r="A390" s="505" t="s">
        <v>3213</v>
      </c>
      <c r="B390" s="506" t="s">
        <v>2713</v>
      </c>
      <c r="C390" s="506" t="s">
        <v>2688</v>
      </c>
      <c r="D390" s="506" t="s">
        <v>3027</v>
      </c>
      <c r="E390" s="506" t="s">
        <v>3028</v>
      </c>
      <c r="F390" s="509">
        <v>1854</v>
      </c>
      <c r="G390" s="509">
        <v>318888</v>
      </c>
      <c r="H390" s="509">
        <v>1</v>
      </c>
      <c r="I390" s="509">
        <v>172</v>
      </c>
      <c r="J390" s="509">
        <v>1660</v>
      </c>
      <c r="K390" s="509">
        <v>287180</v>
      </c>
      <c r="L390" s="509">
        <v>0.90056697022151977</v>
      </c>
      <c r="M390" s="509">
        <v>173</v>
      </c>
      <c r="N390" s="509">
        <v>1899</v>
      </c>
      <c r="O390" s="509">
        <v>329987</v>
      </c>
      <c r="P390" s="522">
        <v>1.0348053234991597</v>
      </c>
      <c r="Q390" s="510">
        <v>173.76882569773565</v>
      </c>
    </row>
    <row r="391" spans="1:17" ht="14.4" customHeight="1" x14ac:dyDescent="0.3">
      <c r="A391" s="505" t="s">
        <v>3213</v>
      </c>
      <c r="B391" s="506" t="s">
        <v>2713</v>
      </c>
      <c r="C391" s="506" t="s">
        <v>2688</v>
      </c>
      <c r="D391" s="506" t="s">
        <v>3029</v>
      </c>
      <c r="E391" s="506" t="s">
        <v>3030</v>
      </c>
      <c r="F391" s="509">
        <v>335</v>
      </c>
      <c r="G391" s="509">
        <v>667990</v>
      </c>
      <c r="H391" s="509">
        <v>1</v>
      </c>
      <c r="I391" s="509">
        <v>1994</v>
      </c>
      <c r="J391" s="509">
        <v>273</v>
      </c>
      <c r="K391" s="509">
        <v>544908</v>
      </c>
      <c r="L391" s="509">
        <v>0.81574275063997959</v>
      </c>
      <c r="M391" s="509">
        <v>1996</v>
      </c>
      <c r="N391" s="509">
        <v>314</v>
      </c>
      <c r="O391" s="509">
        <v>627443</v>
      </c>
      <c r="P391" s="522">
        <v>0.93929998952080118</v>
      </c>
      <c r="Q391" s="510">
        <v>1998.2261146496814</v>
      </c>
    </row>
    <row r="392" spans="1:17" ht="14.4" customHeight="1" x14ac:dyDescent="0.3">
      <c r="A392" s="505" t="s">
        <v>3213</v>
      </c>
      <c r="B392" s="506" t="s">
        <v>2713</v>
      </c>
      <c r="C392" s="506" t="s">
        <v>2688</v>
      </c>
      <c r="D392" s="506" t="s">
        <v>3035</v>
      </c>
      <c r="E392" s="506" t="s">
        <v>3036</v>
      </c>
      <c r="F392" s="509">
        <v>89</v>
      </c>
      <c r="G392" s="509">
        <v>239499</v>
      </c>
      <c r="H392" s="509">
        <v>1</v>
      </c>
      <c r="I392" s="509">
        <v>2691</v>
      </c>
      <c r="J392" s="509">
        <v>62</v>
      </c>
      <c r="K392" s="509">
        <v>166904</v>
      </c>
      <c r="L392" s="509">
        <v>0.69688808721539552</v>
      </c>
      <c r="M392" s="509">
        <v>2692</v>
      </c>
      <c r="N392" s="509">
        <v>56</v>
      </c>
      <c r="O392" s="509">
        <v>150845</v>
      </c>
      <c r="P392" s="522">
        <v>0.62983561518002162</v>
      </c>
      <c r="Q392" s="510">
        <v>2693.6607142857142</v>
      </c>
    </row>
    <row r="393" spans="1:17" ht="14.4" customHeight="1" x14ac:dyDescent="0.3">
      <c r="A393" s="505" t="s">
        <v>3213</v>
      </c>
      <c r="B393" s="506" t="s">
        <v>2713</v>
      </c>
      <c r="C393" s="506" t="s">
        <v>2688</v>
      </c>
      <c r="D393" s="506" t="s">
        <v>3037</v>
      </c>
      <c r="E393" s="506" t="s">
        <v>3038</v>
      </c>
      <c r="F393" s="509">
        <v>56</v>
      </c>
      <c r="G393" s="509">
        <v>289912</v>
      </c>
      <c r="H393" s="509">
        <v>1</v>
      </c>
      <c r="I393" s="509">
        <v>5177</v>
      </c>
      <c r="J393" s="509">
        <v>40</v>
      </c>
      <c r="K393" s="509">
        <v>207200</v>
      </c>
      <c r="L393" s="509">
        <v>0.71469963299208039</v>
      </c>
      <c r="M393" s="509">
        <v>5180</v>
      </c>
      <c r="N393" s="509">
        <v>35</v>
      </c>
      <c r="O393" s="509">
        <v>181420</v>
      </c>
      <c r="P393" s="522">
        <v>0.62577609757443642</v>
      </c>
      <c r="Q393" s="510">
        <v>5183.4285714285716</v>
      </c>
    </row>
    <row r="394" spans="1:17" ht="14.4" customHeight="1" x14ac:dyDescent="0.3">
      <c r="A394" s="505" t="s">
        <v>3213</v>
      </c>
      <c r="B394" s="506" t="s">
        <v>2713</v>
      </c>
      <c r="C394" s="506" t="s">
        <v>2688</v>
      </c>
      <c r="D394" s="506" t="s">
        <v>3041</v>
      </c>
      <c r="E394" s="506" t="s">
        <v>3042</v>
      </c>
      <c r="F394" s="509">
        <v>6</v>
      </c>
      <c r="G394" s="509">
        <v>3942</v>
      </c>
      <c r="H394" s="509">
        <v>1</v>
      </c>
      <c r="I394" s="509">
        <v>657</v>
      </c>
      <c r="J394" s="509">
        <v>3</v>
      </c>
      <c r="K394" s="509">
        <v>1974</v>
      </c>
      <c r="L394" s="509">
        <v>0.50076103500761038</v>
      </c>
      <c r="M394" s="509">
        <v>658</v>
      </c>
      <c r="N394" s="509"/>
      <c r="O394" s="509"/>
      <c r="P394" s="522"/>
      <c r="Q394" s="510"/>
    </row>
    <row r="395" spans="1:17" ht="14.4" customHeight="1" x14ac:dyDescent="0.3">
      <c r="A395" s="505" t="s">
        <v>3213</v>
      </c>
      <c r="B395" s="506" t="s">
        <v>2713</v>
      </c>
      <c r="C395" s="506" t="s">
        <v>2688</v>
      </c>
      <c r="D395" s="506" t="s">
        <v>3047</v>
      </c>
      <c r="E395" s="506" t="s">
        <v>3048</v>
      </c>
      <c r="F395" s="509">
        <v>2</v>
      </c>
      <c r="G395" s="509">
        <v>4148</v>
      </c>
      <c r="H395" s="509">
        <v>1</v>
      </c>
      <c r="I395" s="509">
        <v>2074</v>
      </c>
      <c r="J395" s="509">
        <v>2</v>
      </c>
      <c r="K395" s="509">
        <v>4152</v>
      </c>
      <c r="L395" s="509">
        <v>1.0009643201542913</v>
      </c>
      <c r="M395" s="509">
        <v>2076</v>
      </c>
      <c r="N395" s="509">
        <v>3</v>
      </c>
      <c r="O395" s="509">
        <v>6243</v>
      </c>
      <c r="P395" s="522">
        <v>1.5050626808100289</v>
      </c>
      <c r="Q395" s="510">
        <v>2081</v>
      </c>
    </row>
    <row r="396" spans="1:17" ht="14.4" customHeight="1" x14ac:dyDescent="0.3">
      <c r="A396" s="505" t="s">
        <v>3213</v>
      </c>
      <c r="B396" s="506" t="s">
        <v>2713</v>
      </c>
      <c r="C396" s="506" t="s">
        <v>2688</v>
      </c>
      <c r="D396" s="506" t="s">
        <v>3049</v>
      </c>
      <c r="E396" s="506" t="s">
        <v>3050</v>
      </c>
      <c r="F396" s="509">
        <v>260</v>
      </c>
      <c r="G396" s="509">
        <v>38740</v>
      </c>
      <c r="H396" s="509">
        <v>1</v>
      </c>
      <c r="I396" s="509">
        <v>149</v>
      </c>
      <c r="J396" s="509">
        <v>225</v>
      </c>
      <c r="K396" s="509">
        <v>33750</v>
      </c>
      <c r="L396" s="509">
        <v>0.87119256582343829</v>
      </c>
      <c r="M396" s="509">
        <v>150</v>
      </c>
      <c r="N396" s="509">
        <v>210</v>
      </c>
      <c r="O396" s="509">
        <v>31657</v>
      </c>
      <c r="P396" s="522">
        <v>0.81716572018585443</v>
      </c>
      <c r="Q396" s="510">
        <v>150.74761904761905</v>
      </c>
    </row>
    <row r="397" spans="1:17" ht="14.4" customHeight="1" x14ac:dyDescent="0.3">
      <c r="A397" s="505" t="s">
        <v>3213</v>
      </c>
      <c r="B397" s="506" t="s">
        <v>2713</v>
      </c>
      <c r="C397" s="506" t="s">
        <v>2688</v>
      </c>
      <c r="D397" s="506" t="s">
        <v>3051</v>
      </c>
      <c r="E397" s="506" t="s">
        <v>3052</v>
      </c>
      <c r="F397" s="509">
        <v>101</v>
      </c>
      <c r="G397" s="509">
        <v>19392</v>
      </c>
      <c r="H397" s="509">
        <v>1</v>
      </c>
      <c r="I397" s="509">
        <v>192</v>
      </c>
      <c r="J397" s="509">
        <v>94</v>
      </c>
      <c r="K397" s="509">
        <v>18142</v>
      </c>
      <c r="L397" s="509">
        <v>0.93554042904290424</v>
      </c>
      <c r="M397" s="509">
        <v>193</v>
      </c>
      <c r="N397" s="509">
        <v>90</v>
      </c>
      <c r="O397" s="509">
        <v>17438</v>
      </c>
      <c r="P397" s="522">
        <v>0.89923679867986794</v>
      </c>
      <c r="Q397" s="510">
        <v>193.75555555555556</v>
      </c>
    </row>
    <row r="398" spans="1:17" ht="14.4" customHeight="1" x14ac:dyDescent="0.3">
      <c r="A398" s="505" t="s">
        <v>3213</v>
      </c>
      <c r="B398" s="506" t="s">
        <v>2713</v>
      </c>
      <c r="C398" s="506" t="s">
        <v>2688</v>
      </c>
      <c r="D398" s="506" t="s">
        <v>3053</v>
      </c>
      <c r="E398" s="506" t="s">
        <v>3054</v>
      </c>
      <c r="F398" s="509">
        <v>15</v>
      </c>
      <c r="G398" s="509">
        <v>2955</v>
      </c>
      <c r="H398" s="509">
        <v>1</v>
      </c>
      <c r="I398" s="509">
        <v>197</v>
      </c>
      <c r="J398" s="509">
        <v>44</v>
      </c>
      <c r="K398" s="509">
        <v>8712</v>
      </c>
      <c r="L398" s="509">
        <v>2.9482233502538069</v>
      </c>
      <c r="M398" s="509">
        <v>198</v>
      </c>
      <c r="N398" s="509">
        <v>53</v>
      </c>
      <c r="O398" s="509">
        <v>10523</v>
      </c>
      <c r="P398" s="522">
        <v>3.5610829103214892</v>
      </c>
      <c r="Q398" s="510">
        <v>198.54716981132074</v>
      </c>
    </row>
    <row r="399" spans="1:17" ht="14.4" customHeight="1" x14ac:dyDescent="0.3">
      <c r="A399" s="505" t="s">
        <v>3213</v>
      </c>
      <c r="B399" s="506" t="s">
        <v>2713</v>
      </c>
      <c r="C399" s="506" t="s">
        <v>2688</v>
      </c>
      <c r="D399" s="506" t="s">
        <v>3055</v>
      </c>
      <c r="E399" s="506" t="s">
        <v>3056</v>
      </c>
      <c r="F399" s="509">
        <v>22</v>
      </c>
      <c r="G399" s="509">
        <v>9108</v>
      </c>
      <c r="H399" s="509">
        <v>1</v>
      </c>
      <c r="I399" s="509">
        <v>414</v>
      </c>
      <c r="J399" s="509">
        <v>6</v>
      </c>
      <c r="K399" s="509">
        <v>2490</v>
      </c>
      <c r="L399" s="509">
        <v>0.27338603425559949</v>
      </c>
      <c r="M399" s="509">
        <v>415</v>
      </c>
      <c r="N399" s="509">
        <v>5</v>
      </c>
      <c r="O399" s="509">
        <v>2085</v>
      </c>
      <c r="P399" s="522">
        <v>0.22891963109354413</v>
      </c>
      <c r="Q399" s="510">
        <v>417</v>
      </c>
    </row>
    <row r="400" spans="1:17" ht="14.4" customHeight="1" x14ac:dyDescent="0.3">
      <c r="A400" s="505" t="s">
        <v>3213</v>
      </c>
      <c r="B400" s="506" t="s">
        <v>2713</v>
      </c>
      <c r="C400" s="506" t="s">
        <v>2688</v>
      </c>
      <c r="D400" s="506" t="s">
        <v>3059</v>
      </c>
      <c r="E400" s="506" t="s">
        <v>3060</v>
      </c>
      <c r="F400" s="509">
        <v>55</v>
      </c>
      <c r="G400" s="509">
        <v>8635</v>
      </c>
      <c r="H400" s="509">
        <v>1</v>
      </c>
      <c r="I400" s="509">
        <v>157</v>
      </c>
      <c r="J400" s="509">
        <v>87</v>
      </c>
      <c r="K400" s="509">
        <v>13746</v>
      </c>
      <c r="L400" s="509">
        <v>1.5918934568616097</v>
      </c>
      <c r="M400" s="509">
        <v>158</v>
      </c>
      <c r="N400" s="509">
        <v>36</v>
      </c>
      <c r="O400" s="509">
        <v>5712</v>
      </c>
      <c r="P400" s="522">
        <v>0.66149392009264618</v>
      </c>
      <c r="Q400" s="510">
        <v>158.66666666666666</v>
      </c>
    </row>
    <row r="401" spans="1:17" ht="14.4" customHeight="1" x14ac:dyDescent="0.3">
      <c r="A401" s="505" t="s">
        <v>3213</v>
      </c>
      <c r="B401" s="506" t="s">
        <v>2713</v>
      </c>
      <c r="C401" s="506" t="s">
        <v>2688</v>
      </c>
      <c r="D401" s="506" t="s">
        <v>3063</v>
      </c>
      <c r="E401" s="506" t="s">
        <v>3064</v>
      </c>
      <c r="F401" s="509">
        <v>12</v>
      </c>
      <c r="G401" s="509">
        <v>3732</v>
      </c>
      <c r="H401" s="509">
        <v>1</v>
      </c>
      <c r="I401" s="509">
        <v>311</v>
      </c>
      <c r="J401" s="509">
        <v>10</v>
      </c>
      <c r="K401" s="509">
        <v>3120</v>
      </c>
      <c r="L401" s="509">
        <v>0.83601286173633438</v>
      </c>
      <c r="M401" s="509">
        <v>312</v>
      </c>
      <c r="N401" s="509">
        <v>4</v>
      </c>
      <c r="O401" s="509">
        <v>1250</v>
      </c>
      <c r="P401" s="522">
        <v>0.334941050375134</v>
      </c>
      <c r="Q401" s="510">
        <v>312.5</v>
      </c>
    </row>
    <row r="402" spans="1:17" ht="14.4" customHeight="1" x14ac:dyDescent="0.3">
      <c r="A402" s="505" t="s">
        <v>3213</v>
      </c>
      <c r="B402" s="506" t="s">
        <v>2713</v>
      </c>
      <c r="C402" s="506" t="s">
        <v>2688</v>
      </c>
      <c r="D402" s="506" t="s">
        <v>3065</v>
      </c>
      <c r="E402" s="506" t="s">
        <v>3066</v>
      </c>
      <c r="F402" s="509">
        <v>1</v>
      </c>
      <c r="G402" s="509">
        <v>424</v>
      </c>
      <c r="H402" s="509">
        <v>1</v>
      </c>
      <c r="I402" s="509">
        <v>424</v>
      </c>
      <c r="J402" s="509"/>
      <c r="K402" s="509"/>
      <c r="L402" s="509"/>
      <c r="M402" s="509"/>
      <c r="N402" s="509"/>
      <c r="O402" s="509"/>
      <c r="P402" s="522"/>
      <c r="Q402" s="510"/>
    </row>
    <row r="403" spans="1:17" ht="14.4" customHeight="1" x14ac:dyDescent="0.3">
      <c r="A403" s="505" t="s">
        <v>3213</v>
      </c>
      <c r="B403" s="506" t="s">
        <v>2713</v>
      </c>
      <c r="C403" s="506" t="s">
        <v>2688</v>
      </c>
      <c r="D403" s="506" t="s">
        <v>3067</v>
      </c>
      <c r="E403" s="506" t="s">
        <v>3068</v>
      </c>
      <c r="F403" s="509">
        <v>152</v>
      </c>
      <c r="G403" s="509">
        <v>321632</v>
      </c>
      <c r="H403" s="509">
        <v>1</v>
      </c>
      <c r="I403" s="509">
        <v>2116</v>
      </c>
      <c r="J403" s="509">
        <v>226</v>
      </c>
      <c r="K403" s="509">
        <v>478668</v>
      </c>
      <c r="L403" s="509">
        <v>1.4882474380658641</v>
      </c>
      <c r="M403" s="509">
        <v>2118</v>
      </c>
      <c r="N403" s="509">
        <v>345</v>
      </c>
      <c r="O403" s="509">
        <v>731529</v>
      </c>
      <c r="P403" s="522">
        <v>2.2744285394488108</v>
      </c>
      <c r="Q403" s="510">
        <v>2120.3739130434783</v>
      </c>
    </row>
    <row r="404" spans="1:17" ht="14.4" customHeight="1" x14ac:dyDescent="0.3">
      <c r="A404" s="505" t="s">
        <v>3213</v>
      </c>
      <c r="B404" s="506" t="s">
        <v>2713</v>
      </c>
      <c r="C404" s="506" t="s">
        <v>2688</v>
      </c>
      <c r="D404" s="506" t="s">
        <v>3069</v>
      </c>
      <c r="E404" s="506" t="s">
        <v>2998</v>
      </c>
      <c r="F404" s="509">
        <v>35</v>
      </c>
      <c r="G404" s="509">
        <v>65170</v>
      </c>
      <c r="H404" s="509">
        <v>1</v>
      </c>
      <c r="I404" s="509">
        <v>1862</v>
      </c>
      <c r="J404" s="509">
        <v>38</v>
      </c>
      <c r="K404" s="509">
        <v>70832</v>
      </c>
      <c r="L404" s="509">
        <v>1.0868804664723033</v>
      </c>
      <c r="M404" s="509">
        <v>1864</v>
      </c>
      <c r="N404" s="509">
        <v>30</v>
      </c>
      <c r="O404" s="509">
        <v>55995</v>
      </c>
      <c r="P404" s="522">
        <v>0.85921436243670402</v>
      </c>
      <c r="Q404" s="510">
        <v>1866.5</v>
      </c>
    </row>
    <row r="405" spans="1:17" ht="14.4" customHeight="1" x14ac:dyDescent="0.3">
      <c r="A405" s="505" t="s">
        <v>3213</v>
      </c>
      <c r="B405" s="506" t="s">
        <v>2713</v>
      </c>
      <c r="C405" s="506" t="s">
        <v>2688</v>
      </c>
      <c r="D405" s="506" t="s">
        <v>3070</v>
      </c>
      <c r="E405" s="506" t="s">
        <v>3071</v>
      </c>
      <c r="F405" s="509">
        <v>70</v>
      </c>
      <c r="G405" s="509">
        <v>10990</v>
      </c>
      <c r="H405" s="509">
        <v>1</v>
      </c>
      <c r="I405" s="509">
        <v>157</v>
      </c>
      <c r="J405" s="509">
        <v>68</v>
      </c>
      <c r="K405" s="509">
        <v>10744</v>
      </c>
      <c r="L405" s="509">
        <v>0.97761601455868974</v>
      </c>
      <c r="M405" s="509">
        <v>158</v>
      </c>
      <c r="N405" s="509">
        <v>60</v>
      </c>
      <c r="O405" s="509">
        <v>9523</v>
      </c>
      <c r="P405" s="522">
        <v>0.86651501364877159</v>
      </c>
      <c r="Q405" s="510">
        <v>158.71666666666667</v>
      </c>
    </row>
    <row r="406" spans="1:17" ht="14.4" customHeight="1" x14ac:dyDescent="0.3">
      <c r="A406" s="505" t="s">
        <v>3213</v>
      </c>
      <c r="B406" s="506" t="s">
        <v>2713</v>
      </c>
      <c r="C406" s="506" t="s">
        <v>2688</v>
      </c>
      <c r="D406" s="506" t="s">
        <v>3074</v>
      </c>
      <c r="E406" s="506" t="s">
        <v>3075</v>
      </c>
      <c r="F406" s="509">
        <v>4</v>
      </c>
      <c r="G406" s="509">
        <v>3640</v>
      </c>
      <c r="H406" s="509">
        <v>1</v>
      </c>
      <c r="I406" s="509">
        <v>910</v>
      </c>
      <c r="J406" s="509">
        <v>2</v>
      </c>
      <c r="K406" s="509">
        <v>1824</v>
      </c>
      <c r="L406" s="509">
        <v>0.50109890109890109</v>
      </c>
      <c r="M406" s="509">
        <v>912</v>
      </c>
      <c r="N406" s="509">
        <v>2</v>
      </c>
      <c r="O406" s="509">
        <v>1830</v>
      </c>
      <c r="P406" s="522">
        <v>0.50274725274725274</v>
      </c>
      <c r="Q406" s="510">
        <v>915</v>
      </c>
    </row>
    <row r="407" spans="1:17" ht="14.4" customHeight="1" x14ac:dyDescent="0.3">
      <c r="A407" s="505" t="s">
        <v>3213</v>
      </c>
      <c r="B407" s="506" t="s">
        <v>2713</v>
      </c>
      <c r="C407" s="506" t="s">
        <v>2688</v>
      </c>
      <c r="D407" s="506" t="s">
        <v>3078</v>
      </c>
      <c r="E407" s="506" t="s">
        <v>3079</v>
      </c>
      <c r="F407" s="509">
        <v>18</v>
      </c>
      <c r="G407" s="509">
        <v>150804</v>
      </c>
      <c r="H407" s="509">
        <v>1</v>
      </c>
      <c r="I407" s="509">
        <v>8378</v>
      </c>
      <c r="J407" s="509">
        <v>23</v>
      </c>
      <c r="K407" s="509">
        <v>192832</v>
      </c>
      <c r="L407" s="509">
        <v>1.2786928728680937</v>
      </c>
      <c r="M407" s="509">
        <v>8384</v>
      </c>
      <c r="N407" s="509">
        <v>22</v>
      </c>
      <c r="O407" s="509">
        <v>184646</v>
      </c>
      <c r="P407" s="522">
        <v>1.224410493090369</v>
      </c>
      <c r="Q407" s="510">
        <v>8393</v>
      </c>
    </row>
    <row r="408" spans="1:17" ht="14.4" customHeight="1" x14ac:dyDescent="0.3">
      <c r="A408" s="505" t="s">
        <v>3213</v>
      </c>
      <c r="B408" s="506" t="s">
        <v>2713</v>
      </c>
      <c r="C408" s="506" t="s">
        <v>2688</v>
      </c>
      <c r="D408" s="506" t="s">
        <v>3080</v>
      </c>
      <c r="E408" s="506" t="s">
        <v>3081</v>
      </c>
      <c r="F408" s="509">
        <v>1</v>
      </c>
      <c r="G408" s="509">
        <v>151</v>
      </c>
      <c r="H408" s="509">
        <v>1</v>
      </c>
      <c r="I408" s="509">
        <v>151</v>
      </c>
      <c r="J408" s="509"/>
      <c r="K408" s="509"/>
      <c r="L408" s="509"/>
      <c r="M408" s="509"/>
      <c r="N408" s="509"/>
      <c r="O408" s="509"/>
      <c r="P408" s="522"/>
      <c r="Q408" s="510"/>
    </row>
    <row r="409" spans="1:17" ht="14.4" customHeight="1" x14ac:dyDescent="0.3">
      <c r="A409" s="505" t="s">
        <v>3213</v>
      </c>
      <c r="B409" s="506" t="s">
        <v>2713</v>
      </c>
      <c r="C409" s="506" t="s">
        <v>2688</v>
      </c>
      <c r="D409" s="506" t="s">
        <v>3084</v>
      </c>
      <c r="E409" s="506" t="s">
        <v>3085</v>
      </c>
      <c r="F409" s="509">
        <v>2</v>
      </c>
      <c r="G409" s="509">
        <v>0</v>
      </c>
      <c r="H409" s="509"/>
      <c r="I409" s="509">
        <v>0</v>
      </c>
      <c r="J409" s="509">
        <v>2</v>
      </c>
      <c r="K409" s="509">
        <v>0</v>
      </c>
      <c r="L409" s="509"/>
      <c r="M409" s="509">
        <v>0</v>
      </c>
      <c r="N409" s="509">
        <v>2</v>
      </c>
      <c r="O409" s="509">
        <v>0</v>
      </c>
      <c r="P409" s="522"/>
      <c r="Q409" s="510">
        <v>0</v>
      </c>
    </row>
    <row r="410" spans="1:17" ht="14.4" customHeight="1" x14ac:dyDescent="0.3">
      <c r="A410" s="505" t="s">
        <v>3213</v>
      </c>
      <c r="B410" s="506" t="s">
        <v>2713</v>
      </c>
      <c r="C410" s="506" t="s">
        <v>2688</v>
      </c>
      <c r="D410" s="506" t="s">
        <v>3086</v>
      </c>
      <c r="E410" s="506" t="s">
        <v>3087</v>
      </c>
      <c r="F410" s="509">
        <v>3</v>
      </c>
      <c r="G410" s="509">
        <v>5964</v>
      </c>
      <c r="H410" s="509">
        <v>1</v>
      </c>
      <c r="I410" s="509">
        <v>1988</v>
      </c>
      <c r="J410" s="509">
        <v>1</v>
      </c>
      <c r="K410" s="509">
        <v>1993</v>
      </c>
      <c r="L410" s="509">
        <v>0.33417169684775316</v>
      </c>
      <c r="M410" s="509">
        <v>1993</v>
      </c>
      <c r="N410" s="509">
        <v>1</v>
      </c>
      <c r="O410" s="509">
        <v>2001</v>
      </c>
      <c r="P410" s="522">
        <v>0.33551307847082495</v>
      </c>
      <c r="Q410" s="510">
        <v>2001</v>
      </c>
    </row>
    <row r="411" spans="1:17" ht="14.4" customHeight="1" x14ac:dyDescent="0.3">
      <c r="A411" s="505" t="s">
        <v>3213</v>
      </c>
      <c r="B411" s="506" t="s">
        <v>2713</v>
      </c>
      <c r="C411" s="506" t="s">
        <v>2688</v>
      </c>
      <c r="D411" s="506" t="s">
        <v>3088</v>
      </c>
      <c r="E411" s="506" t="s">
        <v>3089</v>
      </c>
      <c r="F411" s="509"/>
      <c r="G411" s="509"/>
      <c r="H411" s="509"/>
      <c r="I411" s="509"/>
      <c r="J411" s="509">
        <v>1</v>
      </c>
      <c r="K411" s="509">
        <v>5693</v>
      </c>
      <c r="L411" s="509"/>
      <c r="M411" s="509">
        <v>5693</v>
      </c>
      <c r="N411" s="509"/>
      <c r="O411" s="509"/>
      <c r="P411" s="522"/>
      <c r="Q411" s="510"/>
    </row>
    <row r="412" spans="1:17" ht="14.4" customHeight="1" x14ac:dyDescent="0.3">
      <c r="A412" s="505" t="s">
        <v>3213</v>
      </c>
      <c r="B412" s="506" t="s">
        <v>2713</v>
      </c>
      <c r="C412" s="506" t="s">
        <v>2688</v>
      </c>
      <c r="D412" s="506" t="s">
        <v>3090</v>
      </c>
      <c r="E412" s="506" t="s">
        <v>3091</v>
      </c>
      <c r="F412" s="509">
        <v>16</v>
      </c>
      <c r="G412" s="509">
        <v>14608</v>
      </c>
      <c r="H412" s="509">
        <v>1</v>
      </c>
      <c r="I412" s="509">
        <v>913</v>
      </c>
      <c r="J412" s="509">
        <v>3</v>
      </c>
      <c r="K412" s="509">
        <v>2742</v>
      </c>
      <c r="L412" s="509">
        <v>0.18770536692223438</v>
      </c>
      <c r="M412" s="509">
        <v>914</v>
      </c>
      <c r="N412" s="509">
        <v>9</v>
      </c>
      <c r="O412" s="509">
        <v>8242</v>
      </c>
      <c r="P412" s="522">
        <v>0.56421139101861995</v>
      </c>
      <c r="Q412" s="510">
        <v>915.77777777777783</v>
      </c>
    </row>
    <row r="413" spans="1:17" ht="14.4" customHeight="1" x14ac:dyDescent="0.3">
      <c r="A413" s="505" t="s">
        <v>3213</v>
      </c>
      <c r="B413" s="506" t="s">
        <v>2713</v>
      </c>
      <c r="C413" s="506" t="s">
        <v>2688</v>
      </c>
      <c r="D413" s="506" t="s">
        <v>3094</v>
      </c>
      <c r="E413" s="506" t="s">
        <v>3095</v>
      </c>
      <c r="F413" s="509"/>
      <c r="G413" s="509"/>
      <c r="H413" s="509"/>
      <c r="I413" s="509"/>
      <c r="J413" s="509">
        <v>1</v>
      </c>
      <c r="K413" s="509">
        <v>559</v>
      </c>
      <c r="L413" s="509"/>
      <c r="M413" s="509">
        <v>559</v>
      </c>
      <c r="N413" s="509"/>
      <c r="O413" s="509"/>
      <c r="P413" s="522"/>
      <c r="Q413" s="510"/>
    </row>
    <row r="414" spans="1:17" ht="14.4" customHeight="1" x14ac:dyDescent="0.3">
      <c r="A414" s="505" t="s">
        <v>3213</v>
      </c>
      <c r="B414" s="506" t="s">
        <v>2713</v>
      </c>
      <c r="C414" s="506" t="s">
        <v>2688</v>
      </c>
      <c r="D414" s="506" t="s">
        <v>3096</v>
      </c>
      <c r="E414" s="506" t="s">
        <v>3097</v>
      </c>
      <c r="F414" s="509">
        <v>1</v>
      </c>
      <c r="G414" s="509">
        <v>364</v>
      </c>
      <c r="H414" s="509">
        <v>1</v>
      </c>
      <c r="I414" s="509">
        <v>364</v>
      </c>
      <c r="J414" s="509"/>
      <c r="K414" s="509"/>
      <c r="L414" s="509"/>
      <c r="M414" s="509"/>
      <c r="N414" s="509"/>
      <c r="O414" s="509"/>
      <c r="P414" s="522"/>
      <c r="Q414" s="510"/>
    </row>
    <row r="415" spans="1:17" ht="14.4" customHeight="1" x14ac:dyDescent="0.3">
      <c r="A415" s="505" t="s">
        <v>3219</v>
      </c>
      <c r="B415" s="506" t="s">
        <v>2678</v>
      </c>
      <c r="C415" s="506" t="s">
        <v>2688</v>
      </c>
      <c r="D415" s="506" t="s">
        <v>2697</v>
      </c>
      <c r="E415" s="506" t="s">
        <v>2698</v>
      </c>
      <c r="F415" s="509">
        <v>2</v>
      </c>
      <c r="G415" s="509">
        <v>648</v>
      </c>
      <c r="H415" s="509">
        <v>1</v>
      </c>
      <c r="I415" s="509">
        <v>324</v>
      </c>
      <c r="J415" s="509"/>
      <c r="K415" s="509"/>
      <c r="L415" s="509"/>
      <c r="M415" s="509"/>
      <c r="N415" s="509"/>
      <c r="O415" s="509"/>
      <c r="P415" s="522"/>
      <c r="Q415" s="510"/>
    </row>
    <row r="416" spans="1:17" ht="14.4" customHeight="1" x14ac:dyDescent="0.3">
      <c r="A416" s="505" t="s">
        <v>3219</v>
      </c>
      <c r="B416" s="506" t="s">
        <v>2678</v>
      </c>
      <c r="C416" s="506" t="s">
        <v>2688</v>
      </c>
      <c r="D416" s="506" t="s">
        <v>2701</v>
      </c>
      <c r="E416" s="506" t="s">
        <v>2702</v>
      </c>
      <c r="F416" s="509">
        <v>1</v>
      </c>
      <c r="G416" s="509">
        <v>648</v>
      </c>
      <c r="H416" s="509">
        <v>1</v>
      </c>
      <c r="I416" s="509">
        <v>648</v>
      </c>
      <c r="J416" s="509">
        <v>2</v>
      </c>
      <c r="K416" s="509">
        <v>1300</v>
      </c>
      <c r="L416" s="509">
        <v>2.0061728395061729</v>
      </c>
      <c r="M416" s="509">
        <v>650</v>
      </c>
      <c r="N416" s="509"/>
      <c r="O416" s="509"/>
      <c r="P416" s="522"/>
      <c r="Q416" s="510"/>
    </row>
    <row r="417" spans="1:17" ht="14.4" customHeight="1" x14ac:dyDescent="0.3">
      <c r="A417" s="505" t="s">
        <v>3219</v>
      </c>
      <c r="B417" s="506" t="s">
        <v>2678</v>
      </c>
      <c r="C417" s="506" t="s">
        <v>2688</v>
      </c>
      <c r="D417" s="506" t="s">
        <v>2703</v>
      </c>
      <c r="E417" s="506" t="s">
        <v>2704</v>
      </c>
      <c r="F417" s="509">
        <v>1</v>
      </c>
      <c r="G417" s="509">
        <v>120</v>
      </c>
      <c r="H417" s="509">
        <v>1</v>
      </c>
      <c r="I417" s="509">
        <v>120</v>
      </c>
      <c r="J417" s="509">
        <v>2</v>
      </c>
      <c r="K417" s="509">
        <v>242</v>
      </c>
      <c r="L417" s="509">
        <v>2.0166666666666666</v>
      </c>
      <c r="M417" s="509">
        <v>121</v>
      </c>
      <c r="N417" s="509"/>
      <c r="O417" s="509"/>
      <c r="P417" s="522"/>
      <c r="Q417" s="510"/>
    </row>
    <row r="418" spans="1:17" ht="14.4" customHeight="1" x14ac:dyDescent="0.3">
      <c r="A418" s="505" t="s">
        <v>3219</v>
      </c>
      <c r="B418" s="506" t="s">
        <v>2678</v>
      </c>
      <c r="C418" s="506" t="s">
        <v>2688</v>
      </c>
      <c r="D418" s="506" t="s">
        <v>2705</v>
      </c>
      <c r="E418" s="506" t="s">
        <v>2706</v>
      </c>
      <c r="F418" s="509">
        <v>1</v>
      </c>
      <c r="G418" s="509">
        <v>264</v>
      </c>
      <c r="H418" s="509">
        <v>1</v>
      </c>
      <c r="I418" s="509">
        <v>264</v>
      </c>
      <c r="J418" s="509">
        <v>2</v>
      </c>
      <c r="K418" s="509">
        <v>532</v>
      </c>
      <c r="L418" s="509">
        <v>2.0151515151515151</v>
      </c>
      <c r="M418" s="509">
        <v>266</v>
      </c>
      <c r="N418" s="509">
        <v>4</v>
      </c>
      <c r="O418" s="509">
        <v>1070</v>
      </c>
      <c r="P418" s="522">
        <v>4.0530303030303028</v>
      </c>
      <c r="Q418" s="510">
        <v>267.5</v>
      </c>
    </row>
    <row r="419" spans="1:17" ht="14.4" customHeight="1" x14ac:dyDescent="0.3">
      <c r="A419" s="505" t="s">
        <v>3219</v>
      </c>
      <c r="B419" s="506" t="s">
        <v>2713</v>
      </c>
      <c r="C419" s="506" t="s">
        <v>2714</v>
      </c>
      <c r="D419" s="506" t="s">
        <v>2719</v>
      </c>
      <c r="E419" s="506" t="s">
        <v>714</v>
      </c>
      <c r="F419" s="509">
        <v>1</v>
      </c>
      <c r="G419" s="509">
        <v>1982.88</v>
      </c>
      <c r="H419" s="509">
        <v>1</v>
      </c>
      <c r="I419" s="509">
        <v>1982.88</v>
      </c>
      <c r="J419" s="509">
        <v>1</v>
      </c>
      <c r="K419" s="509">
        <v>1982.88</v>
      </c>
      <c r="L419" s="509">
        <v>1</v>
      </c>
      <c r="M419" s="509">
        <v>1982.88</v>
      </c>
      <c r="N419" s="509"/>
      <c r="O419" s="509"/>
      <c r="P419" s="522"/>
      <c r="Q419" s="510"/>
    </row>
    <row r="420" spans="1:17" ht="14.4" customHeight="1" x14ac:dyDescent="0.3">
      <c r="A420" s="505" t="s">
        <v>3219</v>
      </c>
      <c r="B420" s="506" t="s">
        <v>2713</v>
      </c>
      <c r="C420" s="506" t="s">
        <v>2714</v>
      </c>
      <c r="D420" s="506" t="s">
        <v>2720</v>
      </c>
      <c r="E420" s="506" t="s">
        <v>2721</v>
      </c>
      <c r="F420" s="509">
        <v>5.66</v>
      </c>
      <c r="G420" s="509">
        <v>14996.92</v>
      </c>
      <c r="H420" s="509">
        <v>1</v>
      </c>
      <c r="I420" s="509">
        <v>2649.6325088339222</v>
      </c>
      <c r="J420" s="509">
        <v>2</v>
      </c>
      <c r="K420" s="509">
        <v>5342.92</v>
      </c>
      <c r="L420" s="509">
        <v>0.35626782032577359</v>
      </c>
      <c r="M420" s="509">
        <v>2671.46</v>
      </c>
      <c r="N420" s="509">
        <v>1.33</v>
      </c>
      <c r="O420" s="509">
        <v>3553.04</v>
      </c>
      <c r="P420" s="522">
        <v>0.23691798049199436</v>
      </c>
      <c r="Q420" s="510">
        <v>2671.458646616541</v>
      </c>
    </row>
    <row r="421" spans="1:17" ht="14.4" customHeight="1" x14ac:dyDescent="0.3">
      <c r="A421" s="505" t="s">
        <v>3219</v>
      </c>
      <c r="B421" s="506" t="s">
        <v>2713</v>
      </c>
      <c r="C421" s="506" t="s">
        <v>2714</v>
      </c>
      <c r="D421" s="506" t="s">
        <v>2722</v>
      </c>
      <c r="E421" s="506" t="s">
        <v>2721</v>
      </c>
      <c r="F421" s="509">
        <v>0.4</v>
      </c>
      <c r="G421" s="509">
        <v>2648.22</v>
      </c>
      <c r="H421" s="509">
        <v>1</v>
      </c>
      <c r="I421" s="509">
        <v>6620.5499999999993</v>
      </c>
      <c r="J421" s="509">
        <v>0.2</v>
      </c>
      <c r="K421" s="509">
        <v>1335.72</v>
      </c>
      <c r="L421" s="509">
        <v>0.50438407685162112</v>
      </c>
      <c r="M421" s="509">
        <v>6678.5999999999995</v>
      </c>
      <c r="N421" s="509">
        <v>0.2</v>
      </c>
      <c r="O421" s="509">
        <v>1335.72</v>
      </c>
      <c r="P421" s="522">
        <v>0.50438407685162112</v>
      </c>
      <c r="Q421" s="510">
        <v>6678.5999999999995</v>
      </c>
    </row>
    <row r="422" spans="1:17" ht="14.4" customHeight="1" x14ac:dyDescent="0.3">
      <c r="A422" s="505" t="s">
        <v>3219</v>
      </c>
      <c r="B422" s="506" t="s">
        <v>2713</v>
      </c>
      <c r="C422" s="506" t="s">
        <v>2714</v>
      </c>
      <c r="D422" s="506" t="s">
        <v>2724</v>
      </c>
      <c r="E422" s="506" t="s">
        <v>832</v>
      </c>
      <c r="F422" s="509"/>
      <c r="G422" s="509"/>
      <c r="H422" s="509"/>
      <c r="I422" s="509"/>
      <c r="J422" s="509"/>
      <c r="K422" s="509"/>
      <c r="L422" s="509"/>
      <c r="M422" s="509"/>
      <c r="N422" s="509">
        <v>0.12000000000000001</v>
      </c>
      <c r="O422" s="509">
        <v>620.23</v>
      </c>
      <c r="P422" s="522"/>
      <c r="Q422" s="510">
        <v>5168.583333333333</v>
      </c>
    </row>
    <row r="423" spans="1:17" ht="14.4" customHeight="1" x14ac:dyDescent="0.3">
      <c r="A423" s="505" t="s">
        <v>3219</v>
      </c>
      <c r="B423" s="506" t="s">
        <v>2713</v>
      </c>
      <c r="C423" s="506" t="s">
        <v>2714</v>
      </c>
      <c r="D423" s="506" t="s">
        <v>2726</v>
      </c>
      <c r="E423" s="506" t="s">
        <v>2727</v>
      </c>
      <c r="F423" s="509"/>
      <c r="G423" s="509"/>
      <c r="H423" s="509"/>
      <c r="I423" s="509"/>
      <c r="J423" s="509">
        <v>0.8</v>
      </c>
      <c r="K423" s="509">
        <v>392.13</v>
      </c>
      <c r="L423" s="509"/>
      <c r="M423" s="509">
        <v>490.16249999999997</v>
      </c>
      <c r="N423" s="509"/>
      <c r="O423" s="509"/>
      <c r="P423" s="522"/>
      <c r="Q423" s="510"/>
    </row>
    <row r="424" spans="1:17" ht="14.4" customHeight="1" x14ac:dyDescent="0.3">
      <c r="A424" s="505" t="s">
        <v>3219</v>
      </c>
      <c r="B424" s="506" t="s">
        <v>2713</v>
      </c>
      <c r="C424" s="506" t="s">
        <v>2714</v>
      </c>
      <c r="D424" s="506" t="s">
        <v>2728</v>
      </c>
      <c r="E424" s="506" t="s">
        <v>725</v>
      </c>
      <c r="F424" s="509">
        <v>50.350000000000009</v>
      </c>
      <c r="G424" s="509">
        <v>54239.51</v>
      </c>
      <c r="H424" s="509">
        <v>1</v>
      </c>
      <c r="I424" s="509">
        <v>1077.2494538232372</v>
      </c>
      <c r="J424" s="509">
        <v>27.93</v>
      </c>
      <c r="K424" s="509">
        <v>27483.770000000004</v>
      </c>
      <c r="L424" s="509">
        <v>0.50671125163188246</v>
      </c>
      <c r="M424" s="509">
        <v>984.02327246688162</v>
      </c>
      <c r="N424" s="509">
        <v>41.169999999999995</v>
      </c>
      <c r="O424" s="509">
        <v>40718.179999999993</v>
      </c>
      <c r="P424" s="522">
        <v>0.75071069041737271</v>
      </c>
      <c r="Q424" s="510">
        <v>989.02550400777261</v>
      </c>
    </row>
    <row r="425" spans="1:17" ht="14.4" customHeight="1" x14ac:dyDescent="0.3">
      <c r="A425" s="505" t="s">
        <v>3219</v>
      </c>
      <c r="B425" s="506" t="s">
        <v>2713</v>
      </c>
      <c r="C425" s="506" t="s">
        <v>2714</v>
      </c>
      <c r="D425" s="506" t="s">
        <v>2729</v>
      </c>
      <c r="E425" s="506" t="s">
        <v>725</v>
      </c>
      <c r="F425" s="509">
        <v>0.2</v>
      </c>
      <c r="G425" s="509">
        <v>392.16</v>
      </c>
      <c r="H425" s="509">
        <v>1</v>
      </c>
      <c r="I425" s="509">
        <v>1960.8</v>
      </c>
      <c r="J425" s="509"/>
      <c r="K425" s="509"/>
      <c r="L425" s="509"/>
      <c r="M425" s="509"/>
      <c r="N425" s="509"/>
      <c r="O425" s="509"/>
      <c r="P425" s="522"/>
      <c r="Q425" s="510"/>
    </row>
    <row r="426" spans="1:17" ht="14.4" customHeight="1" x14ac:dyDescent="0.3">
      <c r="A426" s="505" t="s">
        <v>3219</v>
      </c>
      <c r="B426" s="506" t="s">
        <v>2713</v>
      </c>
      <c r="C426" s="506" t="s">
        <v>2714</v>
      </c>
      <c r="D426" s="506" t="s">
        <v>2730</v>
      </c>
      <c r="E426" s="506" t="s">
        <v>828</v>
      </c>
      <c r="F426" s="509">
        <v>0.05</v>
      </c>
      <c r="G426" s="509">
        <v>582.92999999999995</v>
      </c>
      <c r="H426" s="509">
        <v>1</v>
      </c>
      <c r="I426" s="509">
        <v>11658.599999999999</v>
      </c>
      <c r="J426" s="509"/>
      <c r="K426" s="509"/>
      <c r="L426" s="509"/>
      <c r="M426" s="509"/>
      <c r="N426" s="509">
        <v>0.05</v>
      </c>
      <c r="O426" s="509">
        <v>478.13</v>
      </c>
      <c r="P426" s="522">
        <v>0.82021855111248354</v>
      </c>
      <c r="Q426" s="510">
        <v>9562.5999999999985</v>
      </c>
    </row>
    <row r="427" spans="1:17" ht="14.4" customHeight="1" x14ac:dyDescent="0.3">
      <c r="A427" s="505" t="s">
        <v>3219</v>
      </c>
      <c r="B427" s="506" t="s">
        <v>2713</v>
      </c>
      <c r="C427" s="506" t="s">
        <v>2714</v>
      </c>
      <c r="D427" s="506" t="s">
        <v>2731</v>
      </c>
      <c r="E427" s="506" t="s">
        <v>832</v>
      </c>
      <c r="F427" s="509">
        <v>14.989999999999998</v>
      </c>
      <c r="G427" s="509">
        <v>190594.53</v>
      </c>
      <c r="H427" s="509">
        <v>1</v>
      </c>
      <c r="I427" s="509">
        <v>12714.778519012676</v>
      </c>
      <c r="J427" s="509">
        <v>11.249999999999996</v>
      </c>
      <c r="K427" s="509">
        <v>121080.70999999999</v>
      </c>
      <c r="L427" s="509">
        <v>0.63527903974998645</v>
      </c>
      <c r="M427" s="509">
        <v>10762.72977777778</v>
      </c>
      <c r="N427" s="509">
        <v>10.079999999999997</v>
      </c>
      <c r="O427" s="509">
        <v>104044.99000000002</v>
      </c>
      <c r="P427" s="522">
        <v>0.54589704122148741</v>
      </c>
      <c r="Q427" s="510">
        <v>10321.923611111117</v>
      </c>
    </row>
    <row r="428" spans="1:17" ht="14.4" customHeight="1" x14ac:dyDescent="0.3">
      <c r="A428" s="505" t="s">
        <v>3219</v>
      </c>
      <c r="B428" s="506" t="s">
        <v>2713</v>
      </c>
      <c r="C428" s="506" t="s">
        <v>2714</v>
      </c>
      <c r="D428" s="506" t="s">
        <v>2732</v>
      </c>
      <c r="E428" s="506" t="s">
        <v>832</v>
      </c>
      <c r="F428" s="509"/>
      <c r="G428" s="509"/>
      <c r="H428" s="509"/>
      <c r="I428" s="509"/>
      <c r="J428" s="509">
        <v>0.04</v>
      </c>
      <c r="K428" s="509">
        <v>925.56</v>
      </c>
      <c r="L428" s="509"/>
      <c r="M428" s="509">
        <v>23138.999999999996</v>
      </c>
      <c r="N428" s="509"/>
      <c r="O428" s="509"/>
      <c r="P428" s="522"/>
      <c r="Q428" s="510"/>
    </row>
    <row r="429" spans="1:17" ht="14.4" customHeight="1" x14ac:dyDescent="0.3">
      <c r="A429" s="505" t="s">
        <v>3219</v>
      </c>
      <c r="B429" s="506" t="s">
        <v>2713</v>
      </c>
      <c r="C429" s="506" t="s">
        <v>2714</v>
      </c>
      <c r="D429" s="506" t="s">
        <v>2733</v>
      </c>
      <c r="E429" s="506" t="s">
        <v>828</v>
      </c>
      <c r="F429" s="509">
        <v>1.06</v>
      </c>
      <c r="G429" s="509">
        <v>5580.41</v>
      </c>
      <c r="H429" s="509">
        <v>1</v>
      </c>
      <c r="I429" s="509">
        <v>5264.5377358490559</v>
      </c>
      <c r="J429" s="509"/>
      <c r="K429" s="509"/>
      <c r="L429" s="509"/>
      <c r="M429" s="509"/>
      <c r="N429" s="509">
        <v>0.18</v>
      </c>
      <c r="O429" s="509">
        <v>955.93000000000006</v>
      </c>
      <c r="P429" s="522">
        <v>0.17130103343661129</v>
      </c>
      <c r="Q429" s="510">
        <v>5310.7222222222226</v>
      </c>
    </row>
    <row r="430" spans="1:17" ht="14.4" customHeight="1" x14ac:dyDescent="0.3">
      <c r="A430" s="505" t="s">
        <v>3219</v>
      </c>
      <c r="B430" s="506" t="s">
        <v>2713</v>
      </c>
      <c r="C430" s="506" t="s">
        <v>2714</v>
      </c>
      <c r="D430" s="506" t="s">
        <v>2734</v>
      </c>
      <c r="E430" s="506" t="s">
        <v>832</v>
      </c>
      <c r="F430" s="509">
        <v>3.8000000000000003</v>
      </c>
      <c r="G430" s="509">
        <v>24509.640000000007</v>
      </c>
      <c r="H430" s="509">
        <v>1</v>
      </c>
      <c r="I430" s="509">
        <v>6449.9052631578961</v>
      </c>
      <c r="J430" s="509">
        <v>1.0000000000000002</v>
      </c>
      <c r="K430" s="509">
        <v>6469.1399999999994</v>
      </c>
      <c r="L430" s="509">
        <v>0.26394267724862536</v>
      </c>
      <c r="M430" s="509">
        <v>6469.1399999999976</v>
      </c>
      <c r="N430" s="509">
        <v>0.65</v>
      </c>
      <c r="O430" s="509">
        <v>3694.9799999999996</v>
      </c>
      <c r="P430" s="522">
        <v>0.15075619225741377</v>
      </c>
      <c r="Q430" s="510">
        <v>5684.5846153846142</v>
      </c>
    </row>
    <row r="431" spans="1:17" ht="14.4" customHeight="1" x14ac:dyDescent="0.3">
      <c r="A431" s="505" t="s">
        <v>3219</v>
      </c>
      <c r="B431" s="506" t="s">
        <v>2713</v>
      </c>
      <c r="C431" s="506" t="s">
        <v>2714</v>
      </c>
      <c r="D431" s="506" t="s">
        <v>2735</v>
      </c>
      <c r="E431" s="506" t="s">
        <v>2656</v>
      </c>
      <c r="F431" s="509">
        <v>0.05</v>
      </c>
      <c r="G431" s="509">
        <v>644.99</v>
      </c>
      <c r="H431" s="509">
        <v>1</v>
      </c>
      <c r="I431" s="509">
        <v>12899.8</v>
      </c>
      <c r="J431" s="509"/>
      <c r="K431" s="509"/>
      <c r="L431" s="509"/>
      <c r="M431" s="509"/>
      <c r="N431" s="509"/>
      <c r="O431" s="509"/>
      <c r="P431" s="522"/>
      <c r="Q431" s="510"/>
    </row>
    <row r="432" spans="1:17" ht="14.4" customHeight="1" x14ac:dyDescent="0.3">
      <c r="A432" s="505" t="s">
        <v>3219</v>
      </c>
      <c r="B432" s="506" t="s">
        <v>2713</v>
      </c>
      <c r="C432" s="506" t="s">
        <v>2714</v>
      </c>
      <c r="D432" s="506" t="s">
        <v>2735</v>
      </c>
      <c r="E432" s="506" t="s">
        <v>832</v>
      </c>
      <c r="F432" s="509">
        <v>0.15000000000000002</v>
      </c>
      <c r="G432" s="509">
        <v>1934.98</v>
      </c>
      <c r="H432" s="509">
        <v>1</v>
      </c>
      <c r="I432" s="509">
        <v>12899.866666666665</v>
      </c>
      <c r="J432" s="509">
        <v>0.25</v>
      </c>
      <c r="K432" s="509">
        <v>2949.67</v>
      </c>
      <c r="L432" s="509">
        <v>1.5243930169820876</v>
      </c>
      <c r="M432" s="509">
        <v>11798.68</v>
      </c>
      <c r="N432" s="509"/>
      <c r="O432" s="509"/>
      <c r="P432" s="522"/>
      <c r="Q432" s="510"/>
    </row>
    <row r="433" spans="1:17" ht="14.4" customHeight="1" x14ac:dyDescent="0.3">
      <c r="A433" s="505" t="s">
        <v>3219</v>
      </c>
      <c r="B433" s="506" t="s">
        <v>2713</v>
      </c>
      <c r="C433" s="506" t="s">
        <v>2714</v>
      </c>
      <c r="D433" s="506" t="s">
        <v>2736</v>
      </c>
      <c r="E433" s="506" t="s">
        <v>2737</v>
      </c>
      <c r="F433" s="509">
        <v>1</v>
      </c>
      <c r="G433" s="509">
        <v>412.69</v>
      </c>
      <c r="H433" s="509">
        <v>1</v>
      </c>
      <c r="I433" s="509">
        <v>412.69</v>
      </c>
      <c r="J433" s="509"/>
      <c r="K433" s="509"/>
      <c r="L433" s="509"/>
      <c r="M433" s="509"/>
      <c r="N433" s="509"/>
      <c r="O433" s="509"/>
      <c r="P433" s="522"/>
      <c r="Q433" s="510"/>
    </row>
    <row r="434" spans="1:17" ht="14.4" customHeight="1" x14ac:dyDescent="0.3">
      <c r="A434" s="505" t="s">
        <v>3219</v>
      </c>
      <c r="B434" s="506" t="s">
        <v>2713</v>
      </c>
      <c r="C434" s="506" t="s">
        <v>2714</v>
      </c>
      <c r="D434" s="506" t="s">
        <v>2738</v>
      </c>
      <c r="E434" s="506" t="s">
        <v>2739</v>
      </c>
      <c r="F434" s="509"/>
      <c r="G434" s="509"/>
      <c r="H434" s="509"/>
      <c r="I434" s="509"/>
      <c r="J434" s="509">
        <v>2.15</v>
      </c>
      <c r="K434" s="509">
        <v>611.18999999999994</v>
      </c>
      <c r="L434" s="509"/>
      <c r="M434" s="509">
        <v>284.27441860465115</v>
      </c>
      <c r="N434" s="509"/>
      <c r="O434" s="509"/>
      <c r="P434" s="522"/>
      <c r="Q434" s="510"/>
    </row>
    <row r="435" spans="1:17" ht="14.4" customHeight="1" x14ac:dyDescent="0.3">
      <c r="A435" s="505" t="s">
        <v>3219</v>
      </c>
      <c r="B435" s="506" t="s">
        <v>2713</v>
      </c>
      <c r="C435" s="506" t="s">
        <v>2714</v>
      </c>
      <c r="D435" s="506" t="s">
        <v>2740</v>
      </c>
      <c r="E435" s="506" t="s">
        <v>729</v>
      </c>
      <c r="F435" s="509">
        <v>2</v>
      </c>
      <c r="G435" s="509">
        <v>1933.48</v>
      </c>
      <c r="H435" s="509">
        <v>1</v>
      </c>
      <c r="I435" s="509">
        <v>966.74</v>
      </c>
      <c r="J435" s="509">
        <v>1</v>
      </c>
      <c r="K435" s="509">
        <v>975.22</v>
      </c>
      <c r="L435" s="509">
        <v>0.50438587417506264</v>
      </c>
      <c r="M435" s="509">
        <v>975.22</v>
      </c>
      <c r="N435" s="509">
        <v>2.5</v>
      </c>
      <c r="O435" s="509">
        <v>2438.0500000000002</v>
      </c>
      <c r="P435" s="522">
        <v>1.2609646854376566</v>
      </c>
      <c r="Q435" s="510">
        <v>975.22</v>
      </c>
    </row>
    <row r="436" spans="1:17" ht="14.4" customHeight="1" x14ac:dyDescent="0.3">
      <c r="A436" s="505" t="s">
        <v>3219</v>
      </c>
      <c r="B436" s="506" t="s">
        <v>2713</v>
      </c>
      <c r="C436" s="506" t="s">
        <v>2714</v>
      </c>
      <c r="D436" s="506" t="s">
        <v>2741</v>
      </c>
      <c r="E436" s="506" t="s">
        <v>729</v>
      </c>
      <c r="F436" s="509">
        <v>1</v>
      </c>
      <c r="G436" s="509">
        <v>1933.46</v>
      </c>
      <c r="H436" s="509">
        <v>1</v>
      </c>
      <c r="I436" s="509">
        <v>1933.46</v>
      </c>
      <c r="J436" s="509"/>
      <c r="K436" s="509"/>
      <c r="L436" s="509"/>
      <c r="M436" s="509"/>
      <c r="N436" s="509"/>
      <c r="O436" s="509"/>
      <c r="P436" s="522"/>
      <c r="Q436" s="510"/>
    </row>
    <row r="437" spans="1:17" ht="14.4" customHeight="1" x14ac:dyDescent="0.3">
      <c r="A437" s="505" t="s">
        <v>3219</v>
      </c>
      <c r="B437" s="506" t="s">
        <v>2713</v>
      </c>
      <c r="C437" s="506" t="s">
        <v>2714</v>
      </c>
      <c r="D437" s="506" t="s">
        <v>2743</v>
      </c>
      <c r="E437" s="506" t="s">
        <v>855</v>
      </c>
      <c r="F437" s="509">
        <v>0.45999999999999996</v>
      </c>
      <c r="G437" s="509">
        <v>2229.9499999999998</v>
      </c>
      <c r="H437" s="509">
        <v>1</v>
      </c>
      <c r="I437" s="509">
        <v>4847.717391304348</v>
      </c>
      <c r="J437" s="509">
        <v>0.27</v>
      </c>
      <c r="K437" s="509">
        <v>1308.8800000000001</v>
      </c>
      <c r="L437" s="509">
        <v>0.58695486445884448</v>
      </c>
      <c r="M437" s="509">
        <v>4847.7037037037035</v>
      </c>
      <c r="N437" s="509"/>
      <c r="O437" s="509"/>
      <c r="P437" s="522"/>
      <c r="Q437" s="510"/>
    </row>
    <row r="438" spans="1:17" ht="14.4" customHeight="1" x14ac:dyDescent="0.3">
      <c r="A438" s="505" t="s">
        <v>3219</v>
      </c>
      <c r="B438" s="506" t="s">
        <v>2713</v>
      </c>
      <c r="C438" s="506" t="s">
        <v>2714</v>
      </c>
      <c r="D438" s="506" t="s">
        <v>2745</v>
      </c>
      <c r="E438" s="506" t="s">
        <v>748</v>
      </c>
      <c r="F438" s="509">
        <v>13.299999999999999</v>
      </c>
      <c r="G438" s="509">
        <v>71996.800000000017</v>
      </c>
      <c r="H438" s="509">
        <v>1</v>
      </c>
      <c r="I438" s="509">
        <v>5413.2932330827089</v>
      </c>
      <c r="J438" s="509">
        <v>9.6999999999999993</v>
      </c>
      <c r="K438" s="509">
        <v>52715.150000000009</v>
      </c>
      <c r="L438" s="509">
        <v>0.73218740277345651</v>
      </c>
      <c r="M438" s="509">
        <v>5434.5515463917536</v>
      </c>
      <c r="N438" s="509">
        <v>7.1099999999999994</v>
      </c>
      <c r="O438" s="509">
        <v>38826.189999999995</v>
      </c>
      <c r="P438" s="522">
        <v>0.53927660673807709</v>
      </c>
      <c r="Q438" s="510">
        <v>5460.7862165963434</v>
      </c>
    </row>
    <row r="439" spans="1:17" ht="14.4" customHeight="1" x14ac:dyDescent="0.3">
      <c r="A439" s="505" t="s">
        <v>3219</v>
      </c>
      <c r="B439" s="506" t="s">
        <v>2713</v>
      </c>
      <c r="C439" s="506" t="s">
        <v>2714</v>
      </c>
      <c r="D439" s="506" t="s">
        <v>2746</v>
      </c>
      <c r="E439" s="506" t="s">
        <v>748</v>
      </c>
      <c r="F439" s="509">
        <v>25.52</v>
      </c>
      <c r="G439" s="509">
        <v>276196.62</v>
      </c>
      <c r="H439" s="509">
        <v>1</v>
      </c>
      <c r="I439" s="509">
        <v>10822.75156739812</v>
      </c>
      <c r="J439" s="509">
        <v>22.500000000000004</v>
      </c>
      <c r="K439" s="509">
        <v>244579.87000000005</v>
      </c>
      <c r="L439" s="509">
        <v>0.8855281067523566</v>
      </c>
      <c r="M439" s="509">
        <v>10870.216444444444</v>
      </c>
      <c r="N439" s="509">
        <v>18.02</v>
      </c>
      <c r="O439" s="509">
        <v>196708.41000000003</v>
      </c>
      <c r="P439" s="522">
        <v>0.71220426231139267</v>
      </c>
      <c r="Q439" s="510">
        <v>10916.115982241956</v>
      </c>
    </row>
    <row r="440" spans="1:17" ht="14.4" customHeight="1" x14ac:dyDescent="0.3">
      <c r="A440" s="505" t="s">
        <v>3219</v>
      </c>
      <c r="B440" s="506" t="s">
        <v>2713</v>
      </c>
      <c r="C440" s="506" t="s">
        <v>2714</v>
      </c>
      <c r="D440" s="506" t="s">
        <v>2747</v>
      </c>
      <c r="E440" s="506" t="s">
        <v>855</v>
      </c>
      <c r="F440" s="509">
        <v>21.66</v>
      </c>
      <c r="G440" s="509">
        <v>41984.419999999991</v>
      </c>
      <c r="H440" s="509">
        <v>1</v>
      </c>
      <c r="I440" s="509">
        <v>1938.3388734995378</v>
      </c>
      <c r="J440" s="509">
        <v>25.330000000000002</v>
      </c>
      <c r="K440" s="509">
        <v>49350.23000000001</v>
      </c>
      <c r="L440" s="509">
        <v>1.1754415090169168</v>
      </c>
      <c r="M440" s="509">
        <v>1948.291748914331</v>
      </c>
      <c r="N440" s="509">
        <v>15.099999999999998</v>
      </c>
      <c r="O440" s="509">
        <v>29757.980000000003</v>
      </c>
      <c r="P440" s="522">
        <v>0.70878625928380123</v>
      </c>
      <c r="Q440" s="510">
        <v>1970.7271523178813</v>
      </c>
    </row>
    <row r="441" spans="1:17" ht="14.4" customHeight="1" x14ac:dyDescent="0.3">
      <c r="A441" s="505" t="s">
        <v>3219</v>
      </c>
      <c r="B441" s="506" t="s">
        <v>2713</v>
      </c>
      <c r="C441" s="506" t="s">
        <v>2714</v>
      </c>
      <c r="D441" s="506" t="s">
        <v>2748</v>
      </c>
      <c r="E441" s="506" t="s">
        <v>2656</v>
      </c>
      <c r="F441" s="509"/>
      <c r="G441" s="509"/>
      <c r="H441" s="509"/>
      <c r="I441" s="509"/>
      <c r="J441" s="509">
        <v>2</v>
      </c>
      <c r="K441" s="509">
        <v>2184.3200000000002</v>
      </c>
      <c r="L441" s="509"/>
      <c r="M441" s="509">
        <v>1092.1600000000001</v>
      </c>
      <c r="N441" s="509"/>
      <c r="O441" s="509"/>
      <c r="P441" s="522"/>
      <c r="Q441" s="510"/>
    </row>
    <row r="442" spans="1:17" ht="14.4" customHeight="1" x14ac:dyDescent="0.3">
      <c r="A442" s="505" t="s">
        <v>3219</v>
      </c>
      <c r="B442" s="506" t="s">
        <v>2713</v>
      </c>
      <c r="C442" s="506" t="s">
        <v>2714</v>
      </c>
      <c r="D442" s="506" t="s">
        <v>2748</v>
      </c>
      <c r="E442" s="506" t="s">
        <v>748</v>
      </c>
      <c r="F442" s="509">
        <v>2</v>
      </c>
      <c r="G442" s="509">
        <v>2165.3200000000002</v>
      </c>
      <c r="H442" s="509">
        <v>1</v>
      </c>
      <c r="I442" s="509">
        <v>1082.6600000000001</v>
      </c>
      <c r="J442" s="509">
        <v>1.5</v>
      </c>
      <c r="K442" s="509">
        <v>1623.9900000000002</v>
      </c>
      <c r="L442" s="509">
        <v>0.75</v>
      </c>
      <c r="M442" s="509">
        <v>1082.6600000000001</v>
      </c>
      <c r="N442" s="509"/>
      <c r="O442" s="509"/>
      <c r="P442" s="522"/>
      <c r="Q442" s="510"/>
    </row>
    <row r="443" spans="1:17" ht="14.4" customHeight="1" x14ac:dyDescent="0.3">
      <c r="A443" s="505" t="s">
        <v>3219</v>
      </c>
      <c r="B443" s="506" t="s">
        <v>2713</v>
      </c>
      <c r="C443" s="506" t="s">
        <v>2714</v>
      </c>
      <c r="D443" s="506" t="s">
        <v>2749</v>
      </c>
      <c r="E443" s="506" t="s">
        <v>748</v>
      </c>
      <c r="F443" s="509"/>
      <c r="G443" s="509"/>
      <c r="H443" s="509"/>
      <c r="I443" s="509"/>
      <c r="J443" s="509"/>
      <c r="K443" s="509"/>
      <c r="L443" s="509"/>
      <c r="M443" s="509"/>
      <c r="N443" s="509">
        <v>35.300000000000004</v>
      </c>
      <c r="O443" s="509">
        <v>77106.23</v>
      </c>
      <c r="P443" s="522"/>
      <c r="Q443" s="510">
        <v>2184.3124645892349</v>
      </c>
    </row>
    <row r="444" spans="1:17" ht="14.4" customHeight="1" x14ac:dyDescent="0.3">
      <c r="A444" s="505" t="s">
        <v>3219</v>
      </c>
      <c r="B444" s="506" t="s">
        <v>2713</v>
      </c>
      <c r="C444" s="506" t="s">
        <v>2714</v>
      </c>
      <c r="D444" s="506" t="s">
        <v>2750</v>
      </c>
      <c r="E444" s="506" t="s">
        <v>733</v>
      </c>
      <c r="F444" s="509">
        <v>23.319999999999997</v>
      </c>
      <c r="G444" s="509">
        <v>8761.17</v>
      </c>
      <c r="H444" s="509">
        <v>1</v>
      </c>
      <c r="I444" s="509">
        <v>375.69339622641513</v>
      </c>
      <c r="J444" s="509">
        <v>17.829999999999998</v>
      </c>
      <c r="K444" s="509">
        <v>6734.6399999999994</v>
      </c>
      <c r="L444" s="509">
        <v>0.76869185280048202</v>
      </c>
      <c r="M444" s="509">
        <v>377.71396522714525</v>
      </c>
      <c r="N444" s="509">
        <v>15.170000000000003</v>
      </c>
      <c r="O444" s="509">
        <v>5752.3799999999983</v>
      </c>
      <c r="P444" s="522">
        <v>0.65657669009960973</v>
      </c>
      <c r="Q444" s="510">
        <v>379.19446275543817</v>
      </c>
    </row>
    <row r="445" spans="1:17" ht="14.4" customHeight="1" x14ac:dyDescent="0.3">
      <c r="A445" s="505" t="s">
        <v>3219</v>
      </c>
      <c r="B445" s="506" t="s">
        <v>2713</v>
      </c>
      <c r="C445" s="506" t="s">
        <v>2714</v>
      </c>
      <c r="D445" s="506" t="s">
        <v>2752</v>
      </c>
      <c r="E445" s="506" t="s">
        <v>710</v>
      </c>
      <c r="F445" s="509">
        <v>1.0300000000000002</v>
      </c>
      <c r="G445" s="509">
        <v>964.61000000000013</v>
      </c>
      <c r="H445" s="509">
        <v>1</v>
      </c>
      <c r="I445" s="509">
        <v>936.514563106796</v>
      </c>
      <c r="J445" s="509">
        <v>0.62</v>
      </c>
      <c r="K445" s="509">
        <v>571.59</v>
      </c>
      <c r="L445" s="509">
        <v>0.59256072402318027</v>
      </c>
      <c r="M445" s="509">
        <v>921.91935483870975</v>
      </c>
      <c r="N445" s="509">
        <v>1.6</v>
      </c>
      <c r="O445" s="509">
        <v>1502.21</v>
      </c>
      <c r="P445" s="522">
        <v>1.5573236852199333</v>
      </c>
      <c r="Q445" s="510">
        <v>938.88125000000002</v>
      </c>
    </row>
    <row r="446" spans="1:17" ht="14.4" customHeight="1" x14ac:dyDescent="0.3">
      <c r="A446" s="505" t="s">
        <v>3219</v>
      </c>
      <c r="B446" s="506" t="s">
        <v>2713</v>
      </c>
      <c r="C446" s="506" t="s">
        <v>2714</v>
      </c>
      <c r="D446" s="506" t="s">
        <v>2753</v>
      </c>
      <c r="E446" s="506" t="s">
        <v>2754</v>
      </c>
      <c r="F446" s="509"/>
      <c r="G446" s="509"/>
      <c r="H446" s="509"/>
      <c r="I446" s="509"/>
      <c r="J446" s="509">
        <v>0.2</v>
      </c>
      <c r="K446" s="509">
        <v>53.73</v>
      </c>
      <c r="L446" s="509"/>
      <c r="M446" s="509">
        <v>268.64999999999998</v>
      </c>
      <c r="N446" s="509"/>
      <c r="O446" s="509"/>
      <c r="P446" s="522"/>
      <c r="Q446" s="510"/>
    </row>
    <row r="447" spans="1:17" ht="14.4" customHeight="1" x14ac:dyDescent="0.3">
      <c r="A447" s="505" t="s">
        <v>3219</v>
      </c>
      <c r="B447" s="506" t="s">
        <v>2713</v>
      </c>
      <c r="C447" s="506" t="s">
        <v>2714</v>
      </c>
      <c r="D447" s="506" t="s">
        <v>3220</v>
      </c>
      <c r="E447" s="506" t="s">
        <v>832</v>
      </c>
      <c r="F447" s="509">
        <v>0.06</v>
      </c>
      <c r="G447" s="509">
        <v>154.79</v>
      </c>
      <c r="H447" s="509">
        <v>1</v>
      </c>
      <c r="I447" s="509">
        <v>2579.8333333333335</v>
      </c>
      <c r="J447" s="509"/>
      <c r="K447" s="509"/>
      <c r="L447" s="509"/>
      <c r="M447" s="509"/>
      <c r="N447" s="509"/>
      <c r="O447" s="509"/>
      <c r="P447" s="522"/>
      <c r="Q447" s="510"/>
    </row>
    <row r="448" spans="1:17" ht="14.4" customHeight="1" x14ac:dyDescent="0.3">
      <c r="A448" s="505" t="s">
        <v>3219</v>
      </c>
      <c r="B448" s="506" t="s">
        <v>2713</v>
      </c>
      <c r="C448" s="506" t="s">
        <v>2714</v>
      </c>
      <c r="D448" s="506" t="s">
        <v>2759</v>
      </c>
      <c r="E448" s="506" t="s">
        <v>748</v>
      </c>
      <c r="F448" s="509"/>
      <c r="G448" s="509"/>
      <c r="H448" s="509"/>
      <c r="I448" s="509"/>
      <c r="J448" s="509"/>
      <c r="K448" s="509"/>
      <c r="L448" s="509"/>
      <c r="M448" s="509"/>
      <c r="N448" s="509">
        <v>0.24</v>
      </c>
      <c r="O448" s="509">
        <v>9829.3799999999992</v>
      </c>
      <c r="P448" s="522"/>
      <c r="Q448" s="510">
        <v>40955.75</v>
      </c>
    </row>
    <row r="449" spans="1:17" ht="14.4" customHeight="1" x14ac:dyDescent="0.3">
      <c r="A449" s="505" t="s">
        <v>3219</v>
      </c>
      <c r="B449" s="506" t="s">
        <v>2713</v>
      </c>
      <c r="C449" s="506" t="s">
        <v>2679</v>
      </c>
      <c r="D449" s="506" t="s">
        <v>2760</v>
      </c>
      <c r="E449" s="506" t="s">
        <v>2761</v>
      </c>
      <c r="F449" s="509"/>
      <c r="G449" s="509"/>
      <c r="H449" s="509"/>
      <c r="I449" s="509"/>
      <c r="J449" s="509"/>
      <c r="K449" s="509"/>
      <c r="L449" s="509"/>
      <c r="M449" s="509"/>
      <c r="N449" s="509">
        <v>1</v>
      </c>
      <c r="O449" s="509">
        <v>9783.27</v>
      </c>
      <c r="P449" s="522"/>
      <c r="Q449" s="510">
        <v>9783.27</v>
      </c>
    </row>
    <row r="450" spans="1:17" ht="14.4" customHeight="1" x14ac:dyDescent="0.3">
      <c r="A450" s="505" t="s">
        <v>3219</v>
      </c>
      <c r="B450" s="506" t="s">
        <v>2713</v>
      </c>
      <c r="C450" s="506" t="s">
        <v>2679</v>
      </c>
      <c r="D450" s="506" t="s">
        <v>3172</v>
      </c>
      <c r="E450" s="506" t="s">
        <v>3173</v>
      </c>
      <c r="F450" s="509">
        <v>1</v>
      </c>
      <c r="G450" s="509">
        <v>281.27</v>
      </c>
      <c r="H450" s="509">
        <v>1</v>
      </c>
      <c r="I450" s="509">
        <v>281.27</v>
      </c>
      <c r="J450" s="509"/>
      <c r="K450" s="509"/>
      <c r="L450" s="509"/>
      <c r="M450" s="509"/>
      <c r="N450" s="509"/>
      <c r="O450" s="509"/>
      <c r="P450" s="522"/>
      <c r="Q450" s="510"/>
    </row>
    <row r="451" spans="1:17" ht="14.4" customHeight="1" x14ac:dyDescent="0.3">
      <c r="A451" s="505" t="s">
        <v>3219</v>
      </c>
      <c r="B451" s="506" t="s">
        <v>2713</v>
      </c>
      <c r="C451" s="506" t="s">
        <v>2679</v>
      </c>
      <c r="D451" s="506" t="s">
        <v>2764</v>
      </c>
      <c r="E451" s="506" t="s">
        <v>2765</v>
      </c>
      <c r="F451" s="509">
        <v>21</v>
      </c>
      <c r="G451" s="509">
        <v>12277.940000000002</v>
      </c>
      <c r="H451" s="509">
        <v>1</v>
      </c>
      <c r="I451" s="509">
        <v>584.66380952380962</v>
      </c>
      <c r="J451" s="509">
        <v>12</v>
      </c>
      <c r="K451" s="509">
        <v>7075.08</v>
      </c>
      <c r="L451" s="509">
        <v>0.57624324601683985</v>
      </c>
      <c r="M451" s="509">
        <v>589.59</v>
      </c>
      <c r="N451" s="509">
        <v>13</v>
      </c>
      <c r="O451" s="509">
        <v>7664.67</v>
      </c>
      <c r="P451" s="522">
        <v>0.62426351651824319</v>
      </c>
      <c r="Q451" s="510">
        <v>589.59</v>
      </c>
    </row>
    <row r="452" spans="1:17" ht="14.4" customHeight="1" x14ac:dyDescent="0.3">
      <c r="A452" s="505" t="s">
        <v>3219</v>
      </c>
      <c r="B452" s="506" t="s">
        <v>2713</v>
      </c>
      <c r="C452" s="506" t="s">
        <v>2679</v>
      </c>
      <c r="D452" s="506" t="s">
        <v>3221</v>
      </c>
      <c r="E452" s="506" t="s">
        <v>2656</v>
      </c>
      <c r="F452" s="509">
        <v>2</v>
      </c>
      <c r="G452" s="509">
        <v>5100.5600000000004</v>
      </c>
      <c r="H452" s="509">
        <v>1</v>
      </c>
      <c r="I452" s="509">
        <v>2550.2800000000002</v>
      </c>
      <c r="J452" s="509"/>
      <c r="K452" s="509"/>
      <c r="L452" s="509"/>
      <c r="M452" s="509"/>
      <c r="N452" s="509"/>
      <c r="O452" s="509"/>
      <c r="P452" s="522"/>
      <c r="Q452" s="510"/>
    </row>
    <row r="453" spans="1:17" ht="14.4" customHeight="1" x14ac:dyDescent="0.3">
      <c r="A453" s="505" t="s">
        <v>3219</v>
      </c>
      <c r="B453" s="506" t="s">
        <v>2713</v>
      </c>
      <c r="C453" s="506" t="s">
        <v>2679</v>
      </c>
      <c r="D453" s="506" t="s">
        <v>3222</v>
      </c>
      <c r="E453" s="506" t="s">
        <v>3223</v>
      </c>
      <c r="F453" s="509"/>
      <c r="G453" s="509"/>
      <c r="H453" s="509"/>
      <c r="I453" s="509"/>
      <c r="J453" s="509">
        <v>1</v>
      </c>
      <c r="K453" s="509">
        <v>2831.35</v>
      </c>
      <c r="L453" s="509"/>
      <c r="M453" s="509">
        <v>2831.35</v>
      </c>
      <c r="N453" s="509"/>
      <c r="O453" s="509"/>
      <c r="P453" s="522"/>
      <c r="Q453" s="510"/>
    </row>
    <row r="454" spans="1:17" ht="14.4" customHeight="1" x14ac:dyDescent="0.3">
      <c r="A454" s="505" t="s">
        <v>3219</v>
      </c>
      <c r="B454" s="506" t="s">
        <v>2713</v>
      </c>
      <c r="C454" s="506" t="s">
        <v>2679</v>
      </c>
      <c r="D454" s="506" t="s">
        <v>3224</v>
      </c>
      <c r="E454" s="506" t="s">
        <v>2656</v>
      </c>
      <c r="F454" s="509">
        <v>56</v>
      </c>
      <c r="G454" s="509">
        <v>66301.64</v>
      </c>
      <c r="H454" s="509">
        <v>1</v>
      </c>
      <c r="I454" s="509">
        <v>1183.9578571428572</v>
      </c>
      <c r="J454" s="509"/>
      <c r="K454" s="509"/>
      <c r="L454" s="509"/>
      <c r="M454" s="509"/>
      <c r="N454" s="509"/>
      <c r="O454" s="509"/>
      <c r="P454" s="522"/>
      <c r="Q454" s="510"/>
    </row>
    <row r="455" spans="1:17" ht="14.4" customHeight="1" x14ac:dyDescent="0.3">
      <c r="A455" s="505" t="s">
        <v>3219</v>
      </c>
      <c r="B455" s="506" t="s">
        <v>2713</v>
      </c>
      <c r="C455" s="506" t="s">
        <v>2679</v>
      </c>
      <c r="D455" s="506" t="s">
        <v>2766</v>
      </c>
      <c r="E455" s="506" t="s">
        <v>2767</v>
      </c>
      <c r="F455" s="509">
        <v>30</v>
      </c>
      <c r="G455" s="509">
        <v>51213</v>
      </c>
      <c r="H455" s="509">
        <v>1</v>
      </c>
      <c r="I455" s="509">
        <v>1707.1</v>
      </c>
      <c r="J455" s="509">
        <v>102</v>
      </c>
      <c r="K455" s="509">
        <v>174124.2</v>
      </c>
      <c r="L455" s="509">
        <v>3.4000000000000004</v>
      </c>
      <c r="M455" s="509">
        <v>1707.1000000000001</v>
      </c>
      <c r="N455" s="509">
        <v>133</v>
      </c>
      <c r="O455" s="509">
        <v>227044.3</v>
      </c>
      <c r="P455" s="522">
        <v>4.4333333333333327</v>
      </c>
      <c r="Q455" s="510">
        <v>1707.1</v>
      </c>
    </row>
    <row r="456" spans="1:17" ht="14.4" customHeight="1" x14ac:dyDescent="0.3">
      <c r="A456" s="505" t="s">
        <v>3219</v>
      </c>
      <c r="B456" s="506" t="s">
        <v>2713</v>
      </c>
      <c r="C456" s="506" t="s">
        <v>2679</v>
      </c>
      <c r="D456" s="506" t="s">
        <v>2768</v>
      </c>
      <c r="E456" s="506" t="s">
        <v>2769</v>
      </c>
      <c r="F456" s="509">
        <v>5</v>
      </c>
      <c r="G456" s="509">
        <v>7134.84</v>
      </c>
      <c r="H456" s="509">
        <v>1</v>
      </c>
      <c r="I456" s="509">
        <v>1426.9680000000001</v>
      </c>
      <c r="J456" s="509">
        <v>1</v>
      </c>
      <c r="K456" s="509">
        <v>1447.28</v>
      </c>
      <c r="L456" s="509">
        <v>0.2028468753328736</v>
      </c>
      <c r="M456" s="509">
        <v>1447.28</v>
      </c>
      <c r="N456" s="509">
        <v>6</v>
      </c>
      <c r="O456" s="509">
        <v>8683.68</v>
      </c>
      <c r="P456" s="522">
        <v>1.2170812519972418</v>
      </c>
      <c r="Q456" s="510">
        <v>1447.28</v>
      </c>
    </row>
    <row r="457" spans="1:17" ht="14.4" customHeight="1" x14ac:dyDescent="0.3">
      <c r="A457" s="505" t="s">
        <v>3219</v>
      </c>
      <c r="B457" s="506" t="s">
        <v>2713</v>
      </c>
      <c r="C457" s="506" t="s">
        <v>2679</v>
      </c>
      <c r="D457" s="506" t="s">
        <v>2770</v>
      </c>
      <c r="E457" s="506" t="s">
        <v>2771</v>
      </c>
      <c r="F457" s="509">
        <v>6</v>
      </c>
      <c r="G457" s="509">
        <v>5765.68</v>
      </c>
      <c r="H457" s="509">
        <v>1</v>
      </c>
      <c r="I457" s="509">
        <v>960.94666666666672</v>
      </c>
      <c r="J457" s="509">
        <v>9</v>
      </c>
      <c r="K457" s="509">
        <v>8750.8799999999992</v>
      </c>
      <c r="L457" s="509">
        <v>1.5177533265807326</v>
      </c>
      <c r="M457" s="509">
        <v>972.31999999999994</v>
      </c>
      <c r="N457" s="509">
        <v>7</v>
      </c>
      <c r="O457" s="509">
        <v>6806.24</v>
      </c>
      <c r="P457" s="522">
        <v>1.1804748095627922</v>
      </c>
      <c r="Q457" s="510">
        <v>972.31999999999994</v>
      </c>
    </row>
    <row r="458" spans="1:17" ht="14.4" customHeight="1" x14ac:dyDescent="0.3">
      <c r="A458" s="505" t="s">
        <v>3219</v>
      </c>
      <c r="B458" s="506" t="s">
        <v>2713</v>
      </c>
      <c r="C458" s="506" t="s">
        <v>2679</v>
      </c>
      <c r="D458" s="506" t="s">
        <v>2773</v>
      </c>
      <c r="E458" s="506" t="s">
        <v>2771</v>
      </c>
      <c r="F458" s="509">
        <v>80</v>
      </c>
      <c r="G458" s="509">
        <v>136225.34</v>
      </c>
      <c r="H458" s="509">
        <v>1</v>
      </c>
      <c r="I458" s="509">
        <v>1702.81675</v>
      </c>
      <c r="J458" s="509">
        <v>45</v>
      </c>
      <c r="K458" s="509">
        <v>76828.95</v>
      </c>
      <c r="L458" s="509">
        <v>0.56398427781497917</v>
      </c>
      <c r="M458" s="509">
        <v>1707.31</v>
      </c>
      <c r="N458" s="509">
        <v>104</v>
      </c>
      <c r="O458" s="509">
        <v>177560.24</v>
      </c>
      <c r="P458" s="522">
        <v>1.3034303309501742</v>
      </c>
      <c r="Q458" s="510">
        <v>1707.31</v>
      </c>
    </row>
    <row r="459" spans="1:17" ht="14.4" customHeight="1" x14ac:dyDescent="0.3">
      <c r="A459" s="505" t="s">
        <v>3219</v>
      </c>
      <c r="B459" s="506" t="s">
        <v>2713</v>
      </c>
      <c r="C459" s="506" t="s">
        <v>2679</v>
      </c>
      <c r="D459" s="506" t="s">
        <v>2774</v>
      </c>
      <c r="E459" s="506" t="s">
        <v>2771</v>
      </c>
      <c r="F459" s="509">
        <v>32</v>
      </c>
      <c r="G459" s="509">
        <v>65034.100000000006</v>
      </c>
      <c r="H459" s="509">
        <v>1</v>
      </c>
      <c r="I459" s="509">
        <v>2032.3156250000002</v>
      </c>
      <c r="J459" s="509">
        <v>18</v>
      </c>
      <c r="K459" s="509">
        <v>37193.400000000009</v>
      </c>
      <c r="L459" s="509">
        <v>0.57190612309542233</v>
      </c>
      <c r="M459" s="509">
        <v>2066.3000000000006</v>
      </c>
      <c r="N459" s="509">
        <v>19</v>
      </c>
      <c r="O459" s="509">
        <v>39259.700000000004</v>
      </c>
      <c r="P459" s="522">
        <v>0.60367868548961234</v>
      </c>
      <c r="Q459" s="510">
        <v>2066.3000000000002</v>
      </c>
    </row>
    <row r="460" spans="1:17" ht="14.4" customHeight="1" x14ac:dyDescent="0.3">
      <c r="A460" s="505" t="s">
        <v>3219</v>
      </c>
      <c r="B460" s="506" t="s">
        <v>2713</v>
      </c>
      <c r="C460" s="506" t="s">
        <v>2679</v>
      </c>
      <c r="D460" s="506" t="s">
        <v>2775</v>
      </c>
      <c r="E460" s="506" t="s">
        <v>2776</v>
      </c>
      <c r="F460" s="509">
        <v>2</v>
      </c>
      <c r="G460" s="509">
        <v>3864.18</v>
      </c>
      <c r="H460" s="509">
        <v>1</v>
      </c>
      <c r="I460" s="509">
        <v>1932.09</v>
      </c>
      <c r="J460" s="509">
        <v>1</v>
      </c>
      <c r="K460" s="509">
        <v>1932.09</v>
      </c>
      <c r="L460" s="509">
        <v>0.5</v>
      </c>
      <c r="M460" s="509">
        <v>1932.09</v>
      </c>
      <c r="N460" s="509">
        <v>1</v>
      </c>
      <c r="O460" s="509">
        <v>1932.09</v>
      </c>
      <c r="P460" s="522">
        <v>0.5</v>
      </c>
      <c r="Q460" s="510">
        <v>1932.09</v>
      </c>
    </row>
    <row r="461" spans="1:17" ht="14.4" customHeight="1" x14ac:dyDescent="0.3">
      <c r="A461" s="505" t="s">
        <v>3219</v>
      </c>
      <c r="B461" s="506" t="s">
        <v>2713</v>
      </c>
      <c r="C461" s="506" t="s">
        <v>2679</v>
      </c>
      <c r="D461" s="506" t="s">
        <v>2777</v>
      </c>
      <c r="E461" s="506" t="s">
        <v>2778</v>
      </c>
      <c r="F461" s="509">
        <v>5</v>
      </c>
      <c r="G461" s="509">
        <v>5102.7400000000007</v>
      </c>
      <c r="H461" s="509">
        <v>1</v>
      </c>
      <c r="I461" s="509">
        <v>1020.5480000000001</v>
      </c>
      <c r="J461" s="509">
        <v>7</v>
      </c>
      <c r="K461" s="509">
        <v>7194.32</v>
      </c>
      <c r="L461" s="509">
        <v>1.4098935081936368</v>
      </c>
      <c r="M461" s="509">
        <v>1027.76</v>
      </c>
      <c r="N461" s="509">
        <v>7</v>
      </c>
      <c r="O461" s="509">
        <v>7194.32</v>
      </c>
      <c r="P461" s="522">
        <v>1.4098935081936368</v>
      </c>
      <c r="Q461" s="510">
        <v>1027.76</v>
      </c>
    </row>
    <row r="462" spans="1:17" ht="14.4" customHeight="1" x14ac:dyDescent="0.3">
      <c r="A462" s="505" t="s">
        <v>3219</v>
      </c>
      <c r="B462" s="506" t="s">
        <v>2713</v>
      </c>
      <c r="C462" s="506" t="s">
        <v>2679</v>
      </c>
      <c r="D462" s="506" t="s">
        <v>2779</v>
      </c>
      <c r="E462" s="506" t="s">
        <v>2778</v>
      </c>
      <c r="F462" s="509">
        <v>19</v>
      </c>
      <c r="G462" s="509">
        <v>40469.699999999997</v>
      </c>
      <c r="H462" s="509">
        <v>1</v>
      </c>
      <c r="I462" s="509">
        <v>2129.9842105263156</v>
      </c>
      <c r="J462" s="509">
        <v>14</v>
      </c>
      <c r="K462" s="509">
        <v>29985.899999999998</v>
      </c>
      <c r="L462" s="509">
        <v>0.74094693066664685</v>
      </c>
      <c r="M462" s="509">
        <v>2141.85</v>
      </c>
      <c r="N462" s="509">
        <v>16</v>
      </c>
      <c r="O462" s="509">
        <v>34269.599999999999</v>
      </c>
      <c r="P462" s="522">
        <v>0.84679649219045361</v>
      </c>
      <c r="Q462" s="510">
        <v>2141.85</v>
      </c>
    </row>
    <row r="463" spans="1:17" ht="14.4" customHeight="1" x14ac:dyDescent="0.3">
      <c r="A463" s="505" t="s">
        <v>3219</v>
      </c>
      <c r="B463" s="506" t="s">
        <v>2713</v>
      </c>
      <c r="C463" s="506" t="s">
        <v>2679</v>
      </c>
      <c r="D463" s="506" t="s">
        <v>3225</v>
      </c>
      <c r="E463" s="506" t="s">
        <v>3226</v>
      </c>
      <c r="F463" s="509">
        <v>1</v>
      </c>
      <c r="G463" s="509">
        <v>20587</v>
      </c>
      <c r="H463" s="509">
        <v>1</v>
      </c>
      <c r="I463" s="509">
        <v>20587</v>
      </c>
      <c r="J463" s="509"/>
      <c r="K463" s="509"/>
      <c r="L463" s="509"/>
      <c r="M463" s="509"/>
      <c r="N463" s="509"/>
      <c r="O463" s="509"/>
      <c r="P463" s="522"/>
      <c r="Q463" s="510"/>
    </row>
    <row r="464" spans="1:17" ht="14.4" customHeight="1" x14ac:dyDescent="0.3">
      <c r="A464" s="505" t="s">
        <v>3219</v>
      </c>
      <c r="B464" s="506" t="s">
        <v>2713</v>
      </c>
      <c r="C464" s="506" t="s">
        <v>2679</v>
      </c>
      <c r="D464" s="506" t="s">
        <v>2780</v>
      </c>
      <c r="E464" s="506" t="s">
        <v>2781</v>
      </c>
      <c r="F464" s="509"/>
      <c r="G464" s="509"/>
      <c r="H464" s="509"/>
      <c r="I464" s="509"/>
      <c r="J464" s="509">
        <v>1</v>
      </c>
      <c r="K464" s="509">
        <v>466.78</v>
      </c>
      <c r="L464" s="509"/>
      <c r="M464" s="509">
        <v>466.78</v>
      </c>
      <c r="N464" s="509">
        <v>1</v>
      </c>
      <c r="O464" s="509">
        <v>466.78</v>
      </c>
      <c r="P464" s="522"/>
      <c r="Q464" s="510">
        <v>466.78</v>
      </c>
    </row>
    <row r="465" spans="1:17" ht="14.4" customHeight="1" x14ac:dyDescent="0.3">
      <c r="A465" s="505" t="s">
        <v>3219</v>
      </c>
      <c r="B465" s="506" t="s">
        <v>2713</v>
      </c>
      <c r="C465" s="506" t="s">
        <v>2679</v>
      </c>
      <c r="D465" s="506" t="s">
        <v>2782</v>
      </c>
      <c r="E465" s="506" t="s">
        <v>2783</v>
      </c>
      <c r="F465" s="509"/>
      <c r="G465" s="509"/>
      <c r="H465" s="509"/>
      <c r="I465" s="509"/>
      <c r="J465" s="509"/>
      <c r="K465" s="509"/>
      <c r="L465" s="509"/>
      <c r="M465" s="509"/>
      <c r="N465" s="509">
        <v>1</v>
      </c>
      <c r="O465" s="509">
        <v>27463.64</v>
      </c>
      <c r="P465" s="522"/>
      <c r="Q465" s="510">
        <v>27463.64</v>
      </c>
    </row>
    <row r="466" spans="1:17" ht="14.4" customHeight="1" x14ac:dyDescent="0.3">
      <c r="A466" s="505" t="s">
        <v>3219</v>
      </c>
      <c r="B466" s="506" t="s">
        <v>2713</v>
      </c>
      <c r="C466" s="506" t="s">
        <v>2679</v>
      </c>
      <c r="D466" s="506" t="s">
        <v>2788</v>
      </c>
      <c r="E466" s="506" t="s">
        <v>2789</v>
      </c>
      <c r="F466" s="509">
        <v>17</v>
      </c>
      <c r="G466" s="509">
        <v>50425.18</v>
      </c>
      <c r="H466" s="509">
        <v>1</v>
      </c>
      <c r="I466" s="509">
        <v>2966.1870588235292</v>
      </c>
      <c r="J466" s="509">
        <v>13</v>
      </c>
      <c r="K466" s="509">
        <v>39043.94</v>
      </c>
      <c r="L466" s="509">
        <v>0.77429450921146936</v>
      </c>
      <c r="M466" s="509">
        <v>3003.38</v>
      </c>
      <c r="N466" s="509">
        <v>24</v>
      </c>
      <c r="O466" s="509">
        <v>72081.119999999995</v>
      </c>
      <c r="P466" s="522">
        <v>1.4294667862365587</v>
      </c>
      <c r="Q466" s="510">
        <v>3003.3799999999997</v>
      </c>
    </row>
    <row r="467" spans="1:17" ht="14.4" customHeight="1" x14ac:dyDescent="0.3">
      <c r="A467" s="505" t="s">
        <v>3219</v>
      </c>
      <c r="B467" s="506" t="s">
        <v>2713</v>
      </c>
      <c r="C467" s="506" t="s">
        <v>2679</v>
      </c>
      <c r="D467" s="506" t="s">
        <v>2790</v>
      </c>
      <c r="E467" s="506" t="s">
        <v>2791</v>
      </c>
      <c r="F467" s="509">
        <v>2</v>
      </c>
      <c r="G467" s="509">
        <v>4473</v>
      </c>
      <c r="H467" s="509">
        <v>1</v>
      </c>
      <c r="I467" s="509">
        <v>2236.5</v>
      </c>
      <c r="J467" s="509">
        <v>1</v>
      </c>
      <c r="K467" s="509">
        <v>2236.5</v>
      </c>
      <c r="L467" s="509">
        <v>0.5</v>
      </c>
      <c r="M467" s="509">
        <v>2236.5</v>
      </c>
      <c r="N467" s="509">
        <v>1</v>
      </c>
      <c r="O467" s="509">
        <v>2236.5</v>
      </c>
      <c r="P467" s="522">
        <v>0.5</v>
      </c>
      <c r="Q467" s="510">
        <v>2236.5</v>
      </c>
    </row>
    <row r="468" spans="1:17" ht="14.4" customHeight="1" x14ac:dyDescent="0.3">
      <c r="A468" s="505" t="s">
        <v>3219</v>
      </c>
      <c r="B468" s="506" t="s">
        <v>2713</v>
      </c>
      <c r="C468" s="506" t="s">
        <v>2679</v>
      </c>
      <c r="D468" s="506" t="s">
        <v>3227</v>
      </c>
      <c r="E468" s="506" t="s">
        <v>3228</v>
      </c>
      <c r="F468" s="509">
        <v>3</v>
      </c>
      <c r="G468" s="509">
        <v>82776.12</v>
      </c>
      <c r="H468" s="509">
        <v>1</v>
      </c>
      <c r="I468" s="509">
        <v>27592.039999999997</v>
      </c>
      <c r="J468" s="509">
        <v>1</v>
      </c>
      <c r="K468" s="509">
        <v>27592.04</v>
      </c>
      <c r="L468" s="509">
        <v>0.33333333333333337</v>
      </c>
      <c r="M468" s="509">
        <v>27592.04</v>
      </c>
      <c r="N468" s="509"/>
      <c r="O468" s="509"/>
      <c r="P468" s="522"/>
      <c r="Q468" s="510"/>
    </row>
    <row r="469" spans="1:17" ht="14.4" customHeight="1" x14ac:dyDescent="0.3">
      <c r="A469" s="505" t="s">
        <v>3219</v>
      </c>
      <c r="B469" s="506" t="s">
        <v>2713</v>
      </c>
      <c r="C469" s="506" t="s">
        <v>2679</v>
      </c>
      <c r="D469" s="506" t="s">
        <v>3143</v>
      </c>
      <c r="E469" s="506" t="s">
        <v>3144</v>
      </c>
      <c r="F469" s="509"/>
      <c r="G469" s="509"/>
      <c r="H469" s="509"/>
      <c r="I469" s="509"/>
      <c r="J469" s="509">
        <v>1</v>
      </c>
      <c r="K469" s="509">
        <v>3991.04</v>
      </c>
      <c r="L469" s="509"/>
      <c r="M469" s="509">
        <v>3991.04</v>
      </c>
      <c r="N469" s="509"/>
      <c r="O469" s="509"/>
      <c r="P469" s="522"/>
      <c r="Q469" s="510"/>
    </row>
    <row r="470" spans="1:17" ht="14.4" customHeight="1" x14ac:dyDescent="0.3">
      <c r="A470" s="505" t="s">
        <v>3219</v>
      </c>
      <c r="B470" s="506" t="s">
        <v>2713</v>
      </c>
      <c r="C470" s="506" t="s">
        <v>2679</v>
      </c>
      <c r="D470" s="506" t="s">
        <v>3229</v>
      </c>
      <c r="E470" s="506" t="s">
        <v>2771</v>
      </c>
      <c r="F470" s="509"/>
      <c r="G470" s="509"/>
      <c r="H470" s="509"/>
      <c r="I470" s="509"/>
      <c r="J470" s="509"/>
      <c r="K470" s="509"/>
      <c r="L470" s="509"/>
      <c r="M470" s="509"/>
      <c r="N470" s="509">
        <v>1</v>
      </c>
      <c r="O470" s="509">
        <v>3430.88</v>
      </c>
      <c r="P470" s="522"/>
      <c r="Q470" s="510">
        <v>3430.88</v>
      </c>
    </row>
    <row r="471" spans="1:17" ht="14.4" customHeight="1" x14ac:dyDescent="0.3">
      <c r="A471" s="505" t="s">
        <v>3219</v>
      </c>
      <c r="B471" s="506" t="s">
        <v>2713</v>
      </c>
      <c r="C471" s="506" t="s">
        <v>2679</v>
      </c>
      <c r="D471" s="506" t="s">
        <v>2795</v>
      </c>
      <c r="E471" s="506" t="s">
        <v>2796</v>
      </c>
      <c r="F471" s="509">
        <v>16</v>
      </c>
      <c r="G471" s="509">
        <v>110010.7</v>
      </c>
      <c r="H471" s="509">
        <v>1</v>
      </c>
      <c r="I471" s="509">
        <v>6875.6687499999998</v>
      </c>
      <c r="J471" s="509">
        <v>18</v>
      </c>
      <c r="K471" s="509">
        <v>124034.04</v>
      </c>
      <c r="L471" s="509">
        <v>1.1274725094922584</v>
      </c>
      <c r="M471" s="509">
        <v>6890.78</v>
      </c>
      <c r="N471" s="509">
        <v>17</v>
      </c>
      <c r="O471" s="509">
        <v>117143.26000000001</v>
      </c>
      <c r="P471" s="522">
        <v>1.0648351478537998</v>
      </c>
      <c r="Q471" s="510">
        <v>6890.7800000000007</v>
      </c>
    </row>
    <row r="472" spans="1:17" ht="14.4" customHeight="1" x14ac:dyDescent="0.3">
      <c r="A472" s="505" t="s">
        <v>3219</v>
      </c>
      <c r="B472" s="506" t="s">
        <v>2713</v>
      </c>
      <c r="C472" s="506" t="s">
        <v>2679</v>
      </c>
      <c r="D472" s="506" t="s">
        <v>2799</v>
      </c>
      <c r="E472" s="506" t="s">
        <v>2800</v>
      </c>
      <c r="F472" s="509">
        <v>1</v>
      </c>
      <c r="G472" s="509">
        <v>2218.3000000000002</v>
      </c>
      <c r="H472" s="509">
        <v>1</v>
      </c>
      <c r="I472" s="509">
        <v>2218.3000000000002</v>
      </c>
      <c r="J472" s="509">
        <v>2</v>
      </c>
      <c r="K472" s="509">
        <v>4597.9399999999996</v>
      </c>
      <c r="L472" s="509">
        <v>2.0727313708695845</v>
      </c>
      <c r="M472" s="509">
        <v>2298.9699999999998</v>
      </c>
      <c r="N472" s="509">
        <v>1</v>
      </c>
      <c r="O472" s="509">
        <v>2298.9699999999998</v>
      </c>
      <c r="P472" s="522">
        <v>1.0363656854347922</v>
      </c>
      <c r="Q472" s="510">
        <v>2298.9699999999998</v>
      </c>
    </row>
    <row r="473" spans="1:17" ht="14.4" customHeight="1" x14ac:dyDescent="0.3">
      <c r="A473" s="505" t="s">
        <v>3219</v>
      </c>
      <c r="B473" s="506" t="s">
        <v>2713</v>
      </c>
      <c r="C473" s="506" t="s">
        <v>2679</v>
      </c>
      <c r="D473" s="506" t="s">
        <v>2801</v>
      </c>
      <c r="E473" s="506" t="s">
        <v>2802</v>
      </c>
      <c r="F473" s="509">
        <v>38</v>
      </c>
      <c r="G473" s="509">
        <v>156513.87000000002</v>
      </c>
      <c r="H473" s="509">
        <v>1</v>
      </c>
      <c r="I473" s="509">
        <v>4118.7860526315799</v>
      </c>
      <c r="J473" s="509">
        <v>17</v>
      </c>
      <c r="K473" s="509">
        <v>70344.13</v>
      </c>
      <c r="L473" s="509">
        <v>0.44944342632381395</v>
      </c>
      <c r="M473" s="509">
        <v>4137.8900000000003</v>
      </c>
      <c r="N473" s="509">
        <v>53</v>
      </c>
      <c r="O473" s="509">
        <v>219308.17000000004</v>
      </c>
      <c r="P473" s="522">
        <v>1.4012059761860083</v>
      </c>
      <c r="Q473" s="510">
        <v>4137.8900000000012</v>
      </c>
    </row>
    <row r="474" spans="1:17" ht="14.4" customHeight="1" x14ac:dyDescent="0.3">
      <c r="A474" s="505" t="s">
        <v>3219</v>
      </c>
      <c r="B474" s="506" t="s">
        <v>2713</v>
      </c>
      <c r="C474" s="506" t="s">
        <v>2679</v>
      </c>
      <c r="D474" s="506" t="s">
        <v>2803</v>
      </c>
      <c r="E474" s="506" t="s">
        <v>2804</v>
      </c>
      <c r="F474" s="509">
        <v>2</v>
      </c>
      <c r="G474" s="509">
        <v>2208.0299999999997</v>
      </c>
      <c r="H474" s="509">
        <v>1</v>
      </c>
      <c r="I474" s="509">
        <v>1104.0149999999999</v>
      </c>
      <c r="J474" s="509">
        <v>2</v>
      </c>
      <c r="K474" s="509">
        <v>2247.46</v>
      </c>
      <c r="L474" s="509">
        <v>1.0178575472253548</v>
      </c>
      <c r="M474" s="509">
        <v>1123.73</v>
      </c>
      <c r="N474" s="509">
        <v>3</v>
      </c>
      <c r="O474" s="509">
        <v>3371.19</v>
      </c>
      <c r="P474" s="522">
        <v>1.5267863208380323</v>
      </c>
      <c r="Q474" s="510">
        <v>1123.73</v>
      </c>
    </row>
    <row r="475" spans="1:17" ht="14.4" customHeight="1" x14ac:dyDescent="0.3">
      <c r="A475" s="505" t="s">
        <v>3219</v>
      </c>
      <c r="B475" s="506" t="s">
        <v>2713</v>
      </c>
      <c r="C475" s="506" t="s">
        <v>2679</v>
      </c>
      <c r="D475" s="506" t="s">
        <v>2805</v>
      </c>
      <c r="E475" s="506" t="s">
        <v>2806</v>
      </c>
      <c r="F475" s="509">
        <v>58</v>
      </c>
      <c r="G475" s="509">
        <v>981251.15</v>
      </c>
      <c r="H475" s="509">
        <v>1</v>
      </c>
      <c r="I475" s="509">
        <v>16918.123275862068</v>
      </c>
      <c r="J475" s="509">
        <v>41</v>
      </c>
      <c r="K475" s="509">
        <v>699995.05</v>
      </c>
      <c r="L475" s="509">
        <v>0.71336991554099072</v>
      </c>
      <c r="M475" s="509">
        <v>17073.050000000003</v>
      </c>
      <c r="N475" s="509">
        <v>62</v>
      </c>
      <c r="O475" s="509">
        <v>1058529.1000000001</v>
      </c>
      <c r="P475" s="522">
        <v>1.0787545064278397</v>
      </c>
      <c r="Q475" s="510">
        <v>17073.050000000003</v>
      </c>
    </row>
    <row r="476" spans="1:17" ht="14.4" customHeight="1" x14ac:dyDescent="0.3">
      <c r="A476" s="505" t="s">
        <v>3219</v>
      </c>
      <c r="B476" s="506" t="s">
        <v>2713</v>
      </c>
      <c r="C476" s="506" t="s">
        <v>2679</v>
      </c>
      <c r="D476" s="506" t="s">
        <v>2807</v>
      </c>
      <c r="E476" s="506" t="s">
        <v>2808</v>
      </c>
      <c r="F476" s="509">
        <v>60</v>
      </c>
      <c r="G476" s="509">
        <v>60168</v>
      </c>
      <c r="H476" s="509">
        <v>1</v>
      </c>
      <c r="I476" s="509">
        <v>1002.8</v>
      </c>
      <c r="J476" s="509">
        <v>36</v>
      </c>
      <c r="K476" s="509">
        <v>36100.800000000003</v>
      </c>
      <c r="L476" s="509">
        <v>0.60000000000000009</v>
      </c>
      <c r="M476" s="509">
        <v>1002.8000000000001</v>
      </c>
      <c r="N476" s="509">
        <v>68</v>
      </c>
      <c r="O476" s="509">
        <v>68190.400000000009</v>
      </c>
      <c r="P476" s="522">
        <v>1.1333333333333335</v>
      </c>
      <c r="Q476" s="510">
        <v>1002.8000000000002</v>
      </c>
    </row>
    <row r="477" spans="1:17" ht="14.4" customHeight="1" x14ac:dyDescent="0.3">
      <c r="A477" s="505" t="s">
        <v>3219</v>
      </c>
      <c r="B477" s="506" t="s">
        <v>2713</v>
      </c>
      <c r="C477" s="506" t="s">
        <v>2679</v>
      </c>
      <c r="D477" s="506" t="s">
        <v>2809</v>
      </c>
      <c r="E477" s="506" t="s">
        <v>2810</v>
      </c>
      <c r="F477" s="509">
        <v>3</v>
      </c>
      <c r="G477" s="509">
        <v>22950</v>
      </c>
      <c r="H477" s="509">
        <v>1</v>
      </c>
      <c r="I477" s="509">
        <v>7650</v>
      </c>
      <c r="J477" s="509">
        <v>2</v>
      </c>
      <c r="K477" s="509">
        <v>15300</v>
      </c>
      <c r="L477" s="509">
        <v>0.66666666666666663</v>
      </c>
      <c r="M477" s="509">
        <v>7650</v>
      </c>
      <c r="N477" s="509">
        <v>12</v>
      </c>
      <c r="O477" s="509">
        <v>91800</v>
      </c>
      <c r="P477" s="522">
        <v>4</v>
      </c>
      <c r="Q477" s="510">
        <v>7650</v>
      </c>
    </row>
    <row r="478" spans="1:17" ht="14.4" customHeight="1" x14ac:dyDescent="0.3">
      <c r="A478" s="505" t="s">
        <v>3219</v>
      </c>
      <c r="B478" s="506" t="s">
        <v>2713</v>
      </c>
      <c r="C478" s="506" t="s">
        <v>2679</v>
      </c>
      <c r="D478" s="506" t="s">
        <v>2811</v>
      </c>
      <c r="E478" s="506" t="s">
        <v>2812</v>
      </c>
      <c r="F478" s="509">
        <v>3</v>
      </c>
      <c r="G478" s="509">
        <v>28111.17</v>
      </c>
      <c r="H478" s="509">
        <v>1</v>
      </c>
      <c r="I478" s="509">
        <v>9370.39</v>
      </c>
      <c r="J478" s="509">
        <v>1</v>
      </c>
      <c r="K478" s="509">
        <v>9370.39</v>
      </c>
      <c r="L478" s="509">
        <v>0.33333333333333331</v>
      </c>
      <c r="M478" s="509">
        <v>9370.39</v>
      </c>
      <c r="N478" s="509">
        <v>8</v>
      </c>
      <c r="O478" s="509">
        <v>74963.12</v>
      </c>
      <c r="P478" s="522">
        <v>2.6666666666666665</v>
      </c>
      <c r="Q478" s="510">
        <v>9370.39</v>
      </c>
    </row>
    <row r="479" spans="1:17" ht="14.4" customHeight="1" x14ac:dyDescent="0.3">
      <c r="A479" s="505" t="s">
        <v>3219</v>
      </c>
      <c r="B479" s="506" t="s">
        <v>2713</v>
      </c>
      <c r="C479" s="506" t="s">
        <v>2679</v>
      </c>
      <c r="D479" s="506" t="s">
        <v>2815</v>
      </c>
      <c r="E479" s="506" t="s">
        <v>2816</v>
      </c>
      <c r="F479" s="509">
        <v>2</v>
      </c>
      <c r="G479" s="509">
        <v>26569.040000000001</v>
      </c>
      <c r="H479" s="509">
        <v>1</v>
      </c>
      <c r="I479" s="509">
        <v>13284.52</v>
      </c>
      <c r="J479" s="509">
        <v>1</v>
      </c>
      <c r="K479" s="509">
        <v>13284.52</v>
      </c>
      <c r="L479" s="509">
        <v>0.5</v>
      </c>
      <c r="M479" s="509">
        <v>13284.52</v>
      </c>
      <c r="N479" s="509">
        <v>9</v>
      </c>
      <c r="O479" s="509">
        <v>119560.68000000001</v>
      </c>
      <c r="P479" s="522">
        <v>4.5</v>
      </c>
      <c r="Q479" s="510">
        <v>13284.52</v>
      </c>
    </row>
    <row r="480" spans="1:17" ht="14.4" customHeight="1" x14ac:dyDescent="0.3">
      <c r="A480" s="505" t="s">
        <v>3219</v>
      </c>
      <c r="B480" s="506" t="s">
        <v>2713</v>
      </c>
      <c r="C480" s="506" t="s">
        <v>2679</v>
      </c>
      <c r="D480" s="506" t="s">
        <v>2817</v>
      </c>
      <c r="E480" s="506" t="s">
        <v>2818</v>
      </c>
      <c r="F480" s="509">
        <v>9</v>
      </c>
      <c r="G480" s="509">
        <v>31415.219999999998</v>
      </c>
      <c r="H480" s="509">
        <v>1</v>
      </c>
      <c r="I480" s="509">
        <v>3490.58</v>
      </c>
      <c r="J480" s="509"/>
      <c r="K480" s="509"/>
      <c r="L480" s="509"/>
      <c r="M480" s="509"/>
      <c r="N480" s="509"/>
      <c r="O480" s="509"/>
      <c r="P480" s="522"/>
      <c r="Q480" s="510"/>
    </row>
    <row r="481" spans="1:17" ht="14.4" customHeight="1" x14ac:dyDescent="0.3">
      <c r="A481" s="505" t="s">
        <v>3219</v>
      </c>
      <c r="B481" s="506" t="s">
        <v>2713</v>
      </c>
      <c r="C481" s="506" t="s">
        <v>2679</v>
      </c>
      <c r="D481" s="506" t="s">
        <v>2819</v>
      </c>
      <c r="E481" s="506" t="s">
        <v>2820</v>
      </c>
      <c r="F481" s="509">
        <v>12</v>
      </c>
      <c r="G481" s="509">
        <v>25670.789999999997</v>
      </c>
      <c r="H481" s="509">
        <v>1</v>
      </c>
      <c r="I481" s="509">
        <v>2139.2324999999996</v>
      </c>
      <c r="J481" s="509">
        <v>12</v>
      </c>
      <c r="K481" s="509">
        <v>26051.640000000003</v>
      </c>
      <c r="L481" s="509">
        <v>1.0148359283060633</v>
      </c>
      <c r="M481" s="509">
        <v>2170.9700000000003</v>
      </c>
      <c r="N481" s="509">
        <v>22</v>
      </c>
      <c r="O481" s="509">
        <v>47761.340000000011</v>
      </c>
      <c r="P481" s="522">
        <v>1.8605325352277828</v>
      </c>
      <c r="Q481" s="510">
        <v>2170.9700000000007</v>
      </c>
    </row>
    <row r="482" spans="1:17" ht="14.4" customHeight="1" x14ac:dyDescent="0.3">
      <c r="A482" s="505" t="s">
        <v>3219</v>
      </c>
      <c r="B482" s="506" t="s">
        <v>2713</v>
      </c>
      <c r="C482" s="506" t="s">
        <v>2679</v>
      </c>
      <c r="D482" s="506" t="s">
        <v>2821</v>
      </c>
      <c r="E482" s="506" t="s">
        <v>2822</v>
      </c>
      <c r="F482" s="509">
        <v>12</v>
      </c>
      <c r="G482" s="509">
        <v>9564</v>
      </c>
      <c r="H482" s="509">
        <v>1</v>
      </c>
      <c r="I482" s="509">
        <v>797</v>
      </c>
      <c r="J482" s="509">
        <v>4</v>
      </c>
      <c r="K482" s="509">
        <v>3188</v>
      </c>
      <c r="L482" s="509">
        <v>0.33333333333333331</v>
      </c>
      <c r="M482" s="509">
        <v>797</v>
      </c>
      <c r="N482" s="509">
        <v>10</v>
      </c>
      <c r="O482" s="509">
        <v>7970</v>
      </c>
      <c r="P482" s="522">
        <v>0.83333333333333337</v>
      </c>
      <c r="Q482" s="510">
        <v>797</v>
      </c>
    </row>
    <row r="483" spans="1:17" ht="14.4" customHeight="1" x14ac:dyDescent="0.3">
      <c r="A483" s="505" t="s">
        <v>3219</v>
      </c>
      <c r="B483" s="506" t="s">
        <v>2713</v>
      </c>
      <c r="C483" s="506" t="s">
        <v>2679</v>
      </c>
      <c r="D483" s="506" t="s">
        <v>3230</v>
      </c>
      <c r="E483" s="506" t="s">
        <v>3231</v>
      </c>
      <c r="F483" s="509"/>
      <c r="G483" s="509"/>
      <c r="H483" s="509"/>
      <c r="I483" s="509"/>
      <c r="J483" s="509">
        <v>1</v>
      </c>
      <c r="K483" s="509">
        <v>3360</v>
      </c>
      <c r="L483" s="509"/>
      <c r="M483" s="509">
        <v>3360</v>
      </c>
      <c r="N483" s="509"/>
      <c r="O483" s="509"/>
      <c r="P483" s="522"/>
      <c r="Q483" s="510"/>
    </row>
    <row r="484" spans="1:17" ht="14.4" customHeight="1" x14ac:dyDescent="0.3">
      <c r="A484" s="505" t="s">
        <v>3219</v>
      </c>
      <c r="B484" s="506" t="s">
        <v>2713</v>
      </c>
      <c r="C484" s="506" t="s">
        <v>2679</v>
      </c>
      <c r="D484" s="506" t="s">
        <v>2835</v>
      </c>
      <c r="E484" s="506" t="s">
        <v>2834</v>
      </c>
      <c r="F484" s="509">
        <v>5</v>
      </c>
      <c r="G484" s="509">
        <v>26111.62</v>
      </c>
      <c r="H484" s="509">
        <v>1</v>
      </c>
      <c r="I484" s="509">
        <v>5222.3239999999996</v>
      </c>
      <c r="J484" s="509">
        <v>5</v>
      </c>
      <c r="K484" s="509">
        <v>26296.149999999998</v>
      </c>
      <c r="L484" s="509">
        <v>1.0070669686522704</v>
      </c>
      <c r="M484" s="509">
        <v>5259.23</v>
      </c>
      <c r="N484" s="509">
        <v>5</v>
      </c>
      <c r="O484" s="509">
        <v>26296.149999999998</v>
      </c>
      <c r="P484" s="522">
        <v>1.0070669686522704</v>
      </c>
      <c r="Q484" s="510">
        <v>5259.23</v>
      </c>
    </row>
    <row r="485" spans="1:17" ht="14.4" customHeight="1" x14ac:dyDescent="0.3">
      <c r="A485" s="505" t="s">
        <v>3219</v>
      </c>
      <c r="B485" s="506" t="s">
        <v>2713</v>
      </c>
      <c r="C485" s="506" t="s">
        <v>2679</v>
      </c>
      <c r="D485" s="506" t="s">
        <v>2840</v>
      </c>
      <c r="E485" s="506" t="s">
        <v>2841</v>
      </c>
      <c r="F485" s="509">
        <v>25</v>
      </c>
      <c r="G485" s="509">
        <v>15013.75</v>
      </c>
      <c r="H485" s="509">
        <v>1</v>
      </c>
      <c r="I485" s="509">
        <v>600.54999999999995</v>
      </c>
      <c r="J485" s="509">
        <v>9</v>
      </c>
      <c r="K485" s="509">
        <v>5450.8499999999995</v>
      </c>
      <c r="L485" s="509">
        <v>0.36305719756889515</v>
      </c>
      <c r="M485" s="509">
        <v>605.65</v>
      </c>
      <c r="N485" s="509">
        <v>19</v>
      </c>
      <c r="O485" s="509">
        <v>11507.35</v>
      </c>
      <c r="P485" s="522">
        <v>0.76645408375655655</v>
      </c>
      <c r="Q485" s="510">
        <v>605.65</v>
      </c>
    </row>
    <row r="486" spans="1:17" ht="14.4" customHeight="1" x14ac:dyDescent="0.3">
      <c r="A486" s="505" t="s">
        <v>3219</v>
      </c>
      <c r="B486" s="506" t="s">
        <v>2713</v>
      </c>
      <c r="C486" s="506" t="s">
        <v>2679</v>
      </c>
      <c r="D486" s="506" t="s">
        <v>2846</v>
      </c>
      <c r="E486" s="506" t="s">
        <v>2847</v>
      </c>
      <c r="F486" s="509">
        <v>2</v>
      </c>
      <c r="G486" s="509">
        <v>1662.32</v>
      </c>
      <c r="H486" s="509">
        <v>1</v>
      </c>
      <c r="I486" s="509">
        <v>831.16</v>
      </c>
      <c r="J486" s="509">
        <v>6</v>
      </c>
      <c r="K486" s="509">
        <v>4986.96</v>
      </c>
      <c r="L486" s="509">
        <v>3</v>
      </c>
      <c r="M486" s="509">
        <v>831.16</v>
      </c>
      <c r="N486" s="509">
        <v>4</v>
      </c>
      <c r="O486" s="509">
        <v>3324.64</v>
      </c>
      <c r="P486" s="522">
        <v>2</v>
      </c>
      <c r="Q486" s="510">
        <v>831.16</v>
      </c>
    </row>
    <row r="487" spans="1:17" ht="14.4" customHeight="1" x14ac:dyDescent="0.3">
      <c r="A487" s="505" t="s">
        <v>3219</v>
      </c>
      <c r="B487" s="506" t="s">
        <v>2713</v>
      </c>
      <c r="C487" s="506" t="s">
        <v>2679</v>
      </c>
      <c r="D487" s="506" t="s">
        <v>2848</v>
      </c>
      <c r="E487" s="506" t="s">
        <v>2847</v>
      </c>
      <c r="F487" s="509">
        <v>20</v>
      </c>
      <c r="G487" s="509">
        <v>17698.879999999997</v>
      </c>
      <c r="H487" s="509">
        <v>1</v>
      </c>
      <c r="I487" s="509">
        <v>884.94399999999985</v>
      </c>
      <c r="J487" s="509">
        <v>10</v>
      </c>
      <c r="K487" s="509">
        <v>8880.5999999999985</v>
      </c>
      <c r="L487" s="509">
        <v>0.50176056338028163</v>
      </c>
      <c r="M487" s="509">
        <v>888.05999999999983</v>
      </c>
      <c r="N487" s="509">
        <v>18</v>
      </c>
      <c r="O487" s="509">
        <v>15985.079999999998</v>
      </c>
      <c r="P487" s="522">
        <v>0.90316901408450712</v>
      </c>
      <c r="Q487" s="510">
        <v>888.06</v>
      </c>
    </row>
    <row r="488" spans="1:17" ht="14.4" customHeight="1" x14ac:dyDescent="0.3">
      <c r="A488" s="505" t="s">
        <v>3219</v>
      </c>
      <c r="B488" s="506" t="s">
        <v>2713</v>
      </c>
      <c r="C488" s="506" t="s">
        <v>2679</v>
      </c>
      <c r="D488" s="506" t="s">
        <v>2849</v>
      </c>
      <c r="E488" s="506" t="s">
        <v>2850</v>
      </c>
      <c r="F488" s="509">
        <v>7</v>
      </c>
      <c r="G488" s="509">
        <v>6185.2599999999984</v>
      </c>
      <c r="H488" s="509">
        <v>1</v>
      </c>
      <c r="I488" s="509">
        <v>883.60857142857117</v>
      </c>
      <c r="J488" s="509">
        <v>3</v>
      </c>
      <c r="K488" s="509">
        <v>2664.18</v>
      </c>
      <c r="L488" s="509">
        <v>0.43073047858942076</v>
      </c>
      <c r="M488" s="509">
        <v>888.06</v>
      </c>
      <c r="N488" s="509">
        <v>8</v>
      </c>
      <c r="O488" s="509">
        <v>7104.48</v>
      </c>
      <c r="P488" s="522">
        <v>1.1486146095717886</v>
      </c>
      <c r="Q488" s="510">
        <v>888.06</v>
      </c>
    </row>
    <row r="489" spans="1:17" ht="14.4" customHeight="1" x14ac:dyDescent="0.3">
      <c r="A489" s="505" t="s">
        <v>3219</v>
      </c>
      <c r="B489" s="506" t="s">
        <v>2713</v>
      </c>
      <c r="C489" s="506" t="s">
        <v>2679</v>
      </c>
      <c r="D489" s="506" t="s">
        <v>2851</v>
      </c>
      <c r="E489" s="506" t="s">
        <v>2852</v>
      </c>
      <c r="F489" s="509">
        <v>6</v>
      </c>
      <c r="G489" s="509">
        <v>4986.96</v>
      </c>
      <c r="H489" s="509">
        <v>1</v>
      </c>
      <c r="I489" s="509">
        <v>831.16</v>
      </c>
      <c r="J489" s="509">
        <v>2</v>
      </c>
      <c r="K489" s="509">
        <v>1662.32</v>
      </c>
      <c r="L489" s="509">
        <v>0.33333333333333331</v>
      </c>
      <c r="M489" s="509">
        <v>831.16</v>
      </c>
      <c r="N489" s="509">
        <v>4</v>
      </c>
      <c r="O489" s="509">
        <v>3324.64</v>
      </c>
      <c r="P489" s="522">
        <v>0.66666666666666663</v>
      </c>
      <c r="Q489" s="510">
        <v>831.16</v>
      </c>
    </row>
    <row r="490" spans="1:17" ht="14.4" customHeight="1" x14ac:dyDescent="0.3">
      <c r="A490" s="505" t="s">
        <v>3219</v>
      </c>
      <c r="B490" s="506" t="s">
        <v>2713</v>
      </c>
      <c r="C490" s="506" t="s">
        <v>2679</v>
      </c>
      <c r="D490" s="506" t="s">
        <v>2853</v>
      </c>
      <c r="E490" s="506" t="s">
        <v>2854</v>
      </c>
      <c r="F490" s="509">
        <v>15</v>
      </c>
      <c r="G490" s="509">
        <v>58482</v>
      </c>
      <c r="H490" s="509">
        <v>1</v>
      </c>
      <c r="I490" s="509">
        <v>3898.8</v>
      </c>
      <c r="J490" s="509">
        <v>1</v>
      </c>
      <c r="K490" s="509">
        <v>3898.8</v>
      </c>
      <c r="L490" s="509">
        <v>6.6666666666666666E-2</v>
      </c>
      <c r="M490" s="509">
        <v>3898.8</v>
      </c>
      <c r="N490" s="509">
        <v>2</v>
      </c>
      <c r="O490" s="509">
        <v>7797.6</v>
      </c>
      <c r="P490" s="522">
        <v>0.13333333333333333</v>
      </c>
      <c r="Q490" s="510">
        <v>3898.8</v>
      </c>
    </row>
    <row r="491" spans="1:17" ht="14.4" customHeight="1" x14ac:dyDescent="0.3">
      <c r="A491" s="505" t="s">
        <v>3219</v>
      </c>
      <c r="B491" s="506" t="s">
        <v>2713</v>
      </c>
      <c r="C491" s="506" t="s">
        <v>2679</v>
      </c>
      <c r="D491" s="506" t="s">
        <v>2855</v>
      </c>
      <c r="E491" s="506" t="s">
        <v>2856</v>
      </c>
      <c r="F491" s="509">
        <v>2</v>
      </c>
      <c r="G491" s="509">
        <v>4410</v>
      </c>
      <c r="H491" s="509">
        <v>1</v>
      </c>
      <c r="I491" s="509">
        <v>2205</v>
      </c>
      <c r="J491" s="509">
        <v>2</v>
      </c>
      <c r="K491" s="509">
        <v>4410</v>
      </c>
      <c r="L491" s="509">
        <v>1</v>
      </c>
      <c r="M491" s="509">
        <v>2205</v>
      </c>
      <c r="N491" s="509">
        <v>3</v>
      </c>
      <c r="O491" s="509">
        <v>6615</v>
      </c>
      <c r="P491" s="522">
        <v>1.5</v>
      </c>
      <c r="Q491" s="510">
        <v>2205</v>
      </c>
    </row>
    <row r="492" spans="1:17" ht="14.4" customHeight="1" x14ac:dyDescent="0.3">
      <c r="A492" s="505" t="s">
        <v>3219</v>
      </c>
      <c r="B492" s="506" t="s">
        <v>2713</v>
      </c>
      <c r="C492" s="506" t="s">
        <v>2679</v>
      </c>
      <c r="D492" s="506" t="s">
        <v>2858</v>
      </c>
      <c r="E492" s="506" t="s">
        <v>2859</v>
      </c>
      <c r="F492" s="509">
        <v>62</v>
      </c>
      <c r="G492" s="509">
        <v>90440</v>
      </c>
      <c r="H492" s="509">
        <v>1</v>
      </c>
      <c r="I492" s="509">
        <v>1458.7096774193549</v>
      </c>
      <c r="J492" s="509">
        <v>41</v>
      </c>
      <c r="K492" s="509">
        <v>60388.079999999994</v>
      </c>
      <c r="L492" s="509">
        <v>0.6677142857142857</v>
      </c>
      <c r="M492" s="509">
        <v>1472.8799999999999</v>
      </c>
      <c r="N492" s="509">
        <v>21</v>
      </c>
      <c r="O492" s="509">
        <v>30930.48</v>
      </c>
      <c r="P492" s="522">
        <v>0.34199999999999997</v>
      </c>
      <c r="Q492" s="510">
        <v>1472.8799999999999</v>
      </c>
    </row>
    <row r="493" spans="1:17" ht="14.4" customHeight="1" x14ac:dyDescent="0.3">
      <c r="A493" s="505" t="s">
        <v>3219</v>
      </c>
      <c r="B493" s="506" t="s">
        <v>2713</v>
      </c>
      <c r="C493" s="506" t="s">
        <v>2679</v>
      </c>
      <c r="D493" s="506" t="s">
        <v>2860</v>
      </c>
      <c r="E493" s="506" t="s">
        <v>2861</v>
      </c>
      <c r="F493" s="509">
        <v>1</v>
      </c>
      <c r="G493" s="509">
        <v>1312.14</v>
      </c>
      <c r="H493" s="509">
        <v>1</v>
      </c>
      <c r="I493" s="509">
        <v>1312.14</v>
      </c>
      <c r="J493" s="509"/>
      <c r="K493" s="509"/>
      <c r="L493" s="509"/>
      <c r="M493" s="509"/>
      <c r="N493" s="509">
        <v>48</v>
      </c>
      <c r="O493" s="509">
        <v>62982.719999999994</v>
      </c>
      <c r="P493" s="522">
        <v>47.999999999999993</v>
      </c>
      <c r="Q493" s="510">
        <v>1312.1399999999999</v>
      </c>
    </row>
    <row r="494" spans="1:17" ht="14.4" customHeight="1" x14ac:dyDescent="0.3">
      <c r="A494" s="505" t="s">
        <v>3219</v>
      </c>
      <c r="B494" s="506" t="s">
        <v>2713</v>
      </c>
      <c r="C494" s="506" t="s">
        <v>2679</v>
      </c>
      <c r="D494" s="506" t="s">
        <v>2862</v>
      </c>
      <c r="E494" s="506" t="s">
        <v>2863</v>
      </c>
      <c r="F494" s="509"/>
      <c r="G494" s="509"/>
      <c r="H494" s="509"/>
      <c r="I494" s="509"/>
      <c r="J494" s="509"/>
      <c r="K494" s="509"/>
      <c r="L494" s="509"/>
      <c r="M494" s="509"/>
      <c r="N494" s="509">
        <v>1</v>
      </c>
      <c r="O494" s="509">
        <v>15571.36</v>
      </c>
      <c r="P494" s="522"/>
      <c r="Q494" s="510">
        <v>15571.36</v>
      </c>
    </row>
    <row r="495" spans="1:17" ht="14.4" customHeight="1" x14ac:dyDescent="0.3">
      <c r="A495" s="505" t="s">
        <v>3219</v>
      </c>
      <c r="B495" s="506" t="s">
        <v>2713</v>
      </c>
      <c r="C495" s="506" t="s">
        <v>2679</v>
      </c>
      <c r="D495" s="506" t="s">
        <v>3232</v>
      </c>
      <c r="E495" s="506" t="s">
        <v>3233</v>
      </c>
      <c r="F495" s="509"/>
      <c r="G495" s="509"/>
      <c r="H495" s="509"/>
      <c r="I495" s="509"/>
      <c r="J495" s="509"/>
      <c r="K495" s="509"/>
      <c r="L495" s="509"/>
      <c r="M495" s="509"/>
      <c r="N495" s="509">
        <v>1</v>
      </c>
      <c r="O495" s="509">
        <v>40210.910000000003</v>
      </c>
      <c r="P495" s="522"/>
      <c r="Q495" s="510">
        <v>40210.910000000003</v>
      </c>
    </row>
    <row r="496" spans="1:17" ht="14.4" customHeight="1" x14ac:dyDescent="0.3">
      <c r="A496" s="505" t="s">
        <v>3219</v>
      </c>
      <c r="B496" s="506" t="s">
        <v>2713</v>
      </c>
      <c r="C496" s="506" t="s">
        <v>2679</v>
      </c>
      <c r="D496" s="506" t="s">
        <v>2864</v>
      </c>
      <c r="E496" s="506" t="s">
        <v>2865</v>
      </c>
      <c r="F496" s="509"/>
      <c r="G496" s="509"/>
      <c r="H496" s="509"/>
      <c r="I496" s="509"/>
      <c r="J496" s="509">
        <v>15</v>
      </c>
      <c r="K496" s="509">
        <v>54668.700000000004</v>
      </c>
      <c r="L496" s="509"/>
      <c r="M496" s="509">
        <v>3644.5800000000004</v>
      </c>
      <c r="N496" s="509">
        <v>13</v>
      </c>
      <c r="O496" s="509">
        <v>47379.54</v>
      </c>
      <c r="P496" s="522"/>
      <c r="Q496" s="510">
        <v>3644.58</v>
      </c>
    </row>
    <row r="497" spans="1:17" ht="14.4" customHeight="1" x14ac:dyDescent="0.3">
      <c r="A497" s="505" t="s">
        <v>3219</v>
      </c>
      <c r="B497" s="506" t="s">
        <v>2713</v>
      </c>
      <c r="C497" s="506" t="s">
        <v>2679</v>
      </c>
      <c r="D497" s="506" t="s">
        <v>2866</v>
      </c>
      <c r="E497" s="506" t="s">
        <v>2867</v>
      </c>
      <c r="F497" s="509">
        <v>71</v>
      </c>
      <c r="G497" s="509">
        <v>92713.22</v>
      </c>
      <c r="H497" s="509">
        <v>1</v>
      </c>
      <c r="I497" s="509">
        <v>1305.82</v>
      </c>
      <c r="J497" s="509">
        <v>53</v>
      </c>
      <c r="K497" s="509">
        <v>69208.460000000006</v>
      </c>
      <c r="L497" s="509">
        <v>0.74647887323943662</v>
      </c>
      <c r="M497" s="509">
        <v>1305.8200000000002</v>
      </c>
      <c r="N497" s="509">
        <v>78</v>
      </c>
      <c r="O497" s="509">
        <v>93241.5</v>
      </c>
      <c r="P497" s="522">
        <v>1.0056980007813341</v>
      </c>
      <c r="Q497" s="510">
        <v>1195.4038461538462</v>
      </c>
    </row>
    <row r="498" spans="1:17" ht="14.4" customHeight="1" x14ac:dyDescent="0.3">
      <c r="A498" s="505" t="s">
        <v>3219</v>
      </c>
      <c r="B498" s="506" t="s">
        <v>2713</v>
      </c>
      <c r="C498" s="506" t="s">
        <v>2679</v>
      </c>
      <c r="D498" s="506" t="s">
        <v>3234</v>
      </c>
      <c r="E498" s="506" t="s">
        <v>3235</v>
      </c>
      <c r="F498" s="509">
        <v>1</v>
      </c>
      <c r="G498" s="509">
        <v>30200</v>
      </c>
      <c r="H498" s="509">
        <v>1</v>
      </c>
      <c r="I498" s="509">
        <v>30200</v>
      </c>
      <c r="J498" s="509"/>
      <c r="K498" s="509"/>
      <c r="L498" s="509"/>
      <c r="M498" s="509"/>
      <c r="N498" s="509"/>
      <c r="O498" s="509"/>
      <c r="P498" s="522"/>
      <c r="Q498" s="510"/>
    </row>
    <row r="499" spans="1:17" ht="14.4" customHeight="1" x14ac:dyDescent="0.3">
      <c r="A499" s="505" t="s">
        <v>3219</v>
      </c>
      <c r="B499" s="506" t="s">
        <v>2713</v>
      </c>
      <c r="C499" s="506" t="s">
        <v>2679</v>
      </c>
      <c r="D499" s="506" t="s">
        <v>3191</v>
      </c>
      <c r="E499" s="506" t="s">
        <v>3192</v>
      </c>
      <c r="F499" s="509"/>
      <c r="G499" s="509"/>
      <c r="H499" s="509"/>
      <c r="I499" s="509"/>
      <c r="J499" s="509">
        <v>1</v>
      </c>
      <c r="K499" s="509">
        <v>80000</v>
      </c>
      <c r="L499" s="509"/>
      <c r="M499" s="509">
        <v>80000</v>
      </c>
      <c r="N499" s="509"/>
      <c r="O499" s="509"/>
      <c r="P499" s="522"/>
      <c r="Q499" s="510"/>
    </row>
    <row r="500" spans="1:17" ht="14.4" customHeight="1" x14ac:dyDescent="0.3">
      <c r="A500" s="505" t="s">
        <v>3219</v>
      </c>
      <c r="B500" s="506" t="s">
        <v>2713</v>
      </c>
      <c r="C500" s="506" t="s">
        <v>2679</v>
      </c>
      <c r="D500" s="506" t="s">
        <v>2868</v>
      </c>
      <c r="E500" s="506" t="s">
        <v>2869</v>
      </c>
      <c r="F500" s="509">
        <v>9</v>
      </c>
      <c r="G500" s="509">
        <v>3231.8999999999996</v>
      </c>
      <c r="H500" s="509">
        <v>1</v>
      </c>
      <c r="I500" s="509">
        <v>359.09999999999997</v>
      </c>
      <c r="J500" s="509">
        <v>11</v>
      </c>
      <c r="K500" s="509">
        <v>3950.0999999999995</v>
      </c>
      <c r="L500" s="509">
        <v>1.2222222222222221</v>
      </c>
      <c r="M500" s="509">
        <v>359.09999999999997</v>
      </c>
      <c r="N500" s="509">
        <v>18</v>
      </c>
      <c r="O500" s="509">
        <v>6463.7999999999993</v>
      </c>
      <c r="P500" s="522">
        <v>2</v>
      </c>
      <c r="Q500" s="510">
        <v>359.09999999999997</v>
      </c>
    </row>
    <row r="501" spans="1:17" ht="14.4" customHeight="1" x14ac:dyDescent="0.3">
      <c r="A501" s="505" t="s">
        <v>3219</v>
      </c>
      <c r="B501" s="506" t="s">
        <v>2713</v>
      </c>
      <c r="C501" s="506" t="s">
        <v>2679</v>
      </c>
      <c r="D501" s="506" t="s">
        <v>3149</v>
      </c>
      <c r="E501" s="506" t="s">
        <v>3150</v>
      </c>
      <c r="F501" s="509">
        <v>1</v>
      </c>
      <c r="G501" s="509">
        <v>13078</v>
      </c>
      <c r="H501" s="509">
        <v>1</v>
      </c>
      <c r="I501" s="509">
        <v>13078</v>
      </c>
      <c r="J501" s="509">
        <v>1</v>
      </c>
      <c r="K501" s="509">
        <v>13078</v>
      </c>
      <c r="L501" s="509">
        <v>1</v>
      </c>
      <c r="M501" s="509">
        <v>13078</v>
      </c>
      <c r="N501" s="509"/>
      <c r="O501" s="509"/>
      <c r="P501" s="522"/>
      <c r="Q501" s="510"/>
    </row>
    <row r="502" spans="1:17" ht="14.4" customHeight="1" x14ac:dyDescent="0.3">
      <c r="A502" s="505" t="s">
        <v>3219</v>
      </c>
      <c r="B502" s="506" t="s">
        <v>2713</v>
      </c>
      <c r="C502" s="506" t="s">
        <v>2679</v>
      </c>
      <c r="D502" s="506" t="s">
        <v>2870</v>
      </c>
      <c r="E502" s="506" t="s">
        <v>2871</v>
      </c>
      <c r="F502" s="509">
        <v>8</v>
      </c>
      <c r="G502" s="509">
        <v>7151.2</v>
      </c>
      <c r="H502" s="509">
        <v>1</v>
      </c>
      <c r="I502" s="509">
        <v>893.9</v>
      </c>
      <c r="J502" s="509">
        <v>10</v>
      </c>
      <c r="K502" s="509">
        <v>8939</v>
      </c>
      <c r="L502" s="509">
        <v>1.25</v>
      </c>
      <c r="M502" s="509">
        <v>893.9</v>
      </c>
      <c r="N502" s="509">
        <v>5</v>
      </c>
      <c r="O502" s="509">
        <v>4469.5</v>
      </c>
      <c r="P502" s="522">
        <v>0.625</v>
      </c>
      <c r="Q502" s="510">
        <v>893.9</v>
      </c>
    </row>
    <row r="503" spans="1:17" ht="14.4" customHeight="1" x14ac:dyDescent="0.3">
      <c r="A503" s="505" t="s">
        <v>3219</v>
      </c>
      <c r="B503" s="506" t="s">
        <v>2713</v>
      </c>
      <c r="C503" s="506" t="s">
        <v>2679</v>
      </c>
      <c r="D503" s="506" t="s">
        <v>2872</v>
      </c>
      <c r="E503" s="506" t="s">
        <v>2873</v>
      </c>
      <c r="F503" s="509">
        <v>1</v>
      </c>
      <c r="G503" s="509">
        <v>893.9</v>
      </c>
      <c r="H503" s="509">
        <v>1</v>
      </c>
      <c r="I503" s="509">
        <v>893.9</v>
      </c>
      <c r="J503" s="509">
        <v>2</v>
      </c>
      <c r="K503" s="509">
        <v>1787.8</v>
      </c>
      <c r="L503" s="509">
        <v>2</v>
      </c>
      <c r="M503" s="509">
        <v>893.9</v>
      </c>
      <c r="N503" s="509">
        <v>4</v>
      </c>
      <c r="O503" s="509">
        <v>3575.6</v>
      </c>
      <c r="P503" s="522">
        <v>4</v>
      </c>
      <c r="Q503" s="510">
        <v>893.9</v>
      </c>
    </row>
    <row r="504" spans="1:17" ht="14.4" customHeight="1" x14ac:dyDescent="0.3">
      <c r="A504" s="505" t="s">
        <v>3219</v>
      </c>
      <c r="B504" s="506" t="s">
        <v>2713</v>
      </c>
      <c r="C504" s="506" t="s">
        <v>2679</v>
      </c>
      <c r="D504" s="506" t="s">
        <v>3236</v>
      </c>
      <c r="E504" s="506" t="s">
        <v>3237</v>
      </c>
      <c r="F504" s="509"/>
      <c r="G504" s="509"/>
      <c r="H504" s="509"/>
      <c r="I504" s="509"/>
      <c r="J504" s="509">
        <v>1</v>
      </c>
      <c r="K504" s="509">
        <v>251.32</v>
      </c>
      <c r="L504" s="509"/>
      <c r="M504" s="509">
        <v>251.32</v>
      </c>
      <c r="N504" s="509"/>
      <c r="O504" s="509"/>
      <c r="P504" s="522"/>
      <c r="Q504" s="510"/>
    </row>
    <row r="505" spans="1:17" ht="14.4" customHeight="1" x14ac:dyDescent="0.3">
      <c r="A505" s="505" t="s">
        <v>3219</v>
      </c>
      <c r="B505" s="506" t="s">
        <v>2713</v>
      </c>
      <c r="C505" s="506" t="s">
        <v>2679</v>
      </c>
      <c r="D505" s="506" t="s">
        <v>2874</v>
      </c>
      <c r="E505" s="506" t="s">
        <v>2875</v>
      </c>
      <c r="F505" s="509">
        <v>5</v>
      </c>
      <c r="G505" s="509">
        <v>83567.86</v>
      </c>
      <c r="H505" s="509">
        <v>1</v>
      </c>
      <c r="I505" s="509">
        <v>16713.572</v>
      </c>
      <c r="J505" s="509">
        <v>5</v>
      </c>
      <c r="K505" s="509">
        <v>84158.45</v>
      </c>
      <c r="L505" s="509">
        <v>1.0070671906639705</v>
      </c>
      <c r="M505" s="509">
        <v>16831.689999999999</v>
      </c>
      <c r="N505" s="509">
        <v>4</v>
      </c>
      <c r="O505" s="509">
        <v>67326.759999999995</v>
      </c>
      <c r="P505" s="522">
        <v>0.80565375253117644</v>
      </c>
      <c r="Q505" s="510">
        <v>16831.689999999999</v>
      </c>
    </row>
    <row r="506" spans="1:17" ht="14.4" customHeight="1" x14ac:dyDescent="0.3">
      <c r="A506" s="505" t="s">
        <v>3219</v>
      </c>
      <c r="B506" s="506" t="s">
        <v>2713</v>
      </c>
      <c r="C506" s="506" t="s">
        <v>2679</v>
      </c>
      <c r="D506" s="506" t="s">
        <v>2880</v>
      </c>
      <c r="E506" s="506" t="s">
        <v>2881</v>
      </c>
      <c r="F506" s="509">
        <v>1</v>
      </c>
      <c r="G506" s="509">
        <v>32179.09</v>
      </c>
      <c r="H506" s="509">
        <v>1</v>
      </c>
      <c r="I506" s="509">
        <v>32179.09</v>
      </c>
      <c r="J506" s="509">
        <v>1</v>
      </c>
      <c r="K506" s="509">
        <v>32179.09</v>
      </c>
      <c r="L506" s="509">
        <v>1</v>
      </c>
      <c r="M506" s="509">
        <v>32179.09</v>
      </c>
      <c r="N506" s="509">
        <v>1</v>
      </c>
      <c r="O506" s="509">
        <v>32179.09</v>
      </c>
      <c r="P506" s="522">
        <v>1</v>
      </c>
      <c r="Q506" s="510">
        <v>32179.09</v>
      </c>
    </row>
    <row r="507" spans="1:17" ht="14.4" customHeight="1" x14ac:dyDescent="0.3">
      <c r="A507" s="505" t="s">
        <v>3219</v>
      </c>
      <c r="B507" s="506" t="s">
        <v>2713</v>
      </c>
      <c r="C507" s="506" t="s">
        <v>2679</v>
      </c>
      <c r="D507" s="506" t="s">
        <v>2882</v>
      </c>
      <c r="E507" s="506" t="s">
        <v>2883</v>
      </c>
      <c r="F507" s="509">
        <v>4</v>
      </c>
      <c r="G507" s="509">
        <v>26117.390000000003</v>
      </c>
      <c r="H507" s="509">
        <v>1</v>
      </c>
      <c r="I507" s="509">
        <v>6529.3475000000008</v>
      </c>
      <c r="J507" s="509">
        <v>1</v>
      </c>
      <c r="K507" s="509">
        <v>6587.13</v>
      </c>
      <c r="L507" s="509">
        <v>0.25221241479336182</v>
      </c>
      <c r="M507" s="509">
        <v>6587.13</v>
      </c>
      <c r="N507" s="509">
        <v>8</v>
      </c>
      <c r="O507" s="509">
        <v>52697.04</v>
      </c>
      <c r="P507" s="522">
        <v>2.0176993183468945</v>
      </c>
      <c r="Q507" s="510">
        <v>6587.13</v>
      </c>
    </row>
    <row r="508" spans="1:17" ht="14.4" customHeight="1" x14ac:dyDescent="0.3">
      <c r="A508" s="505" t="s">
        <v>3219</v>
      </c>
      <c r="B508" s="506" t="s">
        <v>2713</v>
      </c>
      <c r="C508" s="506" t="s">
        <v>2679</v>
      </c>
      <c r="D508" s="506" t="s">
        <v>2884</v>
      </c>
      <c r="E508" s="506" t="s">
        <v>2885</v>
      </c>
      <c r="F508" s="509">
        <v>35</v>
      </c>
      <c r="G508" s="509">
        <v>64456.7</v>
      </c>
      <c r="H508" s="509">
        <v>1</v>
      </c>
      <c r="I508" s="509">
        <v>1841.62</v>
      </c>
      <c r="J508" s="509">
        <v>32</v>
      </c>
      <c r="K508" s="509">
        <v>58931.839999999997</v>
      </c>
      <c r="L508" s="509">
        <v>0.91428571428571426</v>
      </c>
      <c r="M508" s="509">
        <v>1841.62</v>
      </c>
      <c r="N508" s="509">
        <v>28</v>
      </c>
      <c r="O508" s="509">
        <v>51565.36</v>
      </c>
      <c r="P508" s="522">
        <v>0.8</v>
      </c>
      <c r="Q508" s="510">
        <v>1841.6200000000001</v>
      </c>
    </row>
    <row r="509" spans="1:17" ht="14.4" customHeight="1" x14ac:dyDescent="0.3">
      <c r="A509" s="505" t="s">
        <v>3219</v>
      </c>
      <c r="B509" s="506" t="s">
        <v>2713</v>
      </c>
      <c r="C509" s="506" t="s">
        <v>2679</v>
      </c>
      <c r="D509" s="506" t="s">
        <v>3195</v>
      </c>
      <c r="E509" s="506" t="s">
        <v>3196</v>
      </c>
      <c r="F509" s="509">
        <v>1</v>
      </c>
      <c r="G509" s="509">
        <v>18571</v>
      </c>
      <c r="H509" s="509">
        <v>1</v>
      </c>
      <c r="I509" s="509">
        <v>18571</v>
      </c>
      <c r="J509" s="509">
        <v>1</v>
      </c>
      <c r="K509" s="509">
        <v>19246.310000000001</v>
      </c>
      <c r="L509" s="509">
        <v>1.0363636853158151</v>
      </c>
      <c r="M509" s="509">
        <v>19246.310000000001</v>
      </c>
      <c r="N509" s="509">
        <v>8</v>
      </c>
      <c r="O509" s="509">
        <v>153970.48000000001</v>
      </c>
      <c r="P509" s="522">
        <v>8.290909482526521</v>
      </c>
      <c r="Q509" s="510">
        <v>19246.310000000001</v>
      </c>
    </row>
    <row r="510" spans="1:17" ht="14.4" customHeight="1" x14ac:dyDescent="0.3">
      <c r="A510" s="505" t="s">
        <v>3219</v>
      </c>
      <c r="B510" s="506" t="s">
        <v>2713</v>
      </c>
      <c r="C510" s="506" t="s">
        <v>2679</v>
      </c>
      <c r="D510" s="506" t="s">
        <v>2888</v>
      </c>
      <c r="E510" s="506" t="s">
        <v>2889</v>
      </c>
      <c r="F510" s="509"/>
      <c r="G510" s="509"/>
      <c r="H510" s="509"/>
      <c r="I510" s="509"/>
      <c r="J510" s="509"/>
      <c r="K510" s="509"/>
      <c r="L510" s="509"/>
      <c r="M510" s="509"/>
      <c r="N510" s="509">
        <v>1</v>
      </c>
      <c r="O510" s="509">
        <v>80936.399999999994</v>
      </c>
      <c r="P510" s="522"/>
      <c r="Q510" s="510">
        <v>80936.399999999994</v>
      </c>
    </row>
    <row r="511" spans="1:17" ht="14.4" customHeight="1" x14ac:dyDescent="0.3">
      <c r="A511" s="505" t="s">
        <v>3219</v>
      </c>
      <c r="B511" s="506" t="s">
        <v>2713</v>
      </c>
      <c r="C511" s="506" t="s">
        <v>2679</v>
      </c>
      <c r="D511" s="506" t="s">
        <v>2890</v>
      </c>
      <c r="E511" s="506" t="s">
        <v>2891</v>
      </c>
      <c r="F511" s="509">
        <v>11</v>
      </c>
      <c r="G511" s="509">
        <v>173823.56000000003</v>
      </c>
      <c r="H511" s="509">
        <v>1</v>
      </c>
      <c r="I511" s="509">
        <v>15802.141818181821</v>
      </c>
      <c r="J511" s="509">
        <v>9</v>
      </c>
      <c r="K511" s="509">
        <v>143593.38</v>
      </c>
      <c r="L511" s="509">
        <v>0.82608698153460891</v>
      </c>
      <c r="M511" s="509">
        <v>15954.82</v>
      </c>
      <c r="N511" s="509">
        <v>4</v>
      </c>
      <c r="O511" s="509">
        <v>63819.28</v>
      </c>
      <c r="P511" s="522">
        <v>0.36714976957093726</v>
      </c>
      <c r="Q511" s="510">
        <v>15954.82</v>
      </c>
    </row>
    <row r="512" spans="1:17" ht="14.4" customHeight="1" x14ac:dyDescent="0.3">
      <c r="A512" s="505" t="s">
        <v>3219</v>
      </c>
      <c r="B512" s="506" t="s">
        <v>2713</v>
      </c>
      <c r="C512" s="506" t="s">
        <v>2679</v>
      </c>
      <c r="D512" s="506" t="s">
        <v>2892</v>
      </c>
      <c r="E512" s="506" t="s">
        <v>2893</v>
      </c>
      <c r="F512" s="509"/>
      <c r="G512" s="509"/>
      <c r="H512" s="509"/>
      <c r="I512" s="509"/>
      <c r="J512" s="509"/>
      <c r="K512" s="509"/>
      <c r="L512" s="509"/>
      <c r="M512" s="509"/>
      <c r="N512" s="509">
        <v>1</v>
      </c>
      <c r="O512" s="509">
        <v>25375.88</v>
      </c>
      <c r="P512" s="522"/>
      <c r="Q512" s="510">
        <v>25375.88</v>
      </c>
    </row>
    <row r="513" spans="1:17" ht="14.4" customHeight="1" x14ac:dyDescent="0.3">
      <c r="A513" s="505" t="s">
        <v>3219</v>
      </c>
      <c r="B513" s="506" t="s">
        <v>2713</v>
      </c>
      <c r="C513" s="506" t="s">
        <v>2679</v>
      </c>
      <c r="D513" s="506" t="s">
        <v>3199</v>
      </c>
      <c r="E513" s="506" t="s">
        <v>3200</v>
      </c>
      <c r="F513" s="509">
        <v>3</v>
      </c>
      <c r="G513" s="509">
        <v>78569.64</v>
      </c>
      <c r="H513" s="509">
        <v>1</v>
      </c>
      <c r="I513" s="509">
        <v>26189.88</v>
      </c>
      <c r="J513" s="509">
        <v>5</v>
      </c>
      <c r="K513" s="509">
        <v>132499.09999999998</v>
      </c>
      <c r="L513" s="509">
        <v>1.6863905701998887</v>
      </c>
      <c r="M513" s="509">
        <v>26499.819999999996</v>
      </c>
      <c r="N513" s="509">
        <v>5</v>
      </c>
      <c r="O513" s="509">
        <v>132499.09999999998</v>
      </c>
      <c r="P513" s="522">
        <v>1.6863905701998887</v>
      </c>
      <c r="Q513" s="510">
        <v>26499.819999999996</v>
      </c>
    </row>
    <row r="514" spans="1:17" ht="14.4" customHeight="1" x14ac:dyDescent="0.3">
      <c r="A514" s="505" t="s">
        <v>3219</v>
      </c>
      <c r="B514" s="506" t="s">
        <v>2713</v>
      </c>
      <c r="C514" s="506" t="s">
        <v>2679</v>
      </c>
      <c r="D514" s="506" t="s">
        <v>2896</v>
      </c>
      <c r="E514" s="506" t="s">
        <v>2897</v>
      </c>
      <c r="F514" s="509"/>
      <c r="G514" s="509"/>
      <c r="H514" s="509"/>
      <c r="I514" s="509"/>
      <c r="J514" s="509"/>
      <c r="K514" s="509"/>
      <c r="L514" s="509"/>
      <c r="M514" s="509"/>
      <c r="N514" s="509">
        <v>2</v>
      </c>
      <c r="O514" s="509">
        <v>47112.46</v>
      </c>
      <c r="P514" s="522"/>
      <c r="Q514" s="510">
        <v>23556.23</v>
      </c>
    </row>
    <row r="515" spans="1:17" ht="14.4" customHeight="1" x14ac:dyDescent="0.3">
      <c r="A515" s="505" t="s">
        <v>3219</v>
      </c>
      <c r="B515" s="506" t="s">
        <v>2713</v>
      </c>
      <c r="C515" s="506" t="s">
        <v>2679</v>
      </c>
      <c r="D515" s="506" t="s">
        <v>3238</v>
      </c>
      <c r="E515" s="506" t="s">
        <v>3239</v>
      </c>
      <c r="F515" s="509"/>
      <c r="G515" s="509"/>
      <c r="H515" s="509"/>
      <c r="I515" s="509"/>
      <c r="J515" s="509">
        <v>1</v>
      </c>
      <c r="K515" s="509">
        <v>13065.54</v>
      </c>
      <c r="L515" s="509"/>
      <c r="M515" s="509">
        <v>13065.54</v>
      </c>
      <c r="N515" s="509"/>
      <c r="O515" s="509"/>
      <c r="P515" s="522"/>
      <c r="Q515" s="510"/>
    </row>
    <row r="516" spans="1:17" ht="14.4" customHeight="1" x14ac:dyDescent="0.3">
      <c r="A516" s="505" t="s">
        <v>3219</v>
      </c>
      <c r="B516" s="506" t="s">
        <v>2713</v>
      </c>
      <c r="C516" s="506" t="s">
        <v>2679</v>
      </c>
      <c r="D516" s="506" t="s">
        <v>2900</v>
      </c>
      <c r="E516" s="506" t="s">
        <v>2901</v>
      </c>
      <c r="F516" s="509"/>
      <c r="G516" s="509"/>
      <c r="H516" s="509"/>
      <c r="I516" s="509"/>
      <c r="J516" s="509"/>
      <c r="K516" s="509"/>
      <c r="L516" s="509"/>
      <c r="M516" s="509"/>
      <c r="N516" s="509">
        <v>1</v>
      </c>
      <c r="O516" s="509">
        <v>4360</v>
      </c>
      <c r="P516" s="522"/>
      <c r="Q516" s="510">
        <v>4360</v>
      </c>
    </row>
    <row r="517" spans="1:17" ht="14.4" customHeight="1" x14ac:dyDescent="0.3">
      <c r="A517" s="505" t="s">
        <v>3219</v>
      </c>
      <c r="B517" s="506" t="s">
        <v>2713</v>
      </c>
      <c r="C517" s="506" t="s">
        <v>2679</v>
      </c>
      <c r="D517" s="506" t="s">
        <v>3240</v>
      </c>
      <c r="E517" s="506" t="s">
        <v>3241</v>
      </c>
      <c r="F517" s="509">
        <v>1</v>
      </c>
      <c r="G517" s="509">
        <v>34738.9</v>
      </c>
      <c r="H517" s="509">
        <v>1</v>
      </c>
      <c r="I517" s="509">
        <v>34738.9</v>
      </c>
      <c r="J517" s="509"/>
      <c r="K517" s="509"/>
      <c r="L517" s="509"/>
      <c r="M517" s="509"/>
      <c r="N517" s="509"/>
      <c r="O517" s="509"/>
      <c r="P517" s="522"/>
      <c r="Q517" s="510"/>
    </row>
    <row r="518" spans="1:17" ht="14.4" customHeight="1" x14ac:dyDescent="0.3">
      <c r="A518" s="505" t="s">
        <v>3219</v>
      </c>
      <c r="B518" s="506" t="s">
        <v>2713</v>
      </c>
      <c r="C518" s="506" t="s">
        <v>2679</v>
      </c>
      <c r="D518" s="506" t="s">
        <v>2909</v>
      </c>
      <c r="E518" s="506" t="s">
        <v>2910</v>
      </c>
      <c r="F518" s="509"/>
      <c r="G518" s="509"/>
      <c r="H518" s="509"/>
      <c r="I518" s="509"/>
      <c r="J518" s="509"/>
      <c r="K518" s="509"/>
      <c r="L518" s="509"/>
      <c r="M518" s="509"/>
      <c r="N518" s="509">
        <v>1</v>
      </c>
      <c r="O518" s="509">
        <v>33125.26</v>
      </c>
      <c r="P518" s="522"/>
      <c r="Q518" s="510">
        <v>33125.26</v>
      </c>
    </row>
    <row r="519" spans="1:17" ht="14.4" customHeight="1" x14ac:dyDescent="0.3">
      <c r="A519" s="505" t="s">
        <v>3219</v>
      </c>
      <c r="B519" s="506" t="s">
        <v>2713</v>
      </c>
      <c r="C519" s="506" t="s">
        <v>2679</v>
      </c>
      <c r="D519" s="506" t="s">
        <v>3242</v>
      </c>
      <c r="E519" s="506" t="s">
        <v>3243</v>
      </c>
      <c r="F519" s="509"/>
      <c r="G519" s="509"/>
      <c r="H519" s="509"/>
      <c r="I519" s="509"/>
      <c r="J519" s="509">
        <v>1</v>
      </c>
      <c r="K519" s="509">
        <v>6645.5</v>
      </c>
      <c r="L519" s="509"/>
      <c r="M519" s="509">
        <v>6645.5</v>
      </c>
      <c r="N519" s="509"/>
      <c r="O519" s="509"/>
      <c r="P519" s="522"/>
      <c r="Q519" s="510"/>
    </row>
    <row r="520" spans="1:17" ht="14.4" customHeight="1" x14ac:dyDescent="0.3">
      <c r="A520" s="505" t="s">
        <v>3219</v>
      </c>
      <c r="B520" s="506" t="s">
        <v>2713</v>
      </c>
      <c r="C520" s="506" t="s">
        <v>2679</v>
      </c>
      <c r="D520" s="506" t="s">
        <v>2917</v>
      </c>
      <c r="E520" s="506" t="s">
        <v>2918</v>
      </c>
      <c r="F520" s="509"/>
      <c r="G520" s="509"/>
      <c r="H520" s="509"/>
      <c r="I520" s="509"/>
      <c r="J520" s="509"/>
      <c r="K520" s="509"/>
      <c r="L520" s="509"/>
      <c r="M520" s="509"/>
      <c r="N520" s="509">
        <v>5</v>
      </c>
      <c r="O520" s="509">
        <v>1904.3</v>
      </c>
      <c r="P520" s="522"/>
      <c r="Q520" s="510">
        <v>380.86</v>
      </c>
    </row>
    <row r="521" spans="1:17" ht="14.4" customHeight="1" x14ac:dyDescent="0.3">
      <c r="A521" s="505" t="s">
        <v>3219</v>
      </c>
      <c r="B521" s="506" t="s">
        <v>2713</v>
      </c>
      <c r="C521" s="506" t="s">
        <v>2679</v>
      </c>
      <c r="D521" s="506" t="s">
        <v>3244</v>
      </c>
      <c r="E521" s="506" t="s">
        <v>3245</v>
      </c>
      <c r="F521" s="509">
        <v>3</v>
      </c>
      <c r="G521" s="509">
        <v>3229.1099999999997</v>
      </c>
      <c r="H521" s="509">
        <v>1</v>
      </c>
      <c r="I521" s="509">
        <v>1076.3699999999999</v>
      </c>
      <c r="J521" s="509"/>
      <c r="K521" s="509"/>
      <c r="L521" s="509"/>
      <c r="M521" s="509"/>
      <c r="N521" s="509">
        <v>2</v>
      </c>
      <c r="O521" s="509">
        <v>2152.7399999999998</v>
      </c>
      <c r="P521" s="522">
        <v>0.66666666666666663</v>
      </c>
      <c r="Q521" s="510">
        <v>1076.3699999999999</v>
      </c>
    </row>
    <row r="522" spans="1:17" ht="14.4" customHeight="1" x14ac:dyDescent="0.3">
      <c r="A522" s="505" t="s">
        <v>3219</v>
      </c>
      <c r="B522" s="506" t="s">
        <v>2713</v>
      </c>
      <c r="C522" s="506" t="s">
        <v>2679</v>
      </c>
      <c r="D522" s="506" t="s">
        <v>2923</v>
      </c>
      <c r="E522" s="506" t="s">
        <v>2924</v>
      </c>
      <c r="F522" s="509"/>
      <c r="G522" s="509"/>
      <c r="H522" s="509"/>
      <c r="I522" s="509"/>
      <c r="J522" s="509"/>
      <c r="K522" s="509"/>
      <c r="L522" s="509"/>
      <c r="M522" s="509"/>
      <c r="N522" s="509">
        <v>4</v>
      </c>
      <c r="O522" s="509">
        <v>4340.8</v>
      </c>
      <c r="P522" s="522"/>
      <c r="Q522" s="510">
        <v>1085.2</v>
      </c>
    </row>
    <row r="523" spans="1:17" ht="14.4" customHeight="1" x14ac:dyDescent="0.3">
      <c r="A523" s="505" t="s">
        <v>3219</v>
      </c>
      <c r="B523" s="506" t="s">
        <v>2713</v>
      </c>
      <c r="C523" s="506" t="s">
        <v>2679</v>
      </c>
      <c r="D523" s="506" t="s">
        <v>2925</v>
      </c>
      <c r="E523" s="506" t="s">
        <v>2926</v>
      </c>
      <c r="F523" s="509">
        <v>2</v>
      </c>
      <c r="G523" s="509">
        <v>26930.94</v>
      </c>
      <c r="H523" s="509">
        <v>1</v>
      </c>
      <c r="I523" s="509">
        <v>13465.47</v>
      </c>
      <c r="J523" s="509">
        <v>5</v>
      </c>
      <c r="K523" s="509">
        <v>67327.349999999991</v>
      </c>
      <c r="L523" s="509">
        <v>2.5</v>
      </c>
      <c r="M523" s="509">
        <v>13465.469999999998</v>
      </c>
      <c r="N523" s="509">
        <v>4</v>
      </c>
      <c r="O523" s="509">
        <v>53861.88</v>
      </c>
      <c r="P523" s="522">
        <v>2</v>
      </c>
      <c r="Q523" s="510">
        <v>13465.47</v>
      </c>
    </row>
    <row r="524" spans="1:17" ht="14.4" customHeight="1" x14ac:dyDescent="0.3">
      <c r="A524" s="505" t="s">
        <v>3219</v>
      </c>
      <c r="B524" s="506" t="s">
        <v>2713</v>
      </c>
      <c r="C524" s="506" t="s">
        <v>2679</v>
      </c>
      <c r="D524" s="506" t="s">
        <v>2927</v>
      </c>
      <c r="E524" s="506" t="s">
        <v>2928</v>
      </c>
      <c r="F524" s="509"/>
      <c r="G524" s="509"/>
      <c r="H524" s="509"/>
      <c r="I524" s="509"/>
      <c r="J524" s="509"/>
      <c r="K524" s="509"/>
      <c r="L524" s="509"/>
      <c r="M524" s="509"/>
      <c r="N524" s="509">
        <v>1</v>
      </c>
      <c r="O524" s="509">
        <v>25888.05</v>
      </c>
      <c r="P524" s="522"/>
      <c r="Q524" s="510">
        <v>25888.05</v>
      </c>
    </row>
    <row r="525" spans="1:17" ht="14.4" customHeight="1" x14ac:dyDescent="0.3">
      <c r="A525" s="505" t="s">
        <v>3219</v>
      </c>
      <c r="B525" s="506" t="s">
        <v>2713</v>
      </c>
      <c r="C525" s="506" t="s">
        <v>2679</v>
      </c>
      <c r="D525" s="506" t="s">
        <v>3164</v>
      </c>
      <c r="E525" s="506" t="s">
        <v>3165</v>
      </c>
      <c r="F525" s="509"/>
      <c r="G525" s="509"/>
      <c r="H525" s="509"/>
      <c r="I525" s="509"/>
      <c r="J525" s="509"/>
      <c r="K525" s="509"/>
      <c r="L525" s="509"/>
      <c r="M525" s="509"/>
      <c r="N525" s="509">
        <v>1</v>
      </c>
      <c r="O525" s="509">
        <v>30135</v>
      </c>
      <c r="P525" s="522"/>
      <c r="Q525" s="510">
        <v>30135</v>
      </c>
    </row>
    <row r="526" spans="1:17" ht="14.4" customHeight="1" x14ac:dyDescent="0.3">
      <c r="A526" s="505" t="s">
        <v>3219</v>
      </c>
      <c r="B526" s="506" t="s">
        <v>2713</v>
      </c>
      <c r="C526" s="506" t="s">
        <v>2679</v>
      </c>
      <c r="D526" s="506" t="s">
        <v>3246</v>
      </c>
      <c r="E526" s="506" t="s">
        <v>3247</v>
      </c>
      <c r="F526" s="509"/>
      <c r="G526" s="509"/>
      <c r="H526" s="509"/>
      <c r="I526" s="509"/>
      <c r="J526" s="509"/>
      <c r="K526" s="509"/>
      <c r="L526" s="509"/>
      <c r="M526" s="509"/>
      <c r="N526" s="509">
        <v>1</v>
      </c>
      <c r="O526" s="509">
        <v>6938.56</v>
      </c>
      <c r="P526" s="522"/>
      <c r="Q526" s="510">
        <v>6938.56</v>
      </c>
    </row>
    <row r="527" spans="1:17" ht="14.4" customHeight="1" x14ac:dyDescent="0.3">
      <c r="A527" s="505" t="s">
        <v>3219</v>
      </c>
      <c r="B527" s="506" t="s">
        <v>2713</v>
      </c>
      <c r="C527" s="506" t="s">
        <v>2679</v>
      </c>
      <c r="D527" s="506" t="s">
        <v>3248</v>
      </c>
      <c r="E527" s="506" t="s">
        <v>3249</v>
      </c>
      <c r="F527" s="509">
        <v>3</v>
      </c>
      <c r="G527" s="509">
        <v>3124.9500000000003</v>
      </c>
      <c r="H527" s="509">
        <v>1</v>
      </c>
      <c r="I527" s="509">
        <v>1041.6500000000001</v>
      </c>
      <c r="J527" s="509"/>
      <c r="K527" s="509"/>
      <c r="L527" s="509"/>
      <c r="M527" s="509"/>
      <c r="N527" s="509"/>
      <c r="O527" s="509"/>
      <c r="P527" s="522"/>
      <c r="Q527" s="510"/>
    </row>
    <row r="528" spans="1:17" ht="14.4" customHeight="1" x14ac:dyDescent="0.3">
      <c r="A528" s="505" t="s">
        <v>3219</v>
      </c>
      <c r="B528" s="506" t="s">
        <v>2713</v>
      </c>
      <c r="C528" s="506" t="s">
        <v>2679</v>
      </c>
      <c r="D528" s="506" t="s">
        <v>3250</v>
      </c>
      <c r="E528" s="506" t="s">
        <v>3251</v>
      </c>
      <c r="F528" s="509">
        <v>4</v>
      </c>
      <c r="G528" s="509">
        <v>3757.04</v>
      </c>
      <c r="H528" s="509">
        <v>1</v>
      </c>
      <c r="I528" s="509">
        <v>939.26</v>
      </c>
      <c r="J528" s="509"/>
      <c r="K528" s="509"/>
      <c r="L528" s="509"/>
      <c r="M528" s="509"/>
      <c r="N528" s="509"/>
      <c r="O528" s="509"/>
      <c r="P528" s="522"/>
      <c r="Q528" s="510"/>
    </row>
    <row r="529" spans="1:17" ht="14.4" customHeight="1" x14ac:dyDescent="0.3">
      <c r="A529" s="505" t="s">
        <v>3219</v>
      </c>
      <c r="B529" s="506" t="s">
        <v>2713</v>
      </c>
      <c r="C529" s="506" t="s">
        <v>2679</v>
      </c>
      <c r="D529" s="506" t="s">
        <v>3252</v>
      </c>
      <c r="E529" s="506" t="s">
        <v>3253</v>
      </c>
      <c r="F529" s="509">
        <v>1</v>
      </c>
      <c r="G529" s="509">
        <v>9300.1200000000008</v>
      </c>
      <c r="H529" s="509">
        <v>1</v>
      </c>
      <c r="I529" s="509">
        <v>9300.1200000000008</v>
      </c>
      <c r="J529" s="509"/>
      <c r="K529" s="509"/>
      <c r="L529" s="509"/>
      <c r="M529" s="509"/>
      <c r="N529" s="509"/>
      <c r="O529" s="509"/>
      <c r="P529" s="522"/>
      <c r="Q529" s="510"/>
    </row>
    <row r="530" spans="1:17" ht="14.4" customHeight="1" x14ac:dyDescent="0.3">
      <c r="A530" s="505" t="s">
        <v>3219</v>
      </c>
      <c r="B530" s="506" t="s">
        <v>2713</v>
      </c>
      <c r="C530" s="506" t="s">
        <v>2679</v>
      </c>
      <c r="D530" s="506" t="s">
        <v>3254</v>
      </c>
      <c r="E530" s="506" t="s">
        <v>3255</v>
      </c>
      <c r="F530" s="509"/>
      <c r="G530" s="509"/>
      <c r="H530" s="509"/>
      <c r="I530" s="509"/>
      <c r="J530" s="509">
        <v>1</v>
      </c>
      <c r="K530" s="509">
        <v>20319.98</v>
      </c>
      <c r="L530" s="509"/>
      <c r="M530" s="509">
        <v>20319.98</v>
      </c>
      <c r="N530" s="509"/>
      <c r="O530" s="509"/>
      <c r="P530" s="522"/>
      <c r="Q530" s="510"/>
    </row>
    <row r="531" spans="1:17" ht="14.4" customHeight="1" x14ac:dyDescent="0.3">
      <c r="A531" s="505" t="s">
        <v>3219</v>
      </c>
      <c r="B531" s="506" t="s">
        <v>2713</v>
      </c>
      <c r="C531" s="506" t="s">
        <v>2679</v>
      </c>
      <c r="D531" s="506" t="s">
        <v>3256</v>
      </c>
      <c r="E531" s="506" t="s">
        <v>3257</v>
      </c>
      <c r="F531" s="509"/>
      <c r="G531" s="509"/>
      <c r="H531" s="509"/>
      <c r="I531" s="509"/>
      <c r="J531" s="509"/>
      <c r="K531" s="509"/>
      <c r="L531" s="509"/>
      <c r="M531" s="509"/>
      <c r="N531" s="509">
        <v>1</v>
      </c>
      <c r="O531" s="509">
        <v>952.21</v>
      </c>
      <c r="P531" s="522"/>
      <c r="Q531" s="510">
        <v>952.21</v>
      </c>
    </row>
    <row r="532" spans="1:17" ht="14.4" customHeight="1" x14ac:dyDescent="0.3">
      <c r="A532" s="505" t="s">
        <v>3219</v>
      </c>
      <c r="B532" s="506" t="s">
        <v>2713</v>
      </c>
      <c r="C532" s="506" t="s">
        <v>2688</v>
      </c>
      <c r="D532" s="506" t="s">
        <v>2945</v>
      </c>
      <c r="E532" s="506" t="s">
        <v>2946</v>
      </c>
      <c r="F532" s="509">
        <v>4</v>
      </c>
      <c r="G532" s="509">
        <v>816</v>
      </c>
      <c r="H532" s="509">
        <v>1</v>
      </c>
      <c r="I532" s="509">
        <v>204</v>
      </c>
      <c r="J532" s="509">
        <v>4</v>
      </c>
      <c r="K532" s="509">
        <v>820</v>
      </c>
      <c r="L532" s="509">
        <v>1.0049019607843137</v>
      </c>
      <c r="M532" s="509">
        <v>205</v>
      </c>
      <c r="N532" s="509">
        <v>3</v>
      </c>
      <c r="O532" s="509">
        <v>618</v>
      </c>
      <c r="P532" s="522">
        <v>0.75735294117647056</v>
      </c>
      <c r="Q532" s="510">
        <v>206</v>
      </c>
    </row>
    <row r="533" spans="1:17" ht="14.4" customHeight="1" x14ac:dyDescent="0.3">
      <c r="A533" s="505" t="s">
        <v>3219</v>
      </c>
      <c r="B533" s="506" t="s">
        <v>2713</v>
      </c>
      <c r="C533" s="506" t="s">
        <v>2688</v>
      </c>
      <c r="D533" s="506" t="s">
        <v>2947</v>
      </c>
      <c r="E533" s="506" t="s">
        <v>2948</v>
      </c>
      <c r="F533" s="509">
        <v>5</v>
      </c>
      <c r="G533" s="509">
        <v>745</v>
      </c>
      <c r="H533" s="509">
        <v>1</v>
      </c>
      <c r="I533" s="509">
        <v>149</v>
      </c>
      <c r="J533" s="509">
        <v>6</v>
      </c>
      <c r="K533" s="509">
        <v>900</v>
      </c>
      <c r="L533" s="509">
        <v>1.2080536912751678</v>
      </c>
      <c r="M533" s="509">
        <v>150</v>
      </c>
      <c r="N533" s="509"/>
      <c r="O533" s="509"/>
      <c r="P533" s="522"/>
      <c r="Q533" s="510"/>
    </row>
    <row r="534" spans="1:17" ht="14.4" customHeight="1" x14ac:dyDescent="0.3">
      <c r="A534" s="505" t="s">
        <v>3219</v>
      </c>
      <c r="B534" s="506" t="s">
        <v>2713</v>
      </c>
      <c r="C534" s="506" t="s">
        <v>2688</v>
      </c>
      <c r="D534" s="506" t="s">
        <v>2949</v>
      </c>
      <c r="E534" s="506" t="s">
        <v>2950</v>
      </c>
      <c r="F534" s="509">
        <v>14</v>
      </c>
      <c r="G534" s="509">
        <v>2534</v>
      </c>
      <c r="H534" s="509">
        <v>1</v>
      </c>
      <c r="I534" s="509">
        <v>181</v>
      </c>
      <c r="J534" s="509">
        <v>9</v>
      </c>
      <c r="K534" s="509">
        <v>1638</v>
      </c>
      <c r="L534" s="509">
        <v>0.64640883977900554</v>
      </c>
      <c r="M534" s="509">
        <v>182</v>
      </c>
      <c r="N534" s="509">
        <v>3</v>
      </c>
      <c r="O534" s="509">
        <v>547</v>
      </c>
      <c r="P534" s="522">
        <v>0.21586424625098657</v>
      </c>
      <c r="Q534" s="510">
        <v>182.33333333333334</v>
      </c>
    </row>
    <row r="535" spans="1:17" ht="14.4" customHeight="1" x14ac:dyDescent="0.3">
      <c r="A535" s="505" t="s">
        <v>3219</v>
      </c>
      <c r="B535" s="506" t="s">
        <v>2713</v>
      </c>
      <c r="C535" s="506" t="s">
        <v>2688</v>
      </c>
      <c r="D535" s="506" t="s">
        <v>2951</v>
      </c>
      <c r="E535" s="506" t="s">
        <v>2952</v>
      </c>
      <c r="F535" s="509">
        <v>19</v>
      </c>
      <c r="G535" s="509">
        <v>2356</v>
      </c>
      <c r="H535" s="509">
        <v>1</v>
      </c>
      <c r="I535" s="509">
        <v>124</v>
      </c>
      <c r="J535" s="509">
        <v>5</v>
      </c>
      <c r="K535" s="509">
        <v>620</v>
      </c>
      <c r="L535" s="509">
        <v>0.26315789473684209</v>
      </c>
      <c r="M535" s="509">
        <v>124</v>
      </c>
      <c r="N535" s="509">
        <v>5</v>
      </c>
      <c r="O535" s="509">
        <v>624</v>
      </c>
      <c r="P535" s="522">
        <v>0.26485568760611206</v>
      </c>
      <c r="Q535" s="510">
        <v>124.8</v>
      </c>
    </row>
    <row r="536" spans="1:17" ht="14.4" customHeight="1" x14ac:dyDescent="0.3">
      <c r="A536" s="505" t="s">
        <v>3219</v>
      </c>
      <c r="B536" s="506" t="s">
        <v>2713</v>
      </c>
      <c r="C536" s="506" t="s">
        <v>2688</v>
      </c>
      <c r="D536" s="506" t="s">
        <v>2953</v>
      </c>
      <c r="E536" s="506" t="s">
        <v>2954</v>
      </c>
      <c r="F536" s="509">
        <v>46</v>
      </c>
      <c r="G536" s="509">
        <v>9936</v>
      </c>
      <c r="H536" s="509">
        <v>1</v>
      </c>
      <c r="I536" s="509">
        <v>216</v>
      </c>
      <c r="J536" s="509">
        <v>26</v>
      </c>
      <c r="K536" s="509">
        <v>5642</v>
      </c>
      <c r="L536" s="509">
        <v>0.56783413848631237</v>
      </c>
      <c r="M536" s="509">
        <v>217</v>
      </c>
      <c r="N536" s="509">
        <v>18</v>
      </c>
      <c r="O536" s="509">
        <v>3919</v>
      </c>
      <c r="P536" s="522">
        <v>0.39442431561996777</v>
      </c>
      <c r="Q536" s="510">
        <v>217.72222222222223</v>
      </c>
    </row>
    <row r="537" spans="1:17" ht="14.4" customHeight="1" x14ac:dyDescent="0.3">
      <c r="A537" s="505" t="s">
        <v>3219</v>
      </c>
      <c r="B537" s="506" t="s">
        <v>2713</v>
      </c>
      <c r="C537" s="506" t="s">
        <v>2688</v>
      </c>
      <c r="D537" s="506" t="s">
        <v>2955</v>
      </c>
      <c r="E537" s="506" t="s">
        <v>2956</v>
      </c>
      <c r="F537" s="509">
        <v>2</v>
      </c>
      <c r="G537" s="509">
        <v>432</v>
      </c>
      <c r="H537" s="509">
        <v>1</v>
      </c>
      <c r="I537" s="509">
        <v>216</v>
      </c>
      <c r="J537" s="509">
        <v>1</v>
      </c>
      <c r="K537" s="509">
        <v>217</v>
      </c>
      <c r="L537" s="509">
        <v>0.50231481481481477</v>
      </c>
      <c r="M537" s="509">
        <v>217</v>
      </c>
      <c r="N537" s="509">
        <v>2</v>
      </c>
      <c r="O537" s="509">
        <v>435</v>
      </c>
      <c r="P537" s="522">
        <v>1.0069444444444444</v>
      </c>
      <c r="Q537" s="510">
        <v>217.5</v>
      </c>
    </row>
    <row r="538" spans="1:17" ht="14.4" customHeight="1" x14ac:dyDescent="0.3">
      <c r="A538" s="505" t="s">
        <v>3219</v>
      </c>
      <c r="B538" s="506" t="s">
        <v>2713</v>
      </c>
      <c r="C538" s="506" t="s">
        <v>2688</v>
      </c>
      <c r="D538" s="506" t="s">
        <v>2959</v>
      </c>
      <c r="E538" s="506" t="s">
        <v>2960</v>
      </c>
      <c r="F538" s="509">
        <v>373</v>
      </c>
      <c r="G538" s="509">
        <v>81314</v>
      </c>
      <c r="H538" s="509">
        <v>1</v>
      </c>
      <c r="I538" s="509">
        <v>218</v>
      </c>
      <c r="J538" s="509">
        <v>331</v>
      </c>
      <c r="K538" s="509">
        <v>72489</v>
      </c>
      <c r="L538" s="509">
        <v>0.89147010354920431</v>
      </c>
      <c r="M538" s="509">
        <v>219</v>
      </c>
      <c r="N538" s="509">
        <v>309</v>
      </c>
      <c r="O538" s="509">
        <v>67910</v>
      </c>
      <c r="P538" s="522">
        <v>0.83515753744742605</v>
      </c>
      <c r="Q538" s="510">
        <v>219.77346278317151</v>
      </c>
    </row>
    <row r="539" spans="1:17" ht="14.4" customHeight="1" x14ac:dyDescent="0.3">
      <c r="A539" s="505" t="s">
        <v>3219</v>
      </c>
      <c r="B539" s="506" t="s">
        <v>2713</v>
      </c>
      <c r="C539" s="506" t="s">
        <v>2688</v>
      </c>
      <c r="D539" s="506" t="s">
        <v>2961</v>
      </c>
      <c r="E539" s="506" t="s">
        <v>2962</v>
      </c>
      <c r="F539" s="509">
        <v>178</v>
      </c>
      <c r="G539" s="509">
        <v>108224</v>
      </c>
      <c r="H539" s="509">
        <v>1</v>
      </c>
      <c r="I539" s="509">
        <v>608</v>
      </c>
      <c r="J539" s="509">
        <v>113</v>
      </c>
      <c r="K539" s="509">
        <v>68817</v>
      </c>
      <c r="L539" s="509">
        <v>0.63587559136605554</v>
      </c>
      <c r="M539" s="509">
        <v>609</v>
      </c>
      <c r="N539" s="509">
        <v>113</v>
      </c>
      <c r="O539" s="509">
        <v>69096</v>
      </c>
      <c r="P539" s="522">
        <v>0.63845357776463629</v>
      </c>
      <c r="Q539" s="510">
        <v>611.46902654867256</v>
      </c>
    </row>
    <row r="540" spans="1:17" ht="14.4" customHeight="1" x14ac:dyDescent="0.3">
      <c r="A540" s="505" t="s">
        <v>3219</v>
      </c>
      <c r="B540" s="506" t="s">
        <v>2713</v>
      </c>
      <c r="C540" s="506" t="s">
        <v>2688</v>
      </c>
      <c r="D540" s="506" t="s">
        <v>2975</v>
      </c>
      <c r="E540" s="506" t="s">
        <v>2976</v>
      </c>
      <c r="F540" s="509">
        <v>2</v>
      </c>
      <c r="G540" s="509">
        <v>512</v>
      </c>
      <c r="H540" s="509">
        <v>1</v>
      </c>
      <c r="I540" s="509">
        <v>256</v>
      </c>
      <c r="J540" s="509"/>
      <c r="K540" s="509"/>
      <c r="L540" s="509"/>
      <c r="M540" s="509"/>
      <c r="N540" s="509"/>
      <c r="O540" s="509"/>
      <c r="P540" s="522"/>
      <c r="Q540" s="510"/>
    </row>
    <row r="541" spans="1:17" ht="14.4" customHeight="1" x14ac:dyDescent="0.3">
      <c r="A541" s="505" t="s">
        <v>3219</v>
      </c>
      <c r="B541" s="506" t="s">
        <v>2713</v>
      </c>
      <c r="C541" s="506" t="s">
        <v>2688</v>
      </c>
      <c r="D541" s="506" t="s">
        <v>2977</v>
      </c>
      <c r="E541" s="506" t="s">
        <v>2978</v>
      </c>
      <c r="F541" s="509">
        <v>95</v>
      </c>
      <c r="G541" s="509">
        <v>30875</v>
      </c>
      <c r="H541" s="509">
        <v>1</v>
      </c>
      <c r="I541" s="509">
        <v>325</v>
      </c>
      <c r="J541" s="509">
        <v>119</v>
      </c>
      <c r="K541" s="509">
        <v>38794</v>
      </c>
      <c r="L541" s="509">
        <v>1.2564858299595141</v>
      </c>
      <c r="M541" s="509">
        <v>326</v>
      </c>
      <c r="N541" s="509">
        <v>116</v>
      </c>
      <c r="O541" s="509">
        <v>38104</v>
      </c>
      <c r="P541" s="522">
        <v>1.2341376518218623</v>
      </c>
      <c r="Q541" s="510">
        <v>328.48275862068965</v>
      </c>
    </row>
    <row r="542" spans="1:17" ht="14.4" customHeight="1" x14ac:dyDescent="0.3">
      <c r="A542" s="505" t="s">
        <v>3219</v>
      </c>
      <c r="B542" s="506" t="s">
        <v>2713</v>
      </c>
      <c r="C542" s="506" t="s">
        <v>2688</v>
      </c>
      <c r="D542" s="506" t="s">
        <v>2983</v>
      </c>
      <c r="E542" s="506" t="s">
        <v>2984</v>
      </c>
      <c r="F542" s="509">
        <v>5</v>
      </c>
      <c r="G542" s="509">
        <v>20610</v>
      </c>
      <c r="H542" s="509">
        <v>1</v>
      </c>
      <c r="I542" s="509">
        <v>4122</v>
      </c>
      <c r="J542" s="509">
        <v>9</v>
      </c>
      <c r="K542" s="509">
        <v>37143</v>
      </c>
      <c r="L542" s="509">
        <v>1.8021834061135371</v>
      </c>
      <c r="M542" s="509">
        <v>4127</v>
      </c>
      <c r="N542" s="509">
        <v>8</v>
      </c>
      <c r="O542" s="509">
        <v>33072</v>
      </c>
      <c r="P542" s="522">
        <v>1.6046579330422126</v>
      </c>
      <c r="Q542" s="510">
        <v>4134</v>
      </c>
    </row>
    <row r="543" spans="1:17" ht="14.4" customHeight="1" x14ac:dyDescent="0.3">
      <c r="A543" s="505" t="s">
        <v>3219</v>
      </c>
      <c r="B543" s="506" t="s">
        <v>2713</v>
      </c>
      <c r="C543" s="506" t="s">
        <v>2688</v>
      </c>
      <c r="D543" s="506" t="s">
        <v>2985</v>
      </c>
      <c r="E543" s="506" t="s">
        <v>2986</v>
      </c>
      <c r="F543" s="509">
        <v>10</v>
      </c>
      <c r="G543" s="509">
        <v>2770</v>
      </c>
      <c r="H543" s="509">
        <v>1</v>
      </c>
      <c r="I543" s="509">
        <v>277</v>
      </c>
      <c r="J543" s="509">
        <v>10</v>
      </c>
      <c r="K543" s="509">
        <v>2780</v>
      </c>
      <c r="L543" s="509">
        <v>1.0036101083032491</v>
      </c>
      <c r="M543" s="509">
        <v>278</v>
      </c>
      <c r="N543" s="509">
        <v>5</v>
      </c>
      <c r="O543" s="509">
        <v>1393</v>
      </c>
      <c r="P543" s="522">
        <v>0.50288808664259932</v>
      </c>
      <c r="Q543" s="510">
        <v>278.60000000000002</v>
      </c>
    </row>
    <row r="544" spans="1:17" ht="14.4" customHeight="1" x14ac:dyDescent="0.3">
      <c r="A544" s="505" t="s">
        <v>3219</v>
      </c>
      <c r="B544" s="506" t="s">
        <v>2713</v>
      </c>
      <c r="C544" s="506" t="s">
        <v>2688</v>
      </c>
      <c r="D544" s="506" t="s">
        <v>2987</v>
      </c>
      <c r="E544" s="506" t="s">
        <v>2988</v>
      </c>
      <c r="F544" s="509"/>
      <c r="G544" s="509"/>
      <c r="H544" s="509"/>
      <c r="I544" s="509"/>
      <c r="J544" s="509"/>
      <c r="K544" s="509"/>
      <c r="L544" s="509"/>
      <c r="M544" s="509"/>
      <c r="N544" s="509">
        <v>1</v>
      </c>
      <c r="O544" s="509">
        <v>2921</v>
      </c>
      <c r="P544" s="522"/>
      <c r="Q544" s="510">
        <v>2921</v>
      </c>
    </row>
    <row r="545" spans="1:17" ht="14.4" customHeight="1" x14ac:dyDescent="0.3">
      <c r="A545" s="505" t="s">
        <v>3219</v>
      </c>
      <c r="B545" s="506" t="s">
        <v>2713</v>
      </c>
      <c r="C545" s="506" t="s">
        <v>2688</v>
      </c>
      <c r="D545" s="506" t="s">
        <v>2989</v>
      </c>
      <c r="E545" s="506" t="s">
        <v>2990</v>
      </c>
      <c r="F545" s="509">
        <v>61</v>
      </c>
      <c r="G545" s="509">
        <v>380884</v>
      </c>
      <c r="H545" s="509">
        <v>1</v>
      </c>
      <c r="I545" s="509">
        <v>6244</v>
      </c>
      <c r="J545" s="509">
        <v>25</v>
      </c>
      <c r="K545" s="509">
        <v>156250</v>
      </c>
      <c r="L545" s="509">
        <v>0.41022988626458451</v>
      </c>
      <c r="M545" s="509">
        <v>6250</v>
      </c>
      <c r="N545" s="509">
        <v>59</v>
      </c>
      <c r="O545" s="509">
        <v>369240</v>
      </c>
      <c r="P545" s="522">
        <v>0.96942901250774516</v>
      </c>
      <c r="Q545" s="510">
        <v>6258.3050847457625</v>
      </c>
    </row>
    <row r="546" spans="1:17" ht="14.4" customHeight="1" x14ac:dyDescent="0.3">
      <c r="A546" s="505" t="s">
        <v>3219</v>
      </c>
      <c r="B546" s="506" t="s">
        <v>2713</v>
      </c>
      <c r="C546" s="506" t="s">
        <v>2688</v>
      </c>
      <c r="D546" s="506" t="s">
        <v>2991</v>
      </c>
      <c r="E546" s="506" t="s">
        <v>2992</v>
      </c>
      <c r="F546" s="509">
        <v>74</v>
      </c>
      <c r="G546" s="509">
        <v>111740</v>
      </c>
      <c r="H546" s="509">
        <v>1</v>
      </c>
      <c r="I546" s="509">
        <v>1510</v>
      </c>
      <c r="J546" s="509">
        <v>54</v>
      </c>
      <c r="K546" s="509">
        <v>81810</v>
      </c>
      <c r="L546" s="509">
        <v>0.73214605333810634</v>
      </c>
      <c r="M546" s="509">
        <v>1515</v>
      </c>
      <c r="N546" s="509">
        <v>81</v>
      </c>
      <c r="O546" s="509">
        <v>123187</v>
      </c>
      <c r="P546" s="522">
        <v>1.1024431716484697</v>
      </c>
      <c r="Q546" s="510">
        <v>1520.8271604938273</v>
      </c>
    </row>
    <row r="547" spans="1:17" ht="14.4" customHeight="1" x14ac:dyDescent="0.3">
      <c r="A547" s="505" t="s">
        <v>3219</v>
      </c>
      <c r="B547" s="506" t="s">
        <v>2713</v>
      </c>
      <c r="C547" s="506" t="s">
        <v>2688</v>
      </c>
      <c r="D547" s="506" t="s">
        <v>2993</v>
      </c>
      <c r="E547" s="506" t="s">
        <v>2994</v>
      </c>
      <c r="F547" s="509">
        <v>105</v>
      </c>
      <c r="G547" s="509">
        <v>113925</v>
      </c>
      <c r="H547" s="509">
        <v>1</v>
      </c>
      <c r="I547" s="509">
        <v>1085</v>
      </c>
      <c r="J547" s="509">
        <v>99</v>
      </c>
      <c r="K547" s="509">
        <v>107712</v>
      </c>
      <c r="L547" s="509">
        <v>0.94546412113232392</v>
      </c>
      <c r="M547" s="509">
        <v>1088</v>
      </c>
      <c r="N547" s="509">
        <v>127</v>
      </c>
      <c r="O547" s="509">
        <v>138692</v>
      </c>
      <c r="P547" s="522">
        <v>1.2173974105771341</v>
      </c>
      <c r="Q547" s="510">
        <v>1092.0629921259842</v>
      </c>
    </row>
    <row r="548" spans="1:17" ht="14.4" customHeight="1" x14ac:dyDescent="0.3">
      <c r="A548" s="505" t="s">
        <v>3219</v>
      </c>
      <c r="B548" s="506" t="s">
        <v>2713</v>
      </c>
      <c r="C548" s="506" t="s">
        <v>2688</v>
      </c>
      <c r="D548" s="506" t="s">
        <v>2995</v>
      </c>
      <c r="E548" s="506" t="s">
        <v>2996</v>
      </c>
      <c r="F548" s="509"/>
      <c r="G548" s="509"/>
      <c r="H548" s="509"/>
      <c r="I548" s="509"/>
      <c r="J548" s="509"/>
      <c r="K548" s="509"/>
      <c r="L548" s="509"/>
      <c r="M548" s="509"/>
      <c r="N548" s="509">
        <v>1</v>
      </c>
      <c r="O548" s="509">
        <v>4702</v>
      </c>
      <c r="P548" s="522"/>
      <c r="Q548" s="510">
        <v>4702</v>
      </c>
    </row>
    <row r="549" spans="1:17" ht="14.4" customHeight="1" x14ac:dyDescent="0.3">
      <c r="A549" s="505" t="s">
        <v>3219</v>
      </c>
      <c r="B549" s="506" t="s">
        <v>2713</v>
      </c>
      <c r="C549" s="506" t="s">
        <v>2688</v>
      </c>
      <c r="D549" s="506" t="s">
        <v>2997</v>
      </c>
      <c r="E549" s="506" t="s">
        <v>2998</v>
      </c>
      <c r="F549" s="509">
        <v>18</v>
      </c>
      <c r="G549" s="509">
        <v>68598</v>
      </c>
      <c r="H549" s="509">
        <v>1</v>
      </c>
      <c r="I549" s="509">
        <v>3811</v>
      </c>
      <c r="J549" s="509">
        <v>26</v>
      </c>
      <c r="K549" s="509">
        <v>99190</v>
      </c>
      <c r="L549" s="509">
        <v>1.4459605236304265</v>
      </c>
      <c r="M549" s="509">
        <v>3815</v>
      </c>
      <c r="N549" s="509">
        <v>18</v>
      </c>
      <c r="O549" s="509">
        <v>68766</v>
      </c>
      <c r="P549" s="522">
        <v>1.0024490509927404</v>
      </c>
      <c r="Q549" s="510">
        <v>3820.3333333333335</v>
      </c>
    </row>
    <row r="550" spans="1:17" ht="14.4" customHeight="1" x14ac:dyDescent="0.3">
      <c r="A550" s="505" t="s">
        <v>3219</v>
      </c>
      <c r="B550" s="506" t="s">
        <v>2713</v>
      </c>
      <c r="C550" s="506" t="s">
        <v>2688</v>
      </c>
      <c r="D550" s="506" t="s">
        <v>2999</v>
      </c>
      <c r="E550" s="506" t="s">
        <v>3000</v>
      </c>
      <c r="F550" s="509">
        <v>3</v>
      </c>
      <c r="G550" s="509">
        <v>15435</v>
      </c>
      <c r="H550" s="509">
        <v>1</v>
      </c>
      <c r="I550" s="509">
        <v>5145</v>
      </c>
      <c r="J550" s="509"/>
      <c r="K550" s="509"/>
      <c r="L550" s="509"/>
      <c r="M550" s="509"/>
      <c r="N550" s="509">
        <v>3</v>
      </c>
      <c r="O550" s="509">
        <v>15466</v>
      </c>
      <c r="P550" s="522">
        <v>1.0020084224165857</v>
      </c>
      <c r="Q550" s="510">
        <v>5155.333333333333</v>
      </c>
    </row>
    <row r="551" spans="1:17" ht="14.4" customHeight="1" x14ac:dyDescent="0.3">
      <c r="A551" s="505" t="s">
        <v>3219</v>
      </c>
      <c r="B551" s="506" t="s">
        <v>2713</v>
      </c>
      <c r="C551" s="506" t="s">
        <v>2688</v>
      </c>
      <c r="D551" s="506" t="s">
        <v>3001</v>
      </c>
      <c r="E551" s="506" t="s">
        <v>3002</v>
      </c>
      <c r="F551" s="509">
        <v>1</v>
      </c>
      <c r="G551" s="509">
        <v>7828</v>
      </c>
      <c r="H551" s="509">
        <v>1</v>
      </c>
      <c r="I551" s="509">
        <v>7828</v>
      </c>
      <c r="J551" s="509">
        <v>3</v>
      </c>
      <c r="K551" s="509">
        <v>23505</v>
      </c>
      <c r="L551" s="509">
        <v>3.0026826775677056</v>
      </c>
      <c r="M551" s="509">
        <v>7835</v>
      </c>
      <c r="N551" s="509">
        <v>7</v>
      </c>
      <c r="O551" s="509">
        <v>54910</v>
      </c>
      <c r="P551" s="522">
        <v>7.0145631067961167</v>
      </c>
      <c r="Q551" s="510">
        <v>7844.2857142857147</v>
      </c>
    </row>
    <row r="552" spans="1:17" ht="14.4" customHeight="1" x14ac:dyDescent="0.3">
      <c r="A552" s="505" t="s">
        <v>3219</v>
      </c>
      <c r="B552" s="506" t="s">
        <v>2713</v>
      </c>
      <c r="C552" s="506" t="s">
        <v>2688</v>
      </c>
      <c r="D552" s="506" t="s">
        <v>3003</v>
      </c>
      <c r="E552" s="506" t="s">
        <v>3004</v>
      </c>
      <c r="F552" s="509"/>
      <c r="G552" s="509"/>
      <c r="H552" s="509"/>
      <c r="I552" s="509"/>
      <c r="J552" s="509">
        <v>1</v>
      </c>
      <c r="K552" s="509">
        <v>914</v>
      </c>
      <c r="L552" s="509"/>
      <c r="M552" s="509">
        <v>914</v>
      </c>
      <c r="N552" s="509"/>
      <c r="O552" s="509"/>
      <c r="P552" s="522"/>
      <c r="Q552" s="510"/>
    </row>
    <row r="553" spans="1:17" ht="14.4" customHeight="1" x14ac:dyDescent="0.3">
      <c r="A553" s="505" t="s">
        <v>3219</v>
      </c>
      <c r="B553" s="506" t="s">
        <v>2713</v>
      </c>
      <c r="C553" s="506" t="s">
        <v>2688</v>
      </c>
      <c r="D553" s="506" t="s">
        <v>3005</v>
      </c>
      <c r="E553" s="506" t="s">
        <v>3006</v>
      </c>
      <c r="F553" s="509">
        <v>56</v>
      </c>
      <c r="G553" s="509">
        <v>92568</v>
      </c>
      <c r="H553" s="509">
        <v>1</v>
      </c>
      <c r="I553" s="509">
        <v>1653</v>
      </c>
      <c r="J553" s="509">
        <v>31</v>
      </c>
      <c r="K553" s="509">
        <v>51367</v>
      </c>
      <c r="L553" s="509">
        <v>0.55491098435744535</v>
      </c>
      <c r="M553" s="509">
        <v>1657</v>
      </c>
      <c r="N553" s="509">
        <v>52</v>
      </c>
      <c r="O553" s="509">
        <v>86416</v>
      </c>
      <c r="P553" s="522">
        <v>0.93354074842278112</v>
      </c>
      <c r="Q553" s="510">
        <v>1661.8461538461538</v>
      </c>
    </row>
    <row r="554" spans="1:17" ht="14.4" customHeight="1" x14ac:dyDescent="0.3">
      <c r="A554" s="505" t="s">
        <v>3219</v>
      </c>
      <c r="B554" s="506" t="s">
        <v>2713</v>
      </c>
      <c r="C554" s="506" t="s">
        <v>2688</v>
      </c>
      <c r="D554" s="506" t="s">
        <v>3015</v>
      </c>
      <c r="E554" s="506" t="s">
        <v>3016</v>
      </c>
      <c r="F554" s="509">
        <v>338</v>
      </c>
      <c r="G554" s="509">
        <v>431288</v>
      </c>
      <c r="H554" s="509">
        <v>1</v>
      </c>
      <c r="I554" s="509">
        <v>1276</v>
      </c>
      <c r="J554" s="509">
        <v>276</v>
      </c>
      <c r="K554" s="509">
        <v>352452</v>
      </c>
      <c r="L554" s="509">
        <v>0.81720799094804397</v>
      </c>
      <c r="M554" s="509">
        <v>1277</v>
      </c>
      <c r="N554" s="509">
        <v>266</v>
      </c>
      <c r="O554" s="509">
        <v>340312</v>
      </c>
      <c r="P554" s="522">
        <v>0.78905974661942835</v>
      </c>
      <c r="Q554" s="510">
        <v>1279.3684210526317</v>
      </c>
    </row>
    <row r="555" spans="1:17" ht="14.4" customHeight="1" x14ac:dyDescent="0.3">
      <c r="A555" s="505" t="s">
        <v>3219</v>
      </c>
      <c r="B555" s="506" t="s">
        <v>2713</v>
      </c>
      <c r="C555" s="506" t="s">
        <v>2688</v>
      </c>
      <c r="D555" s="506" t="s">
        <v>3017</v>
      </c>
      <c r="E555" s="506" t="s">
        <v>3018</v>
      </c>
      <c r="F555" s="509">
        <v>321</v>
      </c>
      <c r="G555" s="509">
        <v>373323</v>
      </c>
      <c r="H555" s="509">
        <v>1</v>
      </c>
      <c r="I555" s="509">
        <v>1163</v>
      </c>
      <c r="J555" s="509">
        <v>270</v>
      </c>
      <c r="K555" s="509">
        <v>314280</v>
      </c>
      <c r="L555" s="509">
        <v>0.84184472963090939</v>
      </c>
      <c r="M555" s="509">
        <v>1164</v>
      </c>
      <c r="N555" s="509">
        <v>253</v>
      </c>
      <c r="O555" s="509">
        <v>294890</v>
      </c>
      <c r="P555" s="522">
        <v>0.7899057920353153</v>
      </c>
      <c r="Q555" s="510">
        <v>1165.5731225296443</v>
      </c>
    </row>
    <row r="556" spans="1:17" ht="14.4" customHeight="1" x14ac:dyDescent="0.3">
      <c r="A556" s="505" t="s">
        <v>3219</v>
      </c>
      <c r="B556" s="506" t="s">
        <v>2713</v>
      </c>
      <c r="C556" s="506" t="s">
        <v>2688</v>
      </c>
      <c r="D556" s="506" t="s">
        <v>3019</v>
      </c>
      <c r="E556" s="506" t="s">
        <v>3020</v>
      </c>
      <c r="F556" s="509">
        <v>9</v>
      </c>
      <c r="G556" s="509">
        <v>45585</v>
      </c>
      <c r="H556" s="509">
        <v>1</v>
      </c>
      <c r="I556" s="509">
        <v>5065</v>
      </c>
      <c r="J556" s="509">
        <v>3</v>
      </c>
      <c r="K556" s="509">
        <v>15204</v>
      </c>
      <c r="L556" s="509">
        <v>0.33353076669957221</v>
      </c>
      <c r="M556" s="509">
        <v>5068</v>
      </c>
      <c r="N556" s="509">
        <v>5</v>
      </c>
      <c r="O556" s="509">
        <v>25364</v>
      </c>
      <c r="P556" s="522">
        <v>0.55641110014259076</v>
      </c>
      <c r="Q556" s="510">
        <v>5072.8</v>
      </c>
    </row>
    <row r="557" spans="1:17" ht="14.4" customHeight="1" x14ac:dyDescent="0.3">
      <c r="A557" s="505" t="s">
        <v>3219</v>
      </c>
      <c r="B557" s="506" t="s">
        <v>2713</v>
      </c>
      <c r="C557" s="506" t="s">
        <v>2688</v>
      </c>
      <c r="D557" s="506" t="s">
        <v>3023</v>
      </c>
      <c r="E557" s="506" t="s">
        <v>3024</v>
      </c>
      <c r="F557" s="509"/>
      <c r="G557" s="509"/>
      <c r="H557" s="509"/>
      <c r="I557" s="509"/>
      <c r="J557" s="509">
        <v>1</v>
      </c>
      <c r="K557" s="509">
        <v>5508</v>
      </c>
      <c r="L557" s="509"/>
      <c r="M557" s="509">
        <v>5508</v>
      </c>
      <c r="N557" s="509">
        <v>1</v>
      </c>
      <c r="O557" s="509">
        <v>5514</v>
      </c>
      <c r="P557" s="522"/>
      <c r="Q557" s="510">
        <v>5514</v>
      </c>
    </row>
    <row r="558" spans="1:17" ht="14.4" customHeight="1" x14ac:dyDescent="0.3">
      <c r="A558" s="505" t="s">
        <v>3219</v>
      </c>
      <c r="B558" s="506" t="s">
        <v>2713</v>
      </c>
      <c r="C558" s="506" t="s">
        <v>2688</v>
      </c>
      <c r="D558" s="506" t="s">
        <v>3025</v>
      </c>
      <c r="E558" s="506" t="s">
        <v>3026</v>
      </c>
      <c r="F558" s="509">
        <v>2</v>
      </c>
      <c r="G558" s="509">
        <v>1476</v>
      </c>
      <c r="H558" s="509">
        <v>1</v>
      </c>
      <c r="I558" s="509">
        <v>738</v>
      </c>
      <c r="J558" s="509">
        <v>2</v>
      </c>
      <c r="K558" s="509">
        <v>1484</v>
      </c>
      <c r="L558" s="509">
        <v>1.005420054200542</v>
      </c>
      <c r="M558" s="509">
        <v>742</v>
      </c>
      <c r="N558" s="509">
        <v>1</v>
      </c>
      <c r="O558" s="509">
        <v>749</v>
      </c>
      <c r="P558" s="522">
        <v>0.50745257452574521</v>
      </c>
      <c r="Q558" s="510">
        <v>749</v>
      </c>
    </row>
    <row r="559" spans="1:17" ht="14.4" customHeight="1" x14ac:dyDescent="0.3">
      <c r="A559" s="505" t="s">
        <v>3219</v>
      </c>
      <c r="B559" s="506" t="s">
        <v>2713</v>
      </c>
      <c r="C559" s="506" t="s">
        <v>2688</v>
      </c>
      <c r="D559" s="506" t="s">
        <v>3027</v>
      </c>
      <c r="E559" s="506" t="s">
        <v>3028</v>
      </c>
      <c r="F559" s="509">
        <v>2790</v>
      </c>
      <c r="G559" s="509">
        <v>479880</v>
      </c>
      <c r="H559" s="509">
        <v>1</v>
      </c>
      <c r="I559" s="509">
        <v>172</v>
      </c>
      <c r="J559" s="509">
        <v>2557</v>
      </c>
      <c r="K559" s="509">
        <v>442361</v>
      </c>
      <c r="L559" s="509">
        <v>0.92181587063432524</v>
      </c>
      <c r="M559" s="509">
        <v>173</v>
      </c>
      <c r="N559" s="509">
        <v>2675</v>
      </c>
      <c r="O559" s="509">
        <v>464788</v>
      </c>
      <c r="P559" s="522">
        <v>0.96855047095107105</v>
      </c>
      <c r="Q559" s="510">
        <v>173.752523364486</v>
      </c>
    </row>
    <row r="560" spans="1:17" ht="14.4" customHeight="1" x14ac:dyDescent="0.3">
      <c r="A560" s="505" t="s">
        <v>3219</v>
      </c>
      <c r="B560" s="506" t="s">
        <v>2713</v>
      </c>
      <c r="C560" s="506" t="s">
        <v>2688</v>
      </c>
      <c r="D560" s="506" t="s">
        <v>3029</v>
      </c>
      <c r="E560" s="506" t="s">
        <v>3030</v>
      </c>
      <c r="F560" s="509">
        <v>193</v>
      </c>
      <c r="G560" s="509">
        <v>384842</v>
      </c>
      <c r="H560" s="509">
        <v>1</v>
      </c>
      <c r="I560" s="509">
        <v>1994</v>
      </c>
      <c r="J560" s="509">
        <v>125</v>
      </c>
      <c r="K560" s="509">
        <v>249500</v>
      </c>
      <c r="L560" s="509">
        <v>0.64831801102790232</v>
      </c>
      <c r="M560" s="509">
        <v>1996</v>
      </c>
      <c r="N560" s="509">
        <v>151</v>
      </c>
      <c r="O560" s="509">
        <v>301735</v>
      </c>
      <c r="P560" s="522">
        <v>0.78404903830662975</v>
      </c>
      <c r="Q560" s="510">
        <v>1998.2450331125829</v>
      </c>
    </row>
    <row r="561" spans="1:17" ht="14.4" customHeight="1" x14ac:dyDescent="0.3">
      <c r="A561" s="505" t="s">
        <v>3219</v>
      </c>
      <c r="B561" s="506" t="s">
        <v>2713</v>
      </c>
      <c r="C561" s="506" t="s">
        <v>2688</v>
      </c>
      <c r="D561" s="506" t="s">
        <v>3035</v>
      </c>
      <c r="E561" s="506" t="s">
        <v>3036</v>
      </c>
      <c r="F561" s="509">
        <v>17</v>
      </c>
      <c r="G561" s="509">
        <v>45747</v>
      </c>
      <c r="H561" s="509">
        <v>1</v>
      </c>
      <c r="I561" s="509">
        <v>2691</v>
      </c>
      <c r="J561" s="509">
        <v>7</v>
      </c>
      <c r="K561" s="509">
        <v>18844</v>
      </c>
      <c r="L561" s="509">
        <v>0.41191772138063698</v>
      </c>
      <c r="M561" s="509">
        <v>2692</v>
      </c>
      <c r="N561" s="509">
        <v>11</v>
      </c>
      <c r="O561" s="509">
        <v>29639</v>
      </c>
      <c r="P561" s="522">
        <v>0.64788947909152517</v>
      </c>
      <c r="Q561" s="510">
        <v>2694.4545454545455</v>
      </c>
    </row>
    <row r="562" spans="1:17" ht="14.4" customHeight="1" x14ac:dyDescent="0.3">
      <c r="A562" s="505" t="s">
        <v>3219</v>
      </c>
      <c r="B562" s="506" t="s">
        <v>2713</v>
      </c>
      <c r="C562" s="506" t="s">
        <v>2688</v>
      </c>
      <c r="D562" s="506" t="s">
        <v>3037</v>
      </c>
      <c r="E562" s="506" t="s">
        <v>3038</v>
      </c>
      <c r="F562" s="509">
        <v>16</v>
      </c>
      <c r="G562" s="509">
        <v>82832</v>
      </c>
      <c r="H562" s="509">
        <v>1</v>
      </c>
      <c r="I562" s="509">
        <v>5177</v>
      </c>
      <c r="J562" s="509">
        <v>7</v>
      </c>
      <c r="K562" s="509">
        <v>36260</v>
      </c>
      <c r="L562" s="509">
        <v>0.43775352520764921</v>
      </c>
      <c r="M562" s="509">
        <v>5180</v>
      </c>
      <c r="N562" s="509">
        <v>10</v>
      </c>
      <c r="O562" s="509">
        <v>51848</v>
      </c>
      <c r="P562" s="522">
        <v>0.62594166505698279</v>
      </c>
      <c r="Q562" s="510">
        <v>5184.8</v>
      </c>
    </row>
    <row r="563" spans="1:17" ht="14.4" customHeight="1" x14ac:dyDescent="0.3">
      <c r="A563" s="505" t="s">
        <v>3219</v>
      </c>
      <c r="B563" s="506" t="s">
        <v>2713</v>
      </c>
      <c r="C563" s="506" t="s">
        <v>2688</v>
      </c>
      <c r="D563" s="506" t="s">
        <v>3041</v>
      </c>
      <c r="E563" s="506" t="s">
        <v>3042</v>
      </c>
      <c r="F563" s="509">
        <v>96</v>
      </c>
      <c r="G563" s="509">
        <v>63072</v>
      </c>
      <c r="H563" s="509">
        <v>1</v>
      </c>
      <c r="I563" s="509">
        <v>657</v>
      </c>
      <c r="J563" s="509">
        <v>63</v>
      </c>
      <c r="K563" s="509">
        <v>41454</v>
      </c>
      <c r="L563" s="509">
        <v>0.65724885844748859</v>
      </c>
      <c r="M563" s="509">
        <v>658</v>
      </c>
      <c r="N563" s="509">
        <v>67</v>
      </c>
      <c r="O563" s="509">
        <v>44254</v>
      </c>
      <c r="P563" s="522">
        <v>0.70164256722475904</v>
      </c>
      <c r="Q563" s="510">
        <v>660.50746268656712</v>
      </c>
    </row>
    <row r="564" spans="1:17" ht="14.4" customHeight="1" x14ac:dyDescent="0.3">
      <c r="A564" s="505" t="s">
        <v>3219</v>
      </c>
      <c r="B564" s="506" t="s">
        <v>2713</v>
      </c>
      <c r="C564" s="506" t="s">
        <v>2688</v>
      </c>
      <c r="D564" s="506" t="s">
        <v>3047</v>
      </c>
      <c r="E564" s="506" t="s">
        <v>3048</v>
      </c>
      <c r="F564" s="509">
        <v>1</v>
      </c>
      <c r="G564" s="509">
        <v>2074</v>
      </c>
      <c r="H564" s="509">
        <v>1</v>
      </c>
      <c r="I564" s="509">
        <v>2074</v>
      </c>
      <c r="J564" s="509">
        <v>1</v>
      </c>
      <c r="K564" s="509">
        <v>2076</v>
      </c>
      <c r="L564" s="509">
        <v>1.0009643201542913</v>
      </c>
      <c r="M564" s="509">
        <v>2076</v>
      </c>
      <c r="N564" s="509">
        <v>5</v>
      </c>
      <c r="O564" s="509">
        <v>10400</v>
      </c>
      <c r="P564" s="522">
        <v>5.0144648023143681</v>
      </c>
      <c r="Q564" s="510">
        <v>2080</v>
      </c>
    </row>
    <row r="565" spans="1:17" ht="14.4" customHeight="1" x14ac:dyDescent="0.3">
      <c r="A565" s="505" t="s">
        <v>3219</v>
      </c>
      <c r="B565" s="506" t="s">
        <v>2713</v>
      </c>
      <c r="C565" s="506" t="s">
        <v>2688</v>
      </c>
      <c r="D565" s="506" t="s">
        <v>3049</v>
      </c>
      <c r="E565" s="506" t="s">
        <v>3050</v>
      </c>
      <c r="F565" s="509">
        <v>26</v>
      </c>
      <c r="G565" s="509">
        <v>3874</v>
      </c>
      <c r="H565" s="509">
        <v>1</v>
      </c>
      <c r="I565" s="509">
        <v>149</v>
      </c>
      <c r="J565" s="509">
        <v>40</v>
      </c>
      <c r="K565" s="509">
        <v>6000</v>
      </c>
      <c r="L565" s="509">
        <v>1.5487867836861124</v>
      </c>
      <c r="M565" s="509">
        <v>150</v>
      </c>
      <c r="N565" s="509">
        <v>47</v>
      </c>
      <c r="O565" s="509">
        <v>7083</v>
      </c>
      <c r="P565" s="522">
        <v>1.8283427981414559</v>
      </c>
      <c r="Q565" s="510">
        <v>150.70212765957447</v>
      </c>
    </row>
    <row r="566" spans="1:17" ht="14.4" customHeight="1" x14ac:dyDescent="0.3">
      <c r="A566" s="505" t="s">
        <v>3219</v>
      </c>
      <c r="B566" s="506" t="s">
        <v>2713</v>
      </c>
      <c r="C566" s="506" t="s">
        <v>2688</v>
      </c>
      <c r="D566" s="506" t="s">
        <v>3051</v>
      </c>
      <c r="E566" s="506" t="s">
        <v>3052</v>
      </c>
      <c r="F566" s="509">
        <v>6</v>
      </c>
      <c r="G566" s="509">
        <v>1152</v>
      </c>
      <c r="H566" s="509">
        <v>1</v>
      </c>
      <c r="I566" s="509">
        <v>192</v>
      </c>
      <c r="J566" s="509">
        <v>4</v>
      </c>
      <c r="K566" s="509">
        <v>772</v>
      </c>
      <c r="L566" s="509">
        <v>0.67013888888888884</v>
      </c>
      <c r="M566" s="509">
        <v>193</v>
      </c>
      <c r="N566" s="509">
        <v>2</v>
      </c>
      <c r="O566" s="509">
        <v>386</v>
      </c>
      <c r="P566" s="522">
        <v>0.33506944444444442</v>
      </c>
      <c r="Q566" s="510">
        <v>193</v>
      </c>
    </row>
    <row r="567" spans="1:17" ht="14.4" customHeight="1" x14ac:dyDescent="0.3">
      <c r="A567" s="505" t="s">
        <v>3219</v>
      </c>
      <c r="B567" s="506" t="s">
        <v>2713</v>
      </c>
      <c r="C567" s="506" t="s">
        <v>2688</v>
      </c>
      <c r="D567" s="506" t="s">
        <v>3053</v>
      </c>
      <c r="E567" s="506" t="s">
        <v>3054</v>
      </c>
      <c r="F567" s="509">
        <v>20</v>
      </c>
      <c r="G567" s="509">
        <v>3940</v>
      </c>
      <c r="H567" s="509">
        <v>1</v>
      </c>
      <c r="I567" s="509">
        <v>197</v>
      </c>
      <c r="J567" s="509">
        <v>38</v>
      </c>
      <c r="K567" s="509">
        <v>7524</v>
      </c>
      <c r="L567" s="509">
        <v>1.9096446700507614</v>
      </c>
      <c r="M567" s="509">
        <v>198</v>
      </c>
      <c r="N567" s="509">
        <v>49</v>
      </c>
      <c r="O567" s="509">
        <v>9740</v>
      </c>
      <c r="P567" s="522">
        <v>2.4720812182741119</v>
      </c>
      <c r="Q567" s="510">
        <v>198.77551020408163</v>
      </c>
    </row>
    <row r="568" spans="1:17" ht="14.4" customHeight="1" x14ac:dyDescent="0.3">
      <c r="A568" s="505" t="s">
        <v>3219</v>
      </c>
      <c r="B568" s="506" t="s">
        <v>2713</v>
      </c>
      <c r="C568" s="506" t="s">
        <v>2688</v>
      </c>
      <c r="D568" s="506" t="s">
        <v>3055</v>
      </c>
      <c r="E568" s="506" t="s">
        <v>3056</v>
      </c>
      <c r="F568" s="509">
        <v>332</v>
      </c>
      <c r="G568" s="509">
        <v>137448</v>
      </c>
      <c r="H568" s="509">
        <v>1</v>
      </c>
      <c r="I568" s="509">
        <v>414</v>
      </c>
      <c r="J568" s="509">
        <v>251</v>
      </c>
      <c r="K568" s="509">
        <v>104165</v>
      </c>
      <c r="L568" s="509">
        <v>0.75785024154589375</v>
      </c>
      <c r="M568" s="509">
        <v>415</v>
      </c>
      <c r="N568" s="509">
        <v>300</v>
      </c>
      <c r="O568" s="509">
        <v>124948</v>
      </c>
      <c r="P568" s="522">
        <v>0.90905651591874748</v>
      </c>
      <c r="Q568" s="510">
        <v>416.49333333333334</v>
      </c>
    </row>
    <row r="569" spans="1:17" ht="14.4" customHeight="1" x14ac:dyDescent="0.3">
      <c r="A569" s="505" t="s">
        <v>3219</v>
      </c>
      <c r="B569" s="506" t="s">
        <v>2713</v>
      </c>
      <c r="C569" s="506" t="s">
        <v>2688</v>
      </c>
      <c r="D569" s="506" t="s">
        <v>3059</v>
      </c>
      <c r="E569" s="506" t="s">
        <v>3060</v>
      </c>
      <c r="F569" s="509">
        <v>4</v>
      </c>
      <c r="G569" s="509">
        <v>628</v>
      </c>
      <c r="H569" s="509">
        <v>1</v>
      </c>
      <c r="I569" s="509">
        <v>157</v>
      </c>
      <c r="J569" s="509">
        <v>3</v>
      </c>
      <c r="K569" s="509">
        <v>474</v>
      </c>
      <c r="L569" s="509">
        <v>0.75477707006369432</v>
      </c>
      <c r="M569" s="509">
        <v>158</v>
      </c>
      <c r="N569" s="509">
        <v>5</v>
      </c>
      <c r="O569" s="509">
        <v>794</v>
      </c>
      <c r="P569" s="522">
        <v>1.2643312101910829</v>
      </c>
      <c r="Q569" s="510">
        <v>158.80000000000001</v>
      </c>
    </row>
    <row r="570" spans="1:17" ht="14.4" customHeight="1" x14ac:dyDescent="0.3">
      <c r="A570" s="505" t="s">
        <v>3219</v>
      </c>
      <c r="B570" s="506" t="s">
        <v>2713</v>
      </c>
      <c r="C570" s="506" t="s">
        <v>2688</v>
      </c>
      <c r="D570" s="506" t="s">
        <v>3063</v>
      </c>
      <c r="E570" s="506" t="s">
        <v>3064</v>
      </c>
      <c r="F570" s="509">
        <v>272</v>
      </c>
      <c r="G570" s="509">
        <v>84592</v>
      </c>
      <c r="H570" s="509">
        <v>1</v>
      </c>
      <c r="I570" s="509">
        <v>311</v>
      </c>
      <c r="J570" s="509">
        <v>288</v>
      </c>
      <c r="K570" s="509">
        <v>89856</v>
      </c>
      <c r="L570" s="509">
        <v>1.0622281066767543</v>
      </c>
      <c r="M570" s="509">
        <v>312</v>
      </c>
      <c r="N570" s="509">
        <v>346</v>
      </c>
      <c r="O570" s="509">
        <v>108204</v>
      </c>
      <c r="P570" s="522">
        <v>1.2791280499337998</v>
      </c>
      <c r="Q570" s="510">
        <v>312.72832369942199</v>
      </c>
    </row>
    <row r="571" spans="1:17" ht="14.4" customHeight="1" x14ac:dyDescent="0.3">
      <c r="A571" s="505" t="s">
        <v>3219</v>
      </c>
      <c r="B571" s="506" t="s">
        <v>2713</v>
      </c>
      <c r="C571" s="506" t="s">
        <v>2688</v>
      </c>
      <c r="D571" s="506" t="s">
        <v>3065</v>
      </c>
      <c r="E571" s="506" t="s">
        <v>3066</v>
      </c>
      <c r="F571" s="509">
        <v>89</v>
      </c>
      <c r="G571" s="509">
        <v>37736</v>
      </c>
      <c r="H571" s="509">
        <v>1</v>
      </c>
      <c r="I571" s="509">
        <v>424</v>
      </c>
      <c r="J571" s="509">
        <v>60</v>
      </c>
      <c r="K571" s="509">
        <v>25500</v>
      </c>
      <c r="L571" s="509">
        <v>0.67574729701081193</v>
      </c>
      <c r="M571" s="509">
        <v>425</v>
      </c>
      <c r="N571" s="509">
        <v>45</v>
      </c>
      <c r="O571" s="509">
        <v>19203</v>
      </c>
      <c r="P571" s="522">
        <v>0.50887746449014204</v>
      </c>
      <c r="Q571" s="510">
        <v>426.73333333333335</v>
      </c>
    </row>
    <row r="572" spans="1:17" ht="14.4" customHeight="1" x14ac:dyDescent="0.3">
      <c r="A572" s="505" t="s">
        <v>3219</v>
      </c>
      <c r="B572" s="506" t="s">
        <v>2713</v>
      </c>
      <c r="C572" s="506" t="s">
        <v>2688</v>
      </c>
      <c r="D572" s="506" t="s">
        <v>3067</v>
      </c>
      <c r="E572" s="506" t="s">
        <v>3068</v>
      </c>
      <c r="F572" s="509">
        <v>48</v>
      </c>
      <c r="G572" s="509">
        <v>101568</v>
      </c>
      <c r="H572" s="509">
        <v>1</v>
      </c>
      <c r="I572" s="509">
        <v>2116</v>
      </c>
      <c r="J572" s="509">
        <v>60</v>
      </c>
      <c r="K572" s="509">
        <v>127080</v>
      </c>
      <c r="L572" s="509">
        <v>1.2511814744801513</v>
      </c>
      <c r="M572" s="509">
        <v>2118</v>
      </c>
      <c r="N572" s="509">
        <v>86</v>
      </c>
      <c r="O572" s="509">
        <v>182340</v>
      </c>
      <c r="P572" s="522">
        <v>1.795250472589792</v>
      </c>
      <c r="Q572" s="510">
        <v>2120.2325581395348</v>
      </c>
    </row>
    <row r="573" spans="1:17" ht="14.4" customHeight="1" x14ac:dyDescent="0.3">
      <c r="A573" s="505" t="s">
        <v>3219</v>
      </c>
      <c r="B573" s="506" t="s">
        <v>2713</v>
      </c>
      <c r="C573" s="506" t="s">
        <v>2688</v>
      </c>
      <c r="D573" s="506" t="s">
        <v>3069</v>
      </c>
      <c r="E573" s="506" t="s">
        <v>2998</v>
      </c>
      <c r="F573" s="509">
        <v>18</v>
      </c>
      <c r="G573" s="509">
        <v>33516</v>
      </c>
      <c r="H573" s="509">
        <v>1</v>
      </c>
      <c r="I573" s="509">
        <v>1862</v>
      </c>
      <c r="J573" s="509">
        <v>26</v>
      </c>
      <c r="K573" s="509">
        <v>48464</v>
      </c>
      <c r="L573" s="509">
        <v>1.4459959422365438</v>
      </c>
      <c r="M573" s="509">
        <v>1864</v>
      </c>
      <c r="N573" s="509">
        <v>18</v>
      </c>
      <c r="O573" s="509">
        <v>33600</v>
      </c>
      <c r="P573" s="522">
        <v>1.0025062656641603</v>
      </c>
      <c r="Q573" s="510">
        <v>1866.6666666666667</v>
      </c>
    </row>
    <row r="574" spans="1:17" ht="14.4" customHeight="1" x14ac:dyDescent="0.3">
      <c r="A574" s="505" t="s">
        <v>3219</v>
      </c>
      <c r="B574" s="506" t="s">
        <v>2713</v>
      </c>
      <c r="C574" s="506" t="s">
        <v>2688</v>
      </c>
      <c r="D574" s="506" t="s">
        <v>3070</v>
      </c>
      <c r="E574" s="506" t="s">
        <v>3071</v>
      </c>
      <c r="F574" s="509">
        <v>1</v>
      </c>
      <c r="G574" s="509">
        <v>157</v>
      </c>
      <c r="H574" s="509">
        <v>1</v>
      </c>
      <c r="I574" s="509">
        <v>157</v>
      </c>
      <c r="J574" s="509">
        <v>2</v>
      </c>
      <c r="K574" s="509">
        <v>316</v>
      </c>
      <c r="L574" s="509">
        <v>2.0127388535031847</v>
      </c>
      <c r="M574" s="509">
        <v>158</v>
      </c>
      <c r="N574" s="509">
        <v>1</v>
      </c>
      <c r="O574" s="509">
        <v>159</v>
      </c>
      <c r="P574" s="522">
        <v>1.0127388535031847</v>
      </c>
      <c r="Q574" s="510">
        <v>159</v>
      </c>
    </row>
    <row r="575" spans="1:17" ht="14.4" customHeight="1" x14ac:dyDescent="0.3">
      <c r="A575" s="505" t="s">
        <v>3219</v>
      </c>
      <c r="B575" s="506" t="s">
        <v>2713</v>
      </c>
      <c r="C575" s="506" t="s">
        <v>2688</v>
      </c>
      <c r="D575" s="506" t="s">
        <v>3074</v>
      </c>
      <c r="E575" s="506" t="s">
        <v>3075</v>
      </c>
      <c r="F575" s="509">
        <v>23</v>
      </c>
      <c r="G575" s="509">
        <v>20930</v>
      </c>
      <c r="H575" s="509">
        <v>1</v>
      </c>
      <c r="I575" s="509">
        <v>910</v>
      </c>
      <c r="J575" s="509">
        <v>26</v>
      </c>
      <c r="K575" s="509">
        <v>23712</v>
      </c>
      <c r="L575" s="509">
        <v>1.1329192546583851</v>
      </c>
      <c r="M575" s="509">
        <v>912</v>
      </c>
      <c r="N575" s="509">
        <v>16</v>
      </c>
      <c r="O575" s="509">
        <v>14631</v>
      </c>
      <c r="P575" s="522">
        <v>0.69904443382704251</v>
      </c>
      <c r="Q575" s="510">
        <v>914.4375</v>
      </c>
    </row>
    <row r="576" spans="1:17" ht="14.4" customHeight="1" x14ac:dyDescent="0.3">
      <c r="A576" s="505" t="s">
        <v>3219</v>
      </c>
      <c r="B576" s="506" t="s">
        <v>2713</v>
      </c>
      <c r="C576" s="506" t="s">
        <v>2688</v>
      </c>
      <c r="D576" s="506" t="s">
        <v>3078</v>
      </c>
      <c r="E576" s="506" t="s">
        <v>3079</v>
      </c>
      <c r="F576" s="509">
        <v>12</v>
      </c>
      <c r="G576" s="509">
        <v>100536</v>
      </c>
      <c r="H576" s="509">
        <v>1</v>
      </c>
      <c r="I576" s="509">
        <v>8378</v>
      </c>
      <c r="J576" s="509">
        <v>14</v>
      </c>
      <c r="K576" s="509">
        <v>117376</v>
      </c>
      <c r="L576" s="509">
        <v>1.167502188270868</v>
      </c>
      <c r="M576" s="509">
        <v>8384</v>
      </c>
      <c r="N576" s="509">
        <v>12</v>
      </c>
      <c r="O576" s="509">
        <v>100718</v>
      </c>
      <c r="P576" s="522">
        <v>1.0018102968091032</v>
      </c>
      <c r="Q576" s="510">
        <v>8393.1666666666661</v>
      </c>
    </row>
    <row r="577" spans="1:17" ht="14.4" customHeight="1" x14ac:dyDescent="0.3">
      <c r="A577" s="505" t="s">
        <v>3219</v>
      </c>
      <c r="B577" s="506" t="s">
        <v>2713</v>
      </c>
      <c r="C577" s="506" t="s">
        <v>2688</v>
      </c>
      <c r="D577" s="506" t="s">
        <v>3080</v>
      </c>
      <c r="E577" s="506" t="s">
        <v>3081</v>
      </c>
      <c r="F577" s="509">
        <v>180</v>
      </c>
      <c r="G577" s="509">
        <v>27180</v>
      </c>
      <c r="H577" s="509">
        <v>1</v>
      </c>
      <c r="I577" s="509">
        <v>151</v>
      </c>
      <c r="J577" s="509">
        <v>203</v>
      </c>
      <c r="K577" s="509">
        <v>30856</v>
      </c>
      <c r="L577" s="509">
        <v>1.1352465047829285</v>
      </c>
      <c r="M577" s="509">
        <v>152</v>
      </c>
      <c r="N577" s="509">
        <v>229</v>
      </c>
      <c r="O577" s="509">
        <v>34981</v>
      </c>
      <c r="P577" s="522">
        <v>1.2870125091979396</v>
      </c>
      <c r="Q577" s="510">
        <v>152.75545851528383</v>
      </c>
    </row>
    <row r="578" spans="1:17" ht="14.4" customHeight="1" x14ac:dyDescent="0.3">
      <c r="A578" s="505" t="s">
        <v>3219</v>
      </c>
      <c r="B578" s="506" t="s">
        <v>2713</v>
      </c>
      <c r="C578" s="506" t="s">
        <v>2688</v>
      </c>
      <c r="D578" s="506" t="s">
        <v>3084</v>
      </c>
      <c r="E578" s="506" t="s">
        <v>3085</v>
      </c>
      <c r="F578" s="509">
        <v>1</v>
      </c>
      <c r="G578" s="509">
        <v>0</v>
      </c>
      <c r="H578" s="509"/>
      <c r="I578" s="509">
        <v>0</v>
      </c>
      <c r="J578" s="509">
        <v>1</v>
      </c>
      <c r="K578" s="509">
        <v>0</v>
      </c>
      <c r="L578" s="509"/>
      <c r="M578" s="509">
        <v>0</v>
      </c>
      <c r="N578" s="509">
        <v>3</v>
      </c>
      <c r="O578" s="509">
        <v>0</v>
      </c>
      <c r="P578" s="522"/>
      <c r="Q578" s="510">
        <v>0</v>
      </c>
    </row>
    <row r="579" spans="1:17" ht="14.4" customHeight="1" x14ac:dyDescent="0.3">
      <c r="A579" s="505" t="s">
        <v>3219</v>
      </c>
      <c r="B579" s="506" t="s">
        <v>2713</v>
      </c>
      <c r="C579" s="506" t="s">
        <v>2688</v>
      </c>
      <c r="D579" s="506" t="s">
        <v>3086</v>
      </c>
      <c r="E579" s="506" t="s">
        <v>3087</v>
      </c>
      <c r="F579" s="509">
        <v>44</v>
      </c>
      <c r="G579" s="509">
        <v>87472</v>
      </c>
      <c r="H579" s="509">
        <v>1</v>
      </c>
      <c r="I579" s="509">
        <v>1988</v>
      </c>
      <c r="J579" s="509">
        <v>31</v>
      </c>
      <c r="K579" s="509">
        <v>61783</v>
      </c>
      <c r="L579" s="509">
        <v>0.70631745015547831</v>
      </c>
      <c r="M579" s="509">
        <v>1993</v>
      </c>
      <c r="N579" s="509">
        <v>27</v>
      </c>
      <c r="O579" s="509">
        <v>53947</v>
      </c>
      <c r="P579" s="522">
        <v>0.61673449789646972</v>
      </c>
      <c r="Q579" s="510">
        <v>1998.037037037037</v>
      </c>
    </row>
    <row r="580" spans="1:17" ht="14.4" customHeight="1" x14ac:dyDescent="0.3">
      <c r="A580" s="505" t="s">
        <v>3219</v>
      </c>
      <c r="B580" s="506" t="s">
        <v>2713</v>
      </c>
      <c r="C580" s="506" t="s">
        <v>2688</v>
      </c>
      <c r="D580" s="506" t="s">
        <v>3092</v>
      </c>
      <c r="E580" s="506" t="s">
        <v>3093</v>
      </c>
      <c r="F580" s="509">
        <v>1</v>
      </c>
      <c r="G580" s="509">
        <v>275</v>
      </c>
      <c r="H580" s="509">
        <v>1</v>
      </c>
      <c r="I580" s="509">
        <v>275</v>
      </c>
      <c r="J580" s="509"/>
      <c r="K580" s="509"/>
      <c r="L580" s="509"/>
      <c r="M580" s="509"/>
      <c r="N580" s="509"/>
      <c r="O580" s="509"/>
      <c r="P580" s="522"/>
      <c r="Q580" s="510"/>
    </row>
    <row r="581" spans="1:17" ht="14.4" customHeight="1" x14ac:dyDescent="0.3">
      <c r="A581" s="505" t="s">
        <v>3219</v>
      </c>
      <c r="B581" s="506" t="s">
        <v>2713</v>
      </c>
      <c r="C581" s="506" t="s">
        <v>2688</v>
      </c>
      <c r="D581" s="506" t="s">
        <v>3094</v>
      </c>
      <c r="E581" s="506" t="s">
        <v>3095</v>
      </c>
      <c r="F581" s="509"/>
      <c r="G581" s="509"/>
      <c r="H581" s="509"/>
      <c r="I581" s="509"/>
      <c r="J581" s="509">
        <v>4</v>
      </c>
      <c r="K581" s="509">
        <v>2236</v>
      </c>
      <c r="L581" s="509"/>
      <c r="M581" s="509">
        <v>559</v>
      </c>
      <c r="N581" s="509">
        <v>2</v>
      </c>
      <c r="O581" s="509">
        <v>1121</v>
      </c>
      <c r="P581" s="522"/>
      <c r="Q581" s="510">
        <v>560.5</v>
      </c>
    </row>
    <row r="582" spans="1:17" ht="14.4" customHeight="1" x14ac:dyDescent="0.3">
      <c r="A582" s="505" t="s">
        <v>3219</v>
      </c>
      <c r="B582" s="506" t="s">
        <v>2713</v>
      </c>
      <c r="C582" s="506" t="s">
        <v>2688</v>
      </c>
      <c r="D582" s="506" t="s">
        <v>3096</v>
      </c>
      <c r="E582" s="506" t="s">
        <v>3097</v>
      </c>
      <c r="F582" s="509">
        <v>7</v>
      </c>
      <c r="G582" s="509">
        <v>2548</v>
      </c>
      <c r="H582" s="509">
        <v>1</v>
      </c>
      <c r="I582" s="509">
        <v>364</v>
      </c>
      <c r="J582" s="509">
        <v>2</v>
      </c>
      <c r="K582" s="509">
        <v>730</v>
      </c>
      <c r="L582" s="509">
        <v>0.28649921507064363</v>
      </c>
      <c r="M582" s="509">
        <v>365</v>
      </c>
      <c r="N582" s="509">
        <v>2</v>
      </c>
      <c r="O582" s="509">
        <v>732</v>
      </c>
      <c r="P582" s="522">
        <v>0.28728414442700156</v>
      </c>
      <c r="Q582" s="510">
        <v>366</v>
      </c>
    </row>
    <row r="583" spans="1:17" ht="14.4" customHeight="1" x14ac:dyDescent="0.3">
      <c r="A583" s="505" t="s">
        <v>3258</v>
      </c>
      <c r="B583" s="506" t="s">
        <v>2678</v>
      </c>
      <c r="C583" s="506" t="s">
        <v>2688</v>
      </c>
      <c r="D583" s="506" t="s">
        <v>2701</v>
      </c>
      <c r="E583" s="506" t="s">
        <v>2702</v>
      </c>
      <c r="F583" s="509">
        <v>1</v>
      </c>
      <c r="G583" s="509">
        <v>648</v>
      </c>
      <c r="H583" s="509">
        <v>1</v>
      </c>
      <c r="I583" s="509">
        <v>648</v>
      </c>
      <c r="J583" s="509"/>
      <c r="K583" s="509"/>
      <c r="L583" s="509"/>
      <c r="M583" s="509"/>
      <c r="N583" s="509"/>
      <c r="O583" s="509"/>
      <c r="P583" s="522"/>
      <c r="Q583" s="510"/>
    </row>
    <row r="584" spans="1:17" ht="14.4" customHeight="1" x14ac:dyDescent="0.3">
      <c r="A584" s="505" t="s">
        <v>3258</v>
      </c>
      <c r="B584" s="506" t="s">
        <v>2678</v>
      </c>
      <c r="C584" s="506" t="s">
        <v>2688</v>
      </c>
      <c r="D584" s="506" t="s">
        <v>2703</v>
      </c>
      <c r="E584" s="506" t="s">
        <v>2704</v>
      </c>
      <c r="F584" s="509">
        <v>1</v>
      </c>
      <c r="G584" s="509">
        <v>120</v>
      </c>
      <c r="H584" s="509">
        <v>1</v>
      </c>
      <c r="I584" s="509">
        <v>120</v>
      </c>
      <c r="J584" s="509"/>
      <c r="K584" s="509"/>
      <c r="L584" s="509"/>
      <c r="M584" s="509"/>
      <c r="N584" s="509"/>
      <c r="O584" s="509"/>
      <c r="P584" s="522"/>
      <c r="Q584" s="510"/>
    </row>
    <row r="585" spans="1:17" ht="14.4" customHeight="1" x14ac:dyDescent="0.3">
      <c r="A585" s="505" t="s">
        <v>3258</v>
      </c>
      <c r="B585" s="506" t="s">
        <v>2713</v>
      </c>
      <c r="C585" s="506" t="s">
        <v>2714</v>
      </c>
      <c r="D585" s="506" t="s">
        <v>2718</v>
      </c>
      <c r="E585" s="506" t="s">
        <v>714</v>
      </c>
      <c r="F585" s="509"/>
      <c r="G585" s="509"/>
      <c r="H585" s="509"/>
      <c r="I585" s="509"/>
      <c r="J585" s="509">
        <v>1.5</v>
      </c>
      <c r="K585" s="509">
        <v>1500.88</v>
      </c>
      <c r="L585" s="509"/>
      <c r="M585" s="509">
        <v>1000.5866666666667</v>
      </c>
      <c r="N585" s="509"/>
      <c r="O585" s="509"/>
      <c r="P585" s="522"/>
      <c r="Q585" s="510"/>
    </row>
    <row r="586" spans="1:17" ht="14.4" customHeight="1" x14ac:dyDescent="0.3">
      <c r="A586" s="505" t="s">
        <v>3258</v>
      </c>
      <c r="B586" s="506" t="s">
        <v>2713</v>
      </c>
      <c r="C586" s="506" t="s">
        <v>2714</v>
      </c>
      <c r="D586" s="506" t="s">
        <v>2719</v>
      </c>
      <c r="E586" s="506" t="s">
        <v>714</v>
      </c>
      <c r="F586" s="509">
        <v>2</v>
      </c>
      <c r="G586" s="509">
        <v>3892.89</v>
      </c>
      <c r="H586" s="509">
        <v>1</v>
      </c>
      <c r="I586" s="509">
        <v>1946.4449999999999</v>
      </c>
      <c r="J586" s="509">
        <v>2.5</v>
      </c>
      <c r="K586" s="509">
        <v>4974.58</v>
      </c>
      <c r="L586" s="509">
        <v>1.2778629758354334</v>
      </c>
      <c r="M586" s="509">
        <v>1989.8319999999999</v>
      </c>
      <c r="N586" s="509">
        <v>2</v>
      </c>
      <c r="O586" s="509">
        <v>4000.54</v>
      </c>
      <c r="P586" s="522">
        <v>1.0276529776078955</v>
      </c>
      <c r="Q586" s="510">
        <v>2000.27</v>
      </c>
    </row>
    <row r="587" spans="1:17" ht="14.4" customHeight="1" x14ac:dyDescent="0.3">
      <c r="A587" s="505" t="s">
        <v>3258</v>
      </c>
      <c r="B587" s="506" t="s">
        <v>2713</v>
      </c>
      <c r="C587" s="506" t="s">
        <v>2714</v>
      </c>
      <c r="D587" s="506" t="s">
        <v>2720</v>
      </c>
      <c r="E587" s="506" t="s">
        <v>2721</v>
      </c>
      <c r="F587" s="509">
        <v>37.090000000000003</v>
      </c>
      <c r="G587" s="509">
        <v>98182.949999999983</v>
      </c>
      <c r="H587" s="509">
        <v>1</v>
      </c>
      <c r="I587" s="509">
        <v>2647.1542194661629</v>
      </c>
      <c r="J587" s="509">
        <v>18.370000000000005</v>
      </c>
      <c r="K587" s="509">
        <v>48834.390000000007</v>
      </c>
      <c r="L587" s="509">
        <v>0.49738157185132464</v>
      </c>
      <c r="M587" s="509">
        <v>2658.3772455089816</v>
      </c>
      <c r="N587" s="509">
        <v>19.05</v>
      </c>
      <c r="O587" s="509">
        <v>50891.15</v>
      </c>
      <c r="P587" s="522">
        <v>0.51832981184615057</v>
      </c>
      <c r="Q587" s="510">
        <v>2671.4514435695537</v>
      </c>
    </row>
    <row r="588" spans="1:17" ht="14.4" customHeight="1" x14ac:dyDescent="0.3">
      <c r="A588" s="505" t="s">
        <v>3258</v>
      </c>
      <c r="B588" s="506" t="s">
        <v>2713</v>
      </c>
      <c r="C588" s="506" t="s">
        <v>2714</v>
      </c>
      <c r="D588" s="506" t="s">
        <v>2722</v>
      </c>
      <c r="E588" s="506" t="s">
        <v>2721</v>
      </c>
      <c r="F588" s="509">
        <v>0.4</v>
      </c>
      <c r="G588" s="509">
        <v>2648.22</v>
      </c>
      <c r="H588" s="509">
        <v>1</v>
      </c>
      <c r="I588" s="509">
        <v>6620.5499999999993</v>
      </c>
      <c r="J588" s="509"/>
      <c r="K588" s="509"/>
      <c r="L588" s="509"/>
      <c r="M588" s="509"/>
      <c r="N588" s="509"/>
      <c r="O588" s="509"/>
      <c r="P588" s="522"/>
      <c r="Q588" s="510"/>
    </row>
    <row r="589" spans="1:17" ht="14.4" customHeight="1" x14ac:dyDescent="0.3">
      <c r="A589" s="505" t="s">
        <v>3258</v>
      </c>
      <c r="B589" s="506" t="s">
        <v>2713</v>
      </c>
      <c r="C589" s="506" t="s">
        <v>2714</v>
      </c>
      <c r="D589" s="506" t="s">
        <v>2724</v>
      </c>
      <c r="E589" s="506" t="s">
        <v>832</v>
      </c>
      <c r="F589" s="509"/>
      <c r="G589" s="509"/>
      <c r="H589" s="509"/>
      <c r="I589" s="509"/>
      <c r="J589" s="509"/>
      <c r="K589" s="509"/>
      <c r="L589" s="509"/>
      <c r="M589" s="509"/>
      <c r="N589" s="509">
        <v>0.63</v>
      </c>
      <c r="O589" s="509">
        <v>3256.25</v>
      </c>
      <c r="P589" s="522"/>
      <c r="Q589" s="510">
        <v>5168.6507936507933</v>
      </c>
    </row>
    <row r="590" spans="1:17" ht="14.4" customHeight="1" x14ac:dyDescent="0.3">
      <c r="A590" s="505" t="s">
        <v>3258</v>
      </c>
      <c r="B590" s="506" t="s">
        <v>2713</v>
      </c>
      <c r="C590" s="506" t="s">
        <v>2714</v>
      </c>
      <c r="D590" s="506" t="s">
        <v>2728</v>
      </c>
      <c r="E590" s="506" t="s">
        <v>725</v>
      </c>
      <c r="F590" s="509">
        <v>10.799999999999999</v>
      </c>
      <c r="G590" s="509">
        <v>11271.880000000001</v>
      </c>
      <c r="H590" s="509">
        <v>1</v>
      </c>
      <c r="I590" s="509">
        <v>1043.6925925925927</v>
      </c>
      <c r="J590" s="509">
        <v>35.270000000000003</v>
      </c>
      <c r="K590" s="509">
        <v>34794.730000000003</v>
      </c>
      <c r="L590" s="509">
        <v>3.0868612866709015</v>
      </c>
      <c r="M590" s="509">
        <v>986.52480861922311</v>
      </c>
      <c r="N590" s="509">
        <v>37.500000000000007</v>
      </c>
      <c r="O590" s="509">
        <v>37088.599999999991</v>
      </c>
      <c r="P590" s="522">
        <v>3.2903650500182744</v>
      </c>
      <c r="Q590" s="510">
        <v>989.02933333333294</v>
      </c>
    </row>
    <row r="591" spans="1:17" ht="14.4" customHeight="1" x14ac:dyDescent="0.3">
      <c r="A591" s="505" t="s">
        <v>3258</v>
      </c>
      <c r="B591" s="506" t="s">
        <v>2713</v>
      </c>
      <c r="C591" s="506" t="s">
        <v>2714</v>
      </c>
      <c r="D591" s="506" t="s">
        <v>2730</v>
      </c>
      <c r="E591" s="506" t="s">
        <v>828</v>
      </c>
      <c r="F591" s="509">
        <v>0.1</v>
      </c>
      <c r="G591" s="509">
        <v>1165.8599999999999</v>
      </c>
      <c r="H591" s="509">
        <v>1</v>
      </c>
      <c r="I591" s="509">
        <v>11658.599999999999</v>
      </c>
      <c r="J591" s="509"/>
      <c r="K591" s="509"/>
      <c r="L591" s="509"/>
      <c r="M591" s="509"/>
      <c r="N591" s="509"/>
      <c r="O591" s="509"/>
      <c r="P591" s="522"/>
      <c r="Q591" s="510"/>
    </row>
    <row r="592" spans="1:17" ht="14.4" customHeight="1" x14ac:dyDescent="0.3">
      <c r="A592" s="505" t="s">
        <v>3258</v>
      </c>
      <c r="B592" s="506" t="s">
        <v>2713</v>
      </c>
      <c r="C592" s="506" t="s">
        <v>2714</v>
      </c>
      <c r="D592" s="506" t="s">
        <v>2731</v>
      </c>
      <c r="E592" s="506" t="s">
        <v>832</v>
      </c>
      <c r="F592" s="509">
        <v>51.390000000000015</v>
      </c>
      <c r="G592" s="509">
        <v>652935.11</v>
      </c>
      <c r="H592" s="509">
        <v>1</v>
      </c>
      <c r="I592" s="509">
        <v>12705.489589414279</v>
      </c>
      <c r="J592" s="509">
        <v>55.489999999999995</v>
      </c>
      <c r="K592" s="509">
        <v>593434.73</v>
      </c>
      <c r="L592" s="509">
        <v>0.90887244522660149</v>
      </c>
      <c r="M592" s="509">
        <v>10694.444584609841</v>
      </c>
      <c r="N592" s="509">
        <v>58.279999999999994</v>
      </c>
      <c r="O592" s="509">
        <v>602058.05999999994</v>
      </c>
      <c r="P592" s="522">
        <v>0.92207946973474886</v>
      </c>
      <c r="Q592" s="510">
        <v>10330.440288263555</v>
      </c>
    </row>
    <row r="593" spans="1:17" ht="14.4" customHeight="1" x14ac:dyDescent="0.3">
      <c r="A593" s="505" t="s">
        <v>3258</v>
      </c>
      <c r="B593" s="506" t="s">
        <v>2713</v>
      </c>
      <c r="C593" s="506" t="s">
        <v>2714</v>
      </c>
      <c r="D593" s="506" t="s">
        <v>2733</v>
      </c>
      <c r="E593" s="506" t="s">
        <v>828</v>
      </c>
      <c r="F593" s="509">
        <v>0.61</v>
      </c>
      <c r="G593" s="509">
        <v>3211.37</v>
      </c>
      <c r="H593" s="509">
        <v>1</v>
      </c>
      <c r="I593" s="509">
        <v>5264.5409836065573</v>
      </c>
      <c r="J593" s="509"/>
      <c r="K593" s="509"/>
      <c r="L593" s="509"/>
      <c r="M593" s="509"/>
      <c r="N593" s="509">
        <v>0.8</v>
      </c>
      <c r="O593" s="509">
        <v>4231.67</v>
      </c>
      <c r="P593" s="522">
        <v>1.3177148693548237</v>
      </c>
      <c r="Q593" s="510">
        <v>5289.5874999999996</v>
      </c>
    </row>
    <row r="594" spans="1:17" ht="14.4" customHeight="1" x14ac:dyDescent="0.3">
      <c r="A594" s="505" t="s">
        <v>3258</v>
      </c>
      <c r="B594" s="506" t="s">
        <v>2713</v>
      </c>
      <c r="C594" s="506" t="s">
        <v>2714</v>
      </c>
      <c r="D594" s="506" t="s">
        <v>2734</v>
      </c>
      <c r="E594" s="506" t="s">
        <v>832</v>
      </c>
      <c r="F594" s="509">
        <v>2.2200000000000002</v>
      </c>
      <c r="G594" s="509">
        <v>14318.83</v>
      </c>
      <c r="H594" s="509">
        <v>1</v>
      </c>
      <c r="I594" s="509">
        <v>6449.9234234234227</v>
      </c>
      <c r="J594" s="509">
        <v>1.6199999999999999</v>
      </c>
      <c r="K594" s="509">
        <v>10504.32</v>
      </c>
      <c r="L594" s="509">
        <v>0.73360183758030506</v>
      </c>
      <c r="M594" s="509">
        <v>6484.1481481481487</v>
      </c>
      <c r="N594" s="509">
        <v>3.7</v>
      </c>
      <c r="O594" s="509">
        <v>20461.87</v>
      </c>
      <c r="P594" s="522">
        <v>1.429018292695702</v>
      </c>
      <c r="Q594" s="510">
        <v>5530.2351351351344</v>
      </c>
    </row>
    <row r="595" spans="1:17" ht="14.4" customHeight="1" x14ac:dyDescent="0.3">
      <c r="A595" s="505" t="s">
        <v>3258</v>
      </c>
      <c r="B595" s="506" t="s">
        <v>2713</v>
      </c>
      <c r="C595" s="506" t="s">
        <v>2714</v>
      </c>
      <c r="D595" s="506" t="s">
        <v>2736</v>
      </c>
      <c r="E595" s="506" t="s">
        <v>2737</v>
      </c>
      <c r="F595" s="509"/>
      <c r="G595" s="509"/>
      <c r="H595" s="509"/>
      <c r="I595" s="509"/>
      <c r="J595" s="509">
        <v>1</v>
      </c>
      <c r="K595" s="509">
        <v>412.69</v>
      </c>
      <c r="L595" s="509"/>
      <c r="M595" s="509">
        <v>412.69</v>
      </c>
      <c r="N595" s="509"/>
      <c r="O595" s="509"/>
      <c r="P595" s="522"/>
      <c r="Q595" s="510"/>
    </row>
    <row r="596" spans="1:17" ht="14.4" customHeight="1" x14ac:dyDescent="0.3">
      <c r="A596" s="505" t="s">
        <v>3258</v>
      </c>
      <c r="B596" s="506" t="s">
        <v>2713</v>
      </c>
      <c r="C596" s="506" t="s">
        <v>2714</v>
      </c>
      <c r="D596" s="506" t="s">
        <v>2740</v>
      </c>
      <c r="E596" s="506" t="s">
        <v>729</v>
      </c>
      <c r="F596" s="509"/>
      <c r="G596" s="509"/>
      <c r="H596" s="509"/>
      <c r="I596" s="509"/>
      <c r="J596" s="509"/>
      <c r="K596" s="509"/>
      <c r="L596" s="509"/>
      <c r="M596" s="509"/>
      <c r="N596" s="509">
        <v>2</v>
      </c>
      <c r="O596" s="509">
        <v>1950.44</v>
      </c>
      <c r="P596" s="522"/>
      <c r="Q596" s="510">
        <v>975.22</v>
      </c>
    </row>
    <row r="597" spans="1:17" ht="14.4" customHeight="1" x14ac:dyDescent="0.3">
      <c r="A597" s="505" t="s">
        <v>3258</v>
      </c>
      <c r="B597" s="506" t="s">
        <v>2713</v>
      </c>
      <c r="C597" s="506" t="s">
        <v>2714</v>
      </c>
      <c r="D597" s="506" t="s">
        <v>2745</v>
      </c>
      <c r="E597" s="506" t="s">
        <v>748</v>
      </c>
      <c r="F597" s="509">
        <v>0.6</v>
      </c>
      <c r="G597" s="509">
        <v>3247.98</v>
      </c>
      <c r="H597" s="509">
        <v>1</v>
      </c>
      <c r="I597" s="509">
        <v>5413.3</v>
      </c>
      <c r="J597" s="509">
        <v>0.14000000000000001</v>
      </c>
      <c r="K597" s="509">
        <v>764.51</v>
      </c>
      <c r="L597" s="509">
        <v>0.23538014396640372</v>
      </c>
      <c r="M597" s="509">
        <v>5460.7857142857138</v>
      </c>
      <c r="N597" s="509"/>
      <c r="O597" s="509"/>
      <c r="P597" s="522"/>
      <c r="Q597" s="510"/>
    </row>
    <row r="598" spans="1:17" ht="14.4" customHeight="1" x14ac:dyDescent="0.3">
      <c r="A598" s="505" t="s">
        <v>3258</v>
      </c>
      <c r="B598" s="506" t="s">
        <v>2713</v>
      </c>
      <c r="C598" s="506" t="s">
        <v>2714</v>
      </c>
      <c r="D598" s="506" t="s">
        <v>2746</v>
      </c>
      <c r="E598" s="506" t="s">
        <v>748</v>
      </c>
      <c r="F598" s="509">
        <v>4.2300000000000004</v>
      </c>
      <c r="G598" s="509">
        <v>45707.4</v>
      </c>
      <c r="H598" s="509">
        <v>1</v>
      </c>
      <c r="I598" s="509">
        <v>10805.531914893616</v>
      </c>
      <c r="J598" s="509">
        <v>13.129999999999999</v>
      </c>
      <c r="K598" s="509">
        <v>143356.88</v>
      </c>
      <c r="L598" s="509">
        <v>3.1364041708782384</v>
      </c>
      <c r="M598" s="509">
        <v>10918.269611576543</v>
      </c>
      <c r="N598" s="509">
        <v>0.71000000000000019</v>
      </c>
      <c r="O598" s="509">
        <v>7699.6900000000005</v>
      </c>
      <c r="P598" s="522">
        <v>0.16845609244892512</v>
      </c>
      <c r="Q598" s="510">
        <v>10844.633802816899</v>
      </c>
    </row>
    <row r="599" spans="1:17" ht="14.4" customHeight="1" x14ac:dyDescent="0.3">
      <c r="A599" s="505" t="s">
        <v>3258</v>
      </c>
      <c r="B599" s="506" t="s">
        <v>2713</v>
      </c>
      <c r="C599" s="506" t="s">
        <v>2714</v>
      </c>
      <c r="D599" s="506" t="s">
        <v>2747</v>
      </c>
      <c r="E599" s="506" t="s">
        <v>855</v>
      </c>
      <c r="F599" s="509"/>
      <c r="G599" s="509"/>
      <c r="H599" s="509"/>
      <c r="I599" s="509"/>
      <c r="J599" s="509"/>
      <c r="K599" s="509"/>
      <c r="L599" s="509"/>
      <c r="M599" s="509"/>
      <c r="N599" s="509">
        <v>0.1</v>
      </c>
      <c r="O599" s="509">
        <v>195.61</v>
      </c>
      <c r="P599" s="522"/>
      <c r="Q599" s="510">
        <v>1956.1000000000001</v>
      </c>
    </row>
    <row r="600" spans="1:17" ht="14.4" customHeight="1" x14ac:dyDescent="0.3">
      <c r="A600" s="505" t="s">
        <v>3258</v>
      </c>
      <c r="B600" s="506" t="s">
        <v>2713</v>
      </c>
      <c r="C600" s="506" t="s">
        <v>2714</v>
      </c>
      <c r="D600" s="506" t="s">
        <v>2749</v>
      </c>
      <c r="E600" s="506" t="s">
        <v>748</v>
      </c>
      <c r="F600" s="509"/>
      <c r="G600" s="509"/>
      <c r="H600" s="509"/>
      <c r="I600" s="509"/>
      <c r="J600" s="509"/>
      <c r="K600" s="509"/>
      <c r="L600" s="509"/>
      <c r="M600" s="509"/>
      <c r="N600" s="509">
        <v>2.0999999999999996</v>
      </c>
      <c r="O600" s="509">
        <v>4587.0599999999995</v>
      </c>
      <c r="P600" s="522"/>
      <c r="Q600" s="510">
        <v>2184.3142857142857</v>
      </c>
    </row>
    <row r="601" spans="1:17" ht="14.4" customHeight="1" x14ac:dyDescent="0.3">
      <c r="A601" s="505" t="s">
        <v>3258</v>
      </c>
      <c r="B601" s="506" t="s">
        <v>2713</v>
      </c>
      <c r="C601" s="506" t="s">
        <v>2714</v>
      </c>
      <c r="D601" s="506" t="s">
        <v>2750</v>
      </c>
      <c r="E601" s="506" t="s">
        <v>733</v>
      </c>
      <c r="F601" s="509">
        <v>0.15</v>
      </c>
      <c r="G601" s="509">
        <v>56.4</v>
      </c>
      <c r="H601" s="509">
        <v>1</v>
      </c>
      <c r="I601" s="509">
        <v>376</v>
      </c>
      <c r="J601" s="509"/>
      <c r="K601" s="509"/>
      <c r="L601" s="509"/>
      <c r="M601" s="509"/>
      <c r="N601" s="509">
        <v>0.15</v>
      </c>
      <c r="O601" s="509">
        <v>56.9</v>
      </c>
      <c r="P601" s="522">
        <v>1.0088652482269505</v>
      </c>
      <c r="Q601" s="510">
        <v>379.33333333333331</v>
      </c>
    </row>
    <row r="602" spans="1:17" ht="14.4" customHeight="1" x14ac:dyDescent="0.3">
      <c r="A602" s="505" t="s">
        <v>3258</v>
      </c>
      <c r="B602" s="506" t="s">
        <v>2713</v>
      </c>
      <c r="C602" s="506" t="s">
        <v>2714</v>
      </c>
      <c r="D602" s="506" t="s">
        <v>2752</v>
      </c>
      <c r="E602" s="506" t="s">
        <v>710</v>
      </c>
      <c r="F602" s="509"/>
      <c r="G602" s="509"/>
      <c r="H602" s="509"/>
      <c r="I602" s="509"/>
      <c r="J602" s="509"/>
      <c r="K602" s="509"/>
      <c r="L602" s="509"/>
      <c r="M602" s="509"/>
      <c r="N602" s="509">
        <v>0.1</v>
      </c>
      <c r="O602" s="509">
        <v>94.48</v>
      </c>
      <c r="P602" s="522"/>
      <c r="Q602" s="510">
        <v>944.8</v>
      </c>
    </row>
    <row r="603" spans="1:17" ht="14.4" customHeight="1" x14ac:dyDescent="0.3">
      <c r="A603" s="505" t="s">
        <v>3258</v>
      </c>
      <c r="B603" s="506" t="s">
        <v>2713</v>
      </c>
      <c r="C603" s="506" t="s">
        <v>2679</v>
      </c>
      <c r="D603" s="506" t="s">
        <v>3259</v>
      </c>
      <c r="E603" s="506" t="s">
        <v>3260</v>
      </c>
      <c r="F603" s="509">
        <v>1</v>
      </c>
      <c r="G603" s="509">
        <v>915.73</v>
      </c>
      <c r="H603" s="509">
        <v>1</v>
      </c>
      <c r="I603" s="509">
        <v>915.73</v>
      </c>
      <c r="J603" s="509"/>
      <c r="K603" s="509"/>
      <c r="L603" s="509"/>
      <c r="M603" s="509"/>
      <c r="N603" s="509"/>
      <c r="O603" s="509"/>
      <c r="P603" s="522"/>
      <c r="Q603" s="510"/>
    </row>
    <row r="604" spans="1:17" ht="14.4" customHeight="1" x14ac:dyDescent="0.3">
      <c r="A604" s="505" t="s">
        <v>3258</v>
      </c>
      <c r="B604" s="506" t="s">
        <v>2713</v>
      </c>
      <c r="C604" s="506" t="s">
        <v>2679</v>
      </c>
      <c r="D604" s="506" t="s">
        <v>2768</v>
      </c>
      <c r="E604" s="506" t="s">
        <v>2769</v>
      </c>
      <c r="F604" s="509">
        <v>5</v>
      </c>
      <c r="G604" s="509">
        <v>7236.4</v>
      </c>
      <c r="H604" s="509">
        <v>1</v>
      </c>
      <c r="I604" s="509">
        <v>1447.28</v>
      </c>
      <c r="J604" s="509">
        <v>5</v>
      </c>
      <c r="K604" s="509">
        <v>7236.4</v>
      </c>
      <c r="L604" s="509">
        <v>1</v>
      </c>
      <c r="M604" s="509">
        <v>1447.28</v>
      </c>
      <c r="N604" s="509">
        <v>15</v>
      </c>
      <c r="O604" s="509">
        <v>21709.200000000001</v>
      </c>
      <c r="P604" s="522">
        <v>3.0000000000000004</v>
      </c>
      <c r="Q604" s="510">
        <v>1447.28</v>
      </c>
    </row>
    <row r="605" spans="1:17" ht="14.4" customHeight="1" x14ac:dyDescent="0.3">
      <c r="A605" s="505" t="s">
        <v>3258</v>
      </c>
      <c r="B605" s="506" t="s">
        <v>2713</v>
      </c>
      <c r="C605" s="506" t="s">
        <v>2679</v>
      </c>
      <c r="D605" s="506" t="s">
        <v>2770</v>
      </c>
      <c r="E605" s="506" t="s">
        <v>2771</v>
      </c>
      <c r="F605" s="509">
        <v>22</v>
      </c>
      <c r="G605" s="509">
        <v>21118.080000000002</v>
      </c>
      <c r="H605" s="509">
        <v>1</v>
      </c>
      <c r="I605" s="509">
        <v>959.91272727272735</v>
      </c>
      <c r="J605" s="509">
        <v>42</v>
      </c>
      <c r="K605" s="509">
        <v>40837.440000000002</v>
      </c>
      <c r="L605" s="509">
        <v>1.9337667060641877</v>
      </c>
      <c r="M605" s="509">
        <v>972.32</v>
      </c>
      <c r="N605" s="509">
        <v>39</v>
      </c>
      <c r="O605" s="509">
        <v>37920.479999999996</v>
      </c>
      <c r="P605" s="522">
        <v>1.7956405127738881</v>
      </c>
      <c r="Q605" s="510">
        <v>972.31999999999994</v>
      </c>
    </row>
    <row r="606" spans="1:17" ht="14.4" customHeight="1" x14ac:dyDescent="0.3">
      <c r="A606" s="505" t="s">
        <v>3258</v>
      </c>
      <c r="B606" s="506" t="s">
        <v>2713</v>
      </c>
      <c r="C606" s="506" t="s">
        <v>2679</v>
      </c>
      <c r="D606" s="506" t="s">
        <v>2772</v>
      </c>
      <c r="E606" s="506" t="s">
        <v>2771</v>
      </c>
      <c r="F606" s="509">
        <v>1</v>
      </c>
      <c r="G606" s="509">
        <v>1408.42</v>
      </c>
      <c r="H606" s="509">
        <v>1</v>
      </c>
      <c r="I606" s="509">
        <v>1408.42</v>
      </c>
      <c r="J606" s="509">
        <v>2</v>
      </c>
      <c r="K606" s="509">
        <v>2816.84</v>
      </c>
      <c r="L606" s="509">
        <v>2</v>
      </c>
      <c r="M606" s="509">
        <v>1408.42</v>
      </c>
      <c r="N606" s="509">
        <v>2</v>
      </c>
      <c r="O606" s="509">
        <v>2816.84</v>
      </c>
      <c r="P606" s="522">
        <v>2</v>
      </c>
      <c r="Q606" s="510">
        <v>1408.42</v>
      </c>
    </row>
    <row r="607" spans="1:17" ht="14.4" customHeight="1" x14ac:dyDescent="0.3">
      <c r="A607" s="505" t="s">
        <v>3258</v>
      </c>
      <c r="B607" s="506" t="s">
        <v>2713</v>
      </c>
      <c r="C607" s="506" t="s">
        <v>2679</v>
      </c>
      <c r="D607" s="506" t="s">
        <v>3261</v>
      </c>
      <c r="E607" s="506" t="s">
        <v>2771</v>
      </c>
      <c r="F607" s="509">
        <v>1</v>
      </c>
      <c r="G607" s="509">
        <v>3567.58</v>
      </c>
      <c r="H607" s="509">
        <v>1</v>
      </c>
      <c r="I607" s="509">
        <v>3567.58</v>
      </c>
      <c r="J607" s="509"/>
      <c r="K607" s="509"/>
      <c r="L607" s="509"/>
      <c r="M607" s="509"/>
      <c r="N607" s="509"/>
      <c r="O607" s="509"/>
      <c r="P607" s="522"/>
      <c r="Q607" s="510"/>
    </row>
    <row r="608" spans="1:17" ht="14.4" customHeight="1" x14ac:dyDescent="0.3">
      <c r="A608" s="505" t="s">
        <v>3258</v>
      </c>
      <c r="B608" s="506" t="s">
        <v>2713</v>
      </c>
      <c r="C608" s="506" t="s">
        <v>2679</v>
      </c>
      <c r="D608" s="506" t="s">
        <v>2773</v>
      </c>
      <c r="E608" s="506" t="s">
        <v>2771</v>
      </c>
      <c r="F608" s="509">
        <v>208</v>
      </c>
      <c r="G608" s="509">
        <v>352724.07999999996</v>
      </c>
      <c r="H608" s="509">
        <v>1</v>
      </c>
      <c r="I608" s="509">
        <v>1695.788846153846</v>
      </c>
      <c r="J608" s="509">
        <v>257</v>
      </c>
      <c r="K608" s="509">
        <v>438778.67</v>
      </c>
      <c r="L608" s="509">
        <v>1.243971406772115</v>
      </c>
      <c r="M608" s="509">
        <v>1707.31</v>
      </c>
      <c r="N608" s="509">
        <v>306</v>
      </c>
      <c r="O608" s="509">
        <v>522436.86</v>
      </c>
      <c r="P608" s="522">
        <v>1.4811488345224404</v>
      </c>
      <c r="Q608" s="510">
        <v>1707.31</v>
      </c>
    </row>
    <row r="609" spans="1:17" ht="14.4" customHeight="1" x14ac:dyDescent="0.3">
      <c r="A609" s="505" t="s">
        <v>3258</v>
      </c>
      <c r="B609" s="506" t="s">
        <v>2713</v>
      </c>
      <c r="C609" s="506" t="s">
        <v>2679</v>
      </c>
      <c r="D609" s="506" t="s">
        <v>2774</v>
      </c>
      <c r="E609" s="506" t="s">
        <v>2771</v>
      </c>
      <c r="F609" s="509">
        <v>149</v>
      </c>
      <c r="G609" s="509">
        <v>305413.69999999995</v>
      </c>
      <c r="H609" s="509">
        <v>1</v>
      </c>
      <c r="I609" s="509">
        <v>2049.756375838926</v>
      </c>
      <c r="J609" s="509">
        <v>139</v>
      </c>
      <c r="K609" s="509">
        <v>287215.69999999995</v>
      </c>
      <c r="L609" s="509">
        <v>0.94041524659830256</v>
      </c>
      <c r="M609" s="509">
        <v>2066.2999999999997</v>
      </c>
      <c r="N609" s="509">
        <v>153</v>
      </c>
      <c r="O609" s="509">
        <v>316143.90000000002</v>
      </c>
      <c r="P609" s="522">
        <v>1.0351333289894988</v>
      </c>
      <c r="Q609" s="510">
        <v>2066.3000000000002</v>
      </c>
    </row>
    <row r="610" spans="1:17" ht="14.4" customHeight="1" x14ac:dyDescent="0.3">
      <c r="A610" s="505" t="s">
        <v>3258</v>
      </c>
      <c r="B610" s="506" t="s">
        <v>2713</v>
      </c>
      <c r="C610" s="506" t="s">
        <v>2679</v>
      </c>
      <c r="D610" s="506" t="s">
        <v>2775</v>
      </c>
      <c r="E610" s="506" t="s">
        <v>2776</v>
      </c>
      <c r="F610" s="509">
        <v>46</v>
      </c>
      <c r="G610" s="509">
        <v>88062.659999999989</v>
      </c>
      <c r="H610" s="509">
        <v>1</v>
      </c>
      <c r="I610" s="509">
        <v>1914.4056521739128</v>
      </c>
      <c r="J610" s="509">
        <v>34</v>
      </c>
      <c r="K610" s="509">
        <v>65691.06</v>
      </c>
      <c r="L610" s="509">
        <v>0.74595816206324006</v>
      </c>
      <c r="M610" s="509">
        <v>1932.09</v>
      </c>
      <c r="N610" s="509">
        <v>11</v>
      </c>
      <c r="O610" s="509">
        <v>21252.99</v>
      </c>
      <c r="P610" s="522">
        <v>0.24133940537340121</v>
      </c>
      <c r="Q610" s="510">
        <v>1932.0900000000001</v>
      </c>
    </row>
    <row r="611" spans="1:17" ht="14.4" customHeight="1" x14ac:dyDescent="0.3">
      <c r="A611" s="505" t="s">
        <v>3258</v>
      </c>
      <c r="B611" s="506" t="s">
        <v>2713</v>
      </c>
      <c r="C611" s="506" t="s">
        <v>2679</v>
      </c>
      <c r="D611" s="506" t="s">
        <v>2777</v>
      </c>
      <c r="E611" s="506" t="s">
        <v>2778</v>
      </c>
      <c r="F611" s="509">
        <v>234</v>
      </c>
      <c r="G611" s="509">
        <v>238512.54</v>
      </c>
      <c r="H611" s="509">
        <v>1</v>
      </c>
      <c r="I611" s="509">
        <v>1019.2843589743591</v>
      </c>
      <c r="J611" s="509">
        <v>331</v>
      </c>
      <c r="K611" s="509">
        <v>340188.56000000006</v>
      </c>
      <c r="L611" s="509">
        <v>1.4262921354156055</v>
      </c>
      <c r="M611" s="509">
        <v>1027.7600000000002</v>
      </c>
      <c r="N611" s="509">
        <v>339</v>
      </c>
      <c r="O611" s="509">
        <v>348410.63999999996</v>
      </c>
      <c r="P611" s="522">
        <v>1.4607644528878856</v>
      </c>
      <c r="Q611" s="510">
        <v>1027.7599999999998</v>
      </c>
    </row>
    <row r="612" spans="1:17" ht="14.4" customHeight="1" x14ac:dyDescent="0.3">
      <c r="A612" s="505" t="s">
        <v>3258</v>
      </c>
      <c r="B612" s="506" t="s">
        <v>2713</v>
      </c>
      <c r="C612" s="506" t="s">
        <v>2679</v>
      </c>
      <c r="D612" s="506" t="s">
        <v>2779</v>
      </c>
      <c r="E612" s="506" t="s">
        <v>2778</v>
      </c>
      <c r="F612" s="509">
        <v>179</v>
      </c>
      <c r="G612" s="509">
        <v>380610.6</v>
      </c>
      <c r="H612" s="509">
        <v>1</v>
      </c>
      <c r="I612" s="509">
        <v>2126.3162011173181</v>
      </c>
      <c r="J612" s="509">
        <v>135</v>
      </c>
      <c r="K612" s="509">
        <v>289149.75</v>
      </c>
      <c r="L612" s="509">
        <v>0.75969967730798882</v>
      </c>
      <c r="M612" s="509">
        <v>2141.85</v>
      </c>
      <c r="N612" s="509">
        <v>196</v>
      </c>
      <c r="O612" s="509">
        <v>419802.60000000003</v>
      </c>
      <c r="P612" s="522">
        <v>1.1029713833508579</v>
      </c>
      <c r="Q612" s="510">
        <v>2141.8500000000004</v>
      </c>
    </row>
    <row r="613" spans="1:17" ht="14.4" customHeight="1" x14ac:dyDescent="0.3">
      <c r="A613" s="505" t="s">
        <v>3258</v>
      </c>
      <c r="B613" s="506" t="s">
        <v>2713</v>
      </c>
      <c r="C613" s="506" t="s">
        <v>2679</v>
      </c>
      <c r="D613" s="506" t="s">
        <v>2780</v>
      </c>
      <c r="E613" s="506" t="s">
        <v>2781</v>
      </c>
      <c r="F613" s="509">
        <v>5</v>
      </c>
      <c r="G613" s="509">
        <v>2333.8999999999996</v>
      </c>
      <c r="H613" s="509">
        <v>1</v>
      </c>
      <c r="I613" s="509">
        <v>466.77999999999992</v>
      </c>
      <c r="J613" s="509">
        <v>7</v>
      </c>
      <c r="K613" s="509">
        <v>3267.46</v>
      </c>
      <c r="L613" s="509">
        <v>1.4000000000000001</v>
      </c>
      <c r="M613" s="509">
        <v>466.78000000000003</v>
      </c>
      <c r="N613" s="509">
        <v>9</v>
      </c>
      <c r="O613" s="509">
        <v>4201.0199999999995</v>
      </c>
      <c r="P613" s="522">
        <v>1.8</v>
      </c>
      <c r="Q613" s="510">
        <v>466.78</v>
      </c>
    </row>
    <row r="614" spans="1:17" ht="14.4" customHeight="1" x14ac:dyDescent="0.3">
      <c r="A614" s="505" t="s">
        <v>3258</v>
      </c>
      <c r="B614" s="506" t="s">
        <v>2713</v>
      </c>
      <c r="C614" s="506" t="s">
        <v>2679</v>
      </c>
      <c r="D614" s="506" t="s">
        <v>3262</v>
      </c>
      <c r="E614" s="506" t="s">
        <v>3263</v>
      </c>
      <c r="F614" s="509">
        <v>3</v>
      </c>
      <c r="G614" s="509">
        <v>27360</v>
      </c>
      <c r="H614" s="509">
        <v>1</v>
      </c>
      <c r="I614" s="509">
        <v>9120</v>
      </c>
      <c r="J614" s="509"/>
      <c r="K614" s="509"/>
      <c r="L614" s="509"/>
      <c r="M614" s="509"/>
      <c r="N614" s="509"/>
      <c r="O614" s="509"/>
      <c r="P614" s="522"/>
      <c r="Q614" s="510"/>
    </row>
    <row r="615" spans="1:17" ht="14.4" customHeight="1" x14ac:dyDescent="0.3">
      <c r="A615" s="505" t="s">
        <v>3258</v>
      </c>
      <c r="B615" s="506" t="s">
        <v>2713</v>
      </c>
      <c r="C615" s="506" t="s">
        <v>2679</v>
      </c>
      <c r="D615" s="506" t="s">
        <v>2782</v>
      </c>
      <c r="E615" s="506" t="s">
        <v>2783</v>
      </c>
      <c r="F615" s="509">
        <v>18</v>
      </c>
      <c r="G615" s="509">
        <v>491454.6</v>
      </c>
      <c r="H615" s="509">
        <v>1</v>
      </c>
      <c r="I615" s="509">
        <v>27303.033333333333</v>
      </c>
      <c r="J615" s="509">
        <v>7</v>
      </c>
      <c r="K615" s="509">
        <v>192245.48</v>
      </c>
      <c r="L615" s="509">
        <v>0.39117647896672453</v>
      </c>
      <c r="M615" s="509">
        <v>27463.640000000003</v>
      </c>
      <c r="N615" s="509">
        <v>12</v>
      </c>
      <c r="O615" s="509">
        <v>329563.68000000005</v>
      </c>
      <c r="P615" s="522">
        <v>0.67058824965724217</v>
      </c>
      <c r="Q615" s="510">
        <v>27463.640000000003</v>
      </c>
    </row>
    <row r="616" spans="1:17" ht="14.4" customHeight="1" x14ac:dyDescent="0.3">
      <c r="A616" s="505" t="s">
        <v>3258</v>
      </c>
      <c r="B616" s="506" t="s">
        <v>2713</v>
      </c>
      <c r="C616" s="506" t="s">
        <v>2679</v>
      </c>
      <c r="D616" s="506" t="s">
        <v>2784</v>
      </c>
      <c r="E616" s="506" t="s">
        <v>2785</v>
      </c>
      <c r="F616" s="509">
        <v>20</v>
      </c>
      <c r="G616" s="509">
        <v>21381.07</v>
      </c>
      <c r="H616" s="509">
        <v>1</v>
      </c>
      <c r="I616" s="509">
        <v>1069.0535</v>
      </c>
      <c r="J616" s="509">
        <v>10</v>
      </c>
      <c r="K616" s="509">
        <v>10747.099999999999</v>
      </c>
      <c r="L616" s="509">
        <v>0.50264556451103704</v>
      </c>
      <c r="M616" s="509">
        <v>1074.7099999999998</v>
      </c>
      <c r="N616" s="509">
        <v>15</v>
      </c>
      <c r="O616" s="509">
        <v>16120.649999999998</v>
      </c>
      <c r="P616" s="522">
        <v>0.75396834676655555</v>
      </c>
      <c r="Q616" s="510">
        <v>1074.7099999999998</v>
      </c>
    </row>
    <row r="617" spans="1:17" ht="14.4" customHeight="1" x14ac:dyDescent="0.3">
      <c r="A617" s="505" t="s">
        <v>3258</v>
      </c>
      <c r="B617" s="506" t="s">
        <v>2713</v>
      </c>
      <c r="C617" s="506" t="s">
        <v>2679</v>
      </c>
      <c r="D617" s="506" t="s">
        <v>2786</v>
      </c>
      <c r="E617" s="506" t="s">
        <v>2787</v>
      </c>
      <c r="F617" s="509"/>
      <c r="G617" s="509"/>
      <c r="H617" s="509"/>
      <c r="I617" s="509"/>
      <c r="J617" s="509"/>
      <c r="K617" s="509"/>
      <c r="L617" s="509"/>
      <c r="M617" s="509"/>
      <c r="N617" s="509">
        <v>1</v>
      </c>
      <c r="O617" s="509">
        <v>11772</v>
      </c>
      <c r="P617" s="522"/>
      <c r="Q617" s="510">
        <v>11772</v>
      </c>
    </row>
    <row r="618" spans="1:17" ht="14.4" customHeight="1" x14ac:dyDescent="0.3">
      <c r="A618" s="505" t="s">
        <v>3258</v>
      </c>
      <c r="B618" s="506" t="s">
        <v>2713</v>
      </c>
      <c r="C618" s="506" t="s">
        <v>2679</v>
      </c>
      <c r="D618" s="506" t="s">
        <v>3176</v>
      </c>
      <c r="E618" s="506" t="s">
        <v>3177</v>
      </c>
      <c r="F618" s="509">
        <v>2</v>
      </c>
      <c r="G618" s="509">
        <v>110794.4</v>
      </c>
      <c r="H618" s="509">
        <v>1</v>
      </c>
      <c r="I618" s="509">
        <v>55397.2</v>
      </c>
      <c r="J618" s="509">
        <v>5</v>
      </c>
      <c r="K618" s="509">
        <v>276986</v>
      </c>
      <c r="L618" s="509">
        <v>2.5</v>
      </c>
      <c r="M618" s="509">
        <v>55397.2</v>
      </c>
      <c r="N618" s="509">
        <v>10</v>
      </c>
      <c r="O618" s="509">
        <v>553972</v>
      </c>
      <c r="P618" s="522">
        <v>5</v>
      </c>
      <c r="Q618" s="510">
        <v>55397.2</v>
      </c>
    </row>
    <row r="619" spans="1:17" ht="14.4" customHeight="1" x14ac:dyDescent="0.3">
      <c r="A619" s="505" t="s">
        <v>3258</v>
      </c>
      <c r="B619" s="506" t="s">
        <v>2713</v>
      </c>
      <c r="C619" s="506" t="s">
        <v>2679</v>
      </c>
      <c r="D619" s="506" t="s">
        <v>3264</v>
      </c>
      <c r="E619" s="506" t="s">
        <v>3265</v>
      </c>
      <c r="F619" s="509">
        <v>13</v>
      </c>
      <c r="G619" s="509">
        <v>33579</v>
      </c>
      <c r="H619" s="509">
        <v>1</v>
      </c>
      <c r="I619" s="509">
        <v>2583</v>
      </c>
      <c r="J619" s="509">
        <v>10</v>
      </c>
      <c r="K619" s="509">
        <v>25830</v>
      </c>
      <c r="L619" s="509">
        <v>0.76923076923076927</v>
      </c>
      <c r="M619" s="509">
        <v>2583</v>
      </c>
      <c r="N619" s="509">
        <v>5</v>
      </c>
      <c r="O619" s="509">
        <v>12915</v>
      </c>
      <c r="P619" s="522">
        <v>0.38461538461538464</v>
      </c>
      <c r="Q619" s="510">
        <v>2583</v>
      </c>
    </row>
    <row r="620" spans="1:17" ht="14.4" customHeight="1" x14ac:dyDescent="0.3">
      <c r="A620" s="505" t="s">
        <v>3258</v>
      </c>
      <c r="B620" s="506" t="s">
        <v>2713</v>
      </c>
      <c r="C620" s="506" t="s">
        <v>2679</v>
      </c>
      <c r="D620" s="506" t="s">
        <v>2788</v>
      </c>
      <c r="E620" s="506" t="s">
        <v>2789</v>
      </c>
      <c r="F620" s="509"/>
      <c r="G620" s="509"/>
      <c r="H620" s="509"/>
      <c r="I620" s="509"/>
      <c r="J620" s="509">
        <v>1</v>
      </c>
      <c r="K620" s="509">
        <v>3003.38</v>
      </c>
      <c r="L620" s="509"/>
      <c r="M620" s="509">
        <v>3003.38</v>
      </c>
      <c r="N620" s="509"/>
      <c r="O620" s="509"/>
      <c r="P620" s="522"/>
      <c r="Q620" s="510"/>
    </row>
    <row r="621" spans="1:17" ht="14.4" customHeight="1" x14ac:dyDescent="0.3">
      <c r="A621" s="505" t="s">
        <v>3258</v>
      </c>
      <c r="B621" s="506" t="s">
        <v>2713</v>
      </c>
      <c r="C621" s="506" t="s">
        <v>2679</v>
      </c>
      <c r="D621" s="506" t="s">
        <v>2790</v>
      </c>
      <c r="E621" s="506" t="s">
        <v>2791</v>
      </c>
      <c r="F621" s="509">
        <v>15</v>
      </c>
      <c r="G621" s="509">
        <v>33547.5</v>
      </c>
      <c r="H621" s="509">
        <v>1</v>
      </c>
      <c r="I621" s="509">
        <v>2236.5</v>
      </c>
      <c r="J621" s="509">
        <v>15</v>
      </c>
      <c r="K621" s="509">
        <v>33547.5</v>
      </c>
      <c r="L621" s="509">
        <v>1</v>
      </c>
      <c r="M621" s="509">
        <v>2236.5</v>
      </c>
      <c r="N621" s="509">
        <v>22</v>
      </c>
      <c r="O621" s="509">
        <v>49203</v>
      </c>
      <c r="P621" s="522">
        <v>1.4666666666666666</v>
      </c>
      <c r="Q621" s="510">
        <v>2236.5</v>
      </c>
    </row>
    <row r="622" spans="1:17" ht="14.4" customHeight="1" x14ac:dyDescent="0.3">
      <c r="A622" s="505" t="s">
        <v>3258</v>
      </c>
      <c r="B622" s="506" t="s">
        <v>2713</v>
      </c>
      <c r="C622" s="506" t="s">
        <v>2679</v>
      </c>
      <c r="D622" s="506" t="s">
        <v>3266</v>
      </c>
      <c r="E622" s="506" t="s">
        <v>3267</v>
      </c>
      <c r="F622" s="509">
        <v>1</v>
      </c>
      <c r="G622" s="509">
        <v>44071.360000000001</v>
      </c>
      <c r="H622" s="509">
        <v>1</v>
      </c>
      <c r="I622" s="509">
        <v>44071.360000000001</v>
      </c>
      <c r="J622" s="509"/>
      <c r="K622" s="509"/>
      <c r="L622" s="509"/>
      <c r="M622" s="509"/>
      <c r="N622" s="509"/>
      <c r="O622" s="509"/>
      <c r="P622" s="522"/>
      <c r="Q622" s="510"/>
    </row>
    <row r="623" spans="1:17" ht="14.4" customHeight="1" x14ac:dyDescent="0.3">
      <c r="A623" s="505" t="s">
        <v>3258</v>
      </c>
      <c r="B623" s="506" t="s">
        <v>2713</v>
      </c>
      <c r="C623" s="506" t="s">
        <v>2679</v>
      </c>
      <c r="D623" s="506" t="s">
        <v>3268</v>
      </c>
      <c r="E623" s="506" t="s">
        <v>3269</v>
      </c>
      <c r="F623" s="509"/>
      <c r="G623" s="509"/>
      <c r="H623" s="509"/>
      <c r="I623" s="509"/>
      <c r="J623" s="509"/>
      <c r="K623" s="509"/>
      <c r="L623" s="509"/>
      <c r="M623" s="509"/>
      <c r="N623" s="509">
        <v>1</v>
      </c>
      <c r="O623" s="509">
        <v>166546.75</v>
      </c>
      <c r="P623" s="522"/>
      <c r="Q623" s="510">
        <v>166546.75</v>
      </c>
    </row>
    <row r="624" spans="1:17" ht="14.4" customHeight="1" x14ac:dyDescent="0.3">
      <c r="A624" s="505" t="s">
        <v>3258</v>
      </c>
      <c r="B624" s="506" t="s">
        <v>2713</v>
      </c>
      <c r="C624" s="506" t="s">
        <v>2679</v>
      </c>
      <c r="D624" s="506" t="s">
        <v>3139</v>
      </c>
      <c r="E624" s="506" t="s">
        <v>3140</v>
      </c>
      <c r="F624" s="509"/>
      <c r="G624" s="509"/>
      <c r="H624" s="509"/>
      <c r="I624" s="509"/>
      <c r="J624" s="509">
        <v>1</v>
      </c>
      <c r="K624" s="509">
        <v>29018.18</v>
      </c>
      <c r="L624" s="509"/>
      <c r="M624" s="509">
        <v>29018.18</v>
      </c>
      <c r="N624" s="509"/>
      <c r="O624" s="509"/>
      <c r="P624" s="522"/>
      <c r="Q624" s="510"/>
    </row>
    <row r="625" spans="1:17" ht="14.4" customHeight="1" x14ac:dyDescent="0.3">
      <c r="A625" s="505" t="s">
        <v>3258</v>
      </c>
      <c r="B625" s="506" t="s">
        <v>2713</v>
      </c>
      <c r="C625" s="506" t="s">
        <v>2679</v>
      </c>
      <c r="D625" s="506" t="s">
        <v>2792</v>
      </c>
      <c r="E625" s="506" t="s">
        <v>2793</v>
      </c>
      <c r="F625" s="509">
        <v>1</v>
      </c>
      <c r="G625" s="509">
        <v>19690.91</v>
      </c>
      <c r="H625" s="509">
        <v>1</v>
      </c>
      <c r="I625" s="509">
        <v>19690.91</v>
      </c>
      <c r="J625" s="509"/>
      <c r="K625" s="509"/>
      <c r="L625" s="509"/>
      <c r="M625" s="509"/>
      <c r="N625" s="509"/>
      <c r="O625" s="509"/>
      <c r="P625" s="522"/>
      <c r="Q625" s="510"/>
    </row>
    <row r="626" spans="1:17" ht="14.4" customHeight="1" x14ac:dyDescent="0.3">
      <c r="A626" s="505" t="s">
        <v>3258</v>
      </c>
      <c r="B626" s="506" t="s">
        <v>2713</v>
      </c>
      <c r="C626" s="506" t="s">
        <v>2679</v>
      </c>
      <c r="D626" s="506" t="s">
        <v>3141</v>
      </c>
      <c r="E626" s="506" t="s">
        <v>3142</v>
      </c>
      <c r="F626" s="509">
        <v>1</v>
      </c>
      <c r="G626" s="509">
        <v>25909.09</v>
      </c>
      <c r="H626" s="509">
        <v>1</v>
      </c>
      <c r="I626" s="509">
        <v>25909.09</v>
      </c>
      <c r="J626" s="509"/>
      <c r="K626" s="509"/>
      <c r="L626" s="509"/>
      <c r="M626" s="509"/>
      <c r="N626" s="509"/>
      <c r="O626" s="509"/>
      <c r="P626" s="522"/>
      <c r="Q626" s="510"/>
    </row>
    <row r="627" spans="1:17" ht="14.4" customHeight="1" x14ac:dyDescent="0.3">
      <c r="A627" s="505" t="s">
        <v>3258</v>
      </c>
      <c r="B627" s="506" t="s">
        <v>2713</v>
      </c>
      <c r="C627" s="506" t="s">
        <v>2679</v>
      </c>
      <c r="D627" s="506" t="s">
        <v>3270</v>
      </c>
      <c r="E627" s="506" t="s">
        <v>3271</v>
      </c>
      <c r="F627" s="509">
        <v>2</v>
      </c>
      <c r="G627" s="509">
        <v>58036.36</v>
      </c>
      <c r="H627" s="509">
        <v>1</v>
      </c>
      <c r="I627" s="509">
        <v>29018.18</v>
      </c>
      <c r="J627" s="509"/>
      <c r="K627" s="509"/>
      <c r="L627" s="509"/>
      <c r="M627" s="509"/>
      <c r="N627" s="509"/>
      <c r="O627" s="509"/>
      <c r="P627" s="522"/>
      <c r="Q627" s="510"/>
    </row>
    <row r="628" spans="1:17" ht="14.4" customHeight="1" x14ac:dyDescent="0.3">
      <c r="A628" s="505" t="s">
        <v>3258</v>
      </c>
      <c r="B628" s="506" t="s">
        <v>2713</v>
      </c>
      <c r="C628" s="506" t="s">
        <v>2679</v>
      </c>
      <c r="D628" s="506" t="s">
        <v>3143</v>
      </c>
      <c r="E628" s="506" t="s">
        <v>3144</v>
      </c>
      <c r="F628" s="509">
        <v>14</v>
      </c>
      <c r="G628" s="509">
        <v>55874.560000000005</v>
      </c>
      <c r="H628" s="509">
        <v>1</v>
      </c>
      <c r="I628" s="509">
        <v>3991.0400000000004</v>
      </c>
      <c r="J628" s="509">
        <v>8</v>
      </c>
      <c r="K628" s="509">
        <v>31928.32</v>
      </c>
      <c r="L628" s="509">
        <v>0.5714285714285714</v>
      </c>
      <c r="M628" s="509">
        <v>3991.04</v>
      </c>
      <c r="N628" s="509">
        <v>3</v>
      </c>
      <c r="O628" s="509">
        <v>11973.119999999999</v>
      </c>
      <c r="P628" s="522">
        <v>0.21428571428571425</v>
      </c>
      <c r="Q628" s="510">
        <v>3991.0399999999995</v>
      </c>
    </row>
    <row r="629" spans="1:17" ht="14.4" customHeight="1" x14ac:dyDescent="0.3">
      <c r="A629" s="505" t="s">
        <v>3258</v>
      </c>
      <c r="B629" s="506" t="s">
        <v>2713</v>
      </c>
      <c r="C629" s="506" t="s">
        <v>2679</v>
      </c>
      <c r="D629" s="506" t="s">
        <v>3178</v>
      </c>
      <c r="E629" s="506" t="s">
        <v>3179</v>
      </c>
      <c r="F629" s="509"/>
      <c r="G629" s="509"/>
      <c r="H629" s="509"/>
      <c r="I629" s="509"/>
      <c r="J629" s="509">
        <v>4</v>
      </c>
      <c r="K629" s="509">
        <v>96527.2</v>
      </c>
      <c r="L629" s="509"/>
      <c r="M629" s="509">
        <v>24131.8</v>
      </c>
      <c r="N629" s="509"/>
      <c r="O629" s="509"/>
      <c r="P629" s="522"/>
      <c r="Q629" s="510"/>
    </row>
    <row r="630" spans="1:17" ht="14.4" customHeight="1" x14ac:dyDescent="0.3">
      <c r="A630" s="505" t="s">
        <v>3258</v>
      </c>
      <c r="B630" s="506" t="s">
        <v>2713</v>
      </c>
      <c r="C630" s="506" t="s">
        <v>2679</v>
      </c>
      <c r="D630" s="506" t="s">
        <v>3180</v>
      </c>
      <c r="E630" s="506" t="s">
        <v>3181</v>
      </c>
      <c r="F630" s="509"/>
      <c r="G630" s="509"/>
      <c r="H630" s="509"/>
      <c r="I630" s="509"/>
      <c r="J630" s="509">
        <v>3</v>
      </c>
      <c r="K630" s="509">
        <v>8989.5</v>
      </c>
      <c r="L630" s="509"/>
      <c r="M630" s="509">
        <v>2996.5</v>
      </c>
      <c r="N630" s="509"/>
      <c r="O630" s="509"/>
      <c r="P630" s="522"/>
      <c r="Q630" s="510"/>
    </row>
    <row r="631" spans="1:17" ht="14.4" customHeight="1" x14ac:dyDescent="0.3">
      <c r="A631" s="505" t="s">
        <v>3258</v>
      </c>
      <c r="B631" s="506" t="s">
        <v>2713</v>
      </c>
      <c r="C631" s="506" t="s">
        <v>2679</v>
      </c>
      <c r="D631" s="506" t="s">
        <v>2794</v>
      </c>
      <c r="E631" s="506" t="s">
        <v>2771</v>
      </c>
      <c r="F631" s="509">
        <v>1</v>
      </c>
      <c r="G631" s="509">
        <v>1396.2</v>
      </c>
      <c r="H631" s="509">
        <v>1</v>
      </c>
      <c r="I631" s="509">
        <v>1396.2</v>
      </c>
      <c r="J631" s="509">
        <v>1</v>
      </c>
      <c r="K631" s="509">
        <v>1446.97</v>
      </c>
      <c r="L631" s="509">
        <v>1.0363629852456668</v>
      </c>
      <c r="M631" s="509">
        <v>1446.97</v>
      </c>
      <c r="N631" s="509">
        <v>13</v>
      </c>
      <c r="O631" s="509">
        <v>18810.61</v>
      </c>
      <c r="P631" s="522">
        <v>13.472718808193669</v>
      </c>
      <c r="Q631" s="510">
        <v>1446.97</v>
      </c>
    </row>
    <row r="632" spans="1:17" ht="14.4" customHeight="1" x14ac:dyDescent="0.3">
      <c r="A632" s="505" t="s">
        <v>3258</v>
      </c>
      <c r="B632" s="506" t="s">
        <v>2713</v>
      </c>
      <c r="C632" s="506" t="s">
        <v>2679</v>
      </c>
      <c r="D632" s="506" t="s">
        <v>3229</v>
      </c>
      <c r="E632" s="506" t="s">
        <v>2771</v>
      </c>
      <c r="F632" s="509"/>
      <c r="G632" s="509"/>
      <c r="H632" s="509"/>
      <c r="I632" s="509"/>
      <c r="J632" s="509"/>
      <c r="K632" s="509"/>
      <c r="L632" s="509"/>
      <c r="M632" s="509"/>
      <c r="N632" s="509">
        <v>2</v>
      </c>
      <c r="O632" s="509">
        <v>6861.76</v>
      </c>
      <c r="P632" s="522"/>
      <c r="Q632" s="510">
        <v>3430.88</v>
      </c>
    </row>
    <row r="633" spans="1:17" ht="14.4" customHeight="1" x14ac:dyDescent="0.3">
      <c r="A633" s="505" t="s">
        <v>3258</v>
      </c>
      <c r="B633" s="506" t="s">
        <v>2713</v>
      </c>
      <c r="C633" s="506" t="s">
        <v>2679</v>
      </c>
      <c r="D633" s="506" t="s">
        <v>2795</v>
      </c>
      <c r="E633" s="506" t="s">
        <v>2796</v>
      </c>
      <c r="F633" s="509">
        <v>356</v>
      </c>
      <c r="G633" s="509">
        <v>2432566.3800000004</v>
      </c>
      <c r="H633" s="509">
        <v>1</v>
      </c>
      <c r="I633" s="509">
        <v>6833.0516292134844</v>
      </c>
      <c r="J633" s="509">
        <v>411</v>
      </c>
      <c r="K633" s="509">
        <v>2832110.5799999996</v>
      </c>
      <c r="L633" s="509">
        <v>1.1642480152997918</v>
      </c>
      <c r="M633" s="509">
        <v>6890.7799999999988</v>
      </c>
      <c r="N633" s="509">
        <v>461</v>
      </c>
      <c r="O633" s="509">
        <v>3176649.58</v>
      </c>
      <c r="P633" s="522">
        <v>1.3058840268934406</v>
      </c>
      <c r="Q633" s="510">
        <v>6890.78</v>
      </c>
    </row>
    <row r="634" spans="1:17" ht="14.4" customHeight="1" x14ac:dyDescent="0.3">
      <c r="A634" s="505" t="s">
        <v>3258</v>
      </c>
      <c r="B634" s="506" t="s">
        <v>2713</v>
      </c>
      <c r="C634" s="506" t="s">
        <v>2679</v>
      </c>
      <c r="D634" s="506" t="s">
        <v>2797</v>
      </c>
      <c r="E634" s="506" t="s">
        <v>2798</v>
      </c>
      <c r="F634" s="509">
        <v>4</v>
      </c>
      <c r="G634" s="509">
        <v>76787.199999999997</v>
      </c>
      <c r="H634" s="509">
        <v>1</v>
      </c>
      <c r="I634" s="509">
        <v>19196.8</v>
      </c>
      <c r="J634" s="509">
        <v>3</v>
      </c>
      <c r="K634" s="509">
        <v>57590.399999999994</v>
      </c>
      <c r="L634" s="509">
        <v>0.75</v>
      </c>
      <c r="M634" s="509">
        <v>19196.8</v>
      </c>
      <c r="N634" s="509">
        <v>9</v>
      </c>
      <c r="O634" s="509">
        <v>172771.20000000001</v>
      </c>
      <c r="P634" s="522">
        <v>2.2500000000000004</v>
      </c>
      <c r="Q634" s="510">
        <v>19196.800000000003</v>
      </c>
    </row>
    <row r="635" spans="1:17" ht="14.4" customHeight="1" x14ac:dyDescent="0.3">
      <c r="A635" s="505" t="s">
        <v>3258</v>
      </c>
      <c r="B635" s="506" t="s">
        <v>2713</v>
      </c>
      <c r="C635" s="506" t="s">
        <v>2679</v>
      </c>
      <c r="D635" s="506" t="s">
        <v>2801</v>
      </c>
      <c r="E635" s="506" t="s">
        <v>2802</v>
      </c>
      <c r="F635" s="509"/>
      <c r="G635" s="509"/>
      <c r="H635" s="509"/>
      <c r="I635" s="509"/>
      <c r="J635" s="509"/>
      <c r="K635" s="509"/>
      <c r="L635" s="509"/>
      <c r="M635" s="509"/>
      <c r="N635" s="509">
        <v>2</v>
      </c>
      <c r="O635" s="509">
        <v>8275.7800000000007</v>
      </c>
      <c r="P635" s="522"/>
      <c r="Q635" s="510">
        <v>4137.8900000000003</v>
      </c>
    </row>
    <row r="636" spans="1:17" ht="14.4" customHeight="1" x14ac:dyDescent="0.3">
      <c r="A636" s="505" t="s">
        <v>3258</v>
      </c>
      <c r="B636" s="506" t="s">
        <v>2713</v>
      </c>
      <c r="C636" s="506" t="s">
        <v>2679</v>
      </c>
      <c r="D636" s="506" t="s">
        <v>2803</v>
      </c>
      <c r="E636" s="506" t="s">
        <v>2804</v>
      </c>
      <c r="F636" s="509">
        <v>4</v>
      </c>
      <c r="G636" s="509">
        <v>4455.49</v>
      </c>
      <c r="H636" s="509">
        <v>1</v>
      </c>
      <c r="I636" s="509">
        <v>1113.8724999999999</v>
      </c>
      <c r="J636" s="509">
        <v>9</v>
      </c>
      <c r="K636" s="509">
        <v>10113.57</v>
      </c>
      <c r="L636" s="509">
        <v>2.2699119513229746</v>
      </c>
      <c r="M636" s="509">
        <v>1123.73</v>
      </c>
      <c r="N636" s="509"/>
      <c r="O636" s="509"/>
      <c r="P636" s="522"/>
      <c r="Q636" s="510"/>
    </row>
    <row r="637" spans="1:17" ht="14.4" customHeight="1" x14ac:dyDescent="0.3">
      <c r="A637" s="505" t="s">
        <v>3258</v>
      </c>
      <c r="B637" s="506" t="s">
        <v>2713</v>
      </c>
      <c r="C637" s="506" t="s">
        <v>2679</v>
      </c>
      <c r="D637" s="506" t="s">
        <v>2807</v>
      </c>
      <c r="E637" s="506" t="s">
        <v>2808</v>
      </c>
      <c r="F637" s="509">
        <v>142</v>
      </c>
      <c r="G637" s="509">
        <v>142397.6</v>
      </c>
      <c r="H637" s="509">
        <v>1</v>
      </c>
      <c r="I637" s="509">
        <v>1002.8000000000001</v>
      </c>
      <c r="J637" s="509">
        <v>120</v>
      </c>
      <c r="K637" s="509">
        <v>120336.00000000001</v>
      </c>
      <c r="L637" s="509">
        <v>0.84507042253521136</v>
      </c>
      <c r="M637" s="509">
        <v>1002.8000000000001</v>
      </c>
      <c r="N637" s="509">
        <v>98</v>
      </c>
      <c r="O637" s="509">
        <v>98274.400000000009</v>
      </c>
      <c r="P637" s="522">
        <v>0.69014084507042261</v>
      </c>
      <c r="Q637" s="510">
        <v>1002.8000000000001</v>
      </c>
    </row>
    <row r="638" spans="1:17" ht="14.4" customHeight="1" x14ac:dyDescent="0.3">
      <c r="A638" s="505" t="s">
        <v>3258</v>
      </c>
      <c r="B638" s="506" t="s">
        <v>2713</v>
      </c>
      <c r="C638" s="506" t="s">
        <v>2679</v>
      </c>
      <c r="D638" s="506" t="s">
        <v>2809</v>
      </c>
      <c r="E638" s="506" t="s">
        <v>2810</v>
      </c>
      <c r="F638" s="509">
        <v>176</v>
      </c>
      <c r="G638" s="509">
        <v>1346400</v>
      </c>
      <c r="H638" s="509">
        <v>1</v>
      </c>
      <c r="I638" s="509">
        <v>7650</v>
      </c>
      <c r="J638" s="509">
        <v>185</v>
      </c>
      <c r="K638" s="509">
        <v>1415250</v>
      </c>
      <c r="L638" s="509">
        <v>1.0511363636363635</v>
      </c>
      <c r="M638" s="509">
        <v>7650</v>
      </c>
      <c r="N638" s="509">
        <v>184</v>
      </c>
      <c r="O638" s="509">
        <v>1407600</v>
      </c>
      <c r="P638" s="522">
        <v>1.0454545454545454</v>
      </c>
      <c r="Q638" s="510">
        <v>7650</v>
      </c>
    </row>
    <row r="639" spans="1:17" ht="14.4" customHeight="1" x14ac:dyDescent="0.3">
      <c r="A639" s="505" t="s">
        <v>3258</v>
      </c>
      <c r="B639" s="506" t="s">
        <v>2713</v>
      </c>
      <c r="C639" s="506" t="s">
        <v>2679</v>
      </c>
      <c r="D639" s="506" t="s">
        <v>2811</v>
      </c>
      <c r="E639" s="506" t="s">
        <v>2812</v>
      </c>
      <c r="F639" s="509">
        <v>15</v>
      </c>
      <c r="G639" s="509">
        <v>140227.06</v>
      </c>
      <c r="H639" s="509">
        <v>1</v>
      </c>
      <c r="I639" s="509">
        <v>9348.4706666666661</v>
      </c>
      <c r="J639" s="509">
        <v>5</v>
      </c>
      <c r="K639" s="509">
        <v>46851.95</v>
      </c>
      <c r="L639" s="509">
        <v>0.33411489907867997</v>
      </c>
      <c r="M639" s="509">
        <v>9370.39</v>
      </c>
      <c r="N639" s="509">
        <v>2</v>
      </c>
      <c r="O639" s="509">
        <v>18740.78</v>
      </c>
      <c r="P639" s="522">
        <v>0.13364595963147197</v>
      </c>
      <c r="Q639" s="510">
        <v>9370.39</v>
      </c>
    </row>
    <row r="640" spans="1:17" ht="14.4" customHeight="1" x14ac:dyDescent="0.3">
      <c r="A640" s="505" t="s">
        <v>3258</v>
      </c>
      <c r="B640" s="506" t="s">
        <v>2713</v>
      </c>
      <c r="C640" s="506" t="s">
        <v>2679</v>
      </c>
      <c r="D640" s="506" t="s">
        <v>2815</v>
      </c>
      <c r="E640" s="506" t="s">
        <v>2816</v>
      </c>
      <c r="F640" s="509">
        <v>5</v>
      </c>
      <c r="G640" s="509">
        <v>66422.600000000006</v>
      </c>
      <c r="H640" s="509">
        <v>1</v>
      </c>
      <c r="I640" s="509">
        <v>13284.52</v>
      </c>
      <c r="J640" s="509">
        <v>39</v>
      </c>
      <c r="K640" s="509">
        <v>518096.28</v>
      </c>
      <c r="L640" s="509">
        <v>7.8</v>
      </c>
      <c r="M640" s="509">
        <v>13284.52</v>
      </c>
      <c r="N640" s="509">
        <v>20</v>
      </c>
      <c r="O640" s="509">
        <v>265690.40000000002</v>
      </c>
      <c r="P640" s="522">
        <v>4</v>
      </c>
      <c r="Q640" s="510">
        <v>13284.52</v>
      </c>
    </row>
    <row r="641" spans="1:17" ht="14.4" customHeight="1" x14ac:dyDescent="0.3">
      <c r="A641" s="505" t="s">
        <v>3258</v>
      </c>
      <c r="B641" s="506" t="s">
        <v>2713</v>
      </c>
      <c r="C641" s="506" t="s">
        <v>2679</v>
      </c>
      <c r="D641" s="506" t="s">
        <v>2821</v>
      </c>
      <c r="E641" s="506" t="s">
        <v>2822</v>
      </c>
      <c r="F641" s="509">
        <v>52</v>
      </c>
      <c r="G641" s="509">
        <v>41444</v>
      </c>
      <c r="H641" s="509">
        <v>1</v>
      </c>
      <c r="I641" s="509">
        <v>797</v>
      </c>
      <c r="J641" s="509">
        <v>61</v>
      </c>
      <c r="K641" s="509">
        <v>48617</v>
      </c>
      <c r="L641" s="509">
        <v>1.1730769230769231</v>
      </c>
      <c r="M641" s="509">
        <v>797</v>
      </c>
      <c r="N641" s="509">
        <v>116</v>
      </c>
      <c r="O641" s="509">
        <v>92452</v>
      </c>
      <c r="P641" s="522">
        <v>2.2307692307692308</v>
      </c>
      <c r="Q641" s="510">
        <v>797</v>
      </c>
    </row>
    <row r="642" spans="1:17" ht="14.4" customHeight="1" x14ac:dyDescent="0.3">
      <c r="A642" s="505" t="s">
        <v>3258</v>
      </c>
      <c r="B642" s="506" t="s">
        <v>2713</v>
      </c>
      <c r="C642" s="506" t="s">
        <v>2679</v>
      </c>
      <c r="D642" s="506" t="s">
        <v>3184</v>
      </c>
      <c r="E642" s="506" t="s">
        <v>2899</v>
      </c>
      <c r="F642" s="509"/>
      <c r="G642" s="509"/>
      <c r="H642" s="509"/>
      <c r="I642" s="509"/>
      <c r="J642" s="509">
        <v>6</v>
      </c>
      <c r="K642" s="509">
        <v>5151.12</v>
      </c>
      <c r="L642" s="509"/>
      <c r="M642" s="509">
        <v>858.52</v>
      </c>
      <c r="N642" s="509"/>
      <c r="O642" s="509"/>
      <c r="P642" s="522"/>
      <c r="Q642" s="510"/>
    </row>
    <row r="643" spans="1:17" ht="14.4" customHeight="1" x14ac:dyDescent="0.3">
      <c r="A643" s="505" t="s">
        <v>3258</v>
      </c>
      <c r="B643" s="506" t="s">
        <v>2713</v>
      </c>
      <c r="C643" s="506" t="s">
        <v>2679</v>
      </c>
      <c r="D643" s="506" t="s">
        <v>3272</v>
      </c>
      <c r="E643" s="506" t="s">
        <v>3273</v>
      </c>
      <c r="F643" s="509">
        <v>2</v>
      </c>
      <c r="G643" s="509">
        <v>19439</v>
      </c>
      <c r="H643" s="509">
        <v>1</v>
      </c>
      <c r="I643" s="509">
        <v>9719.5</v>
      </c>
      <c r="J643" s="509">
        <v>10</v>
      </c>
      <c r="K643" s="509">
        <v>100729.40000000001</v>
      </c>
      <c r="L643" s="509">
        <v>5.1818200524718359</v>
      </c>
      <c r="M643" s="509">
        <v>10072.94</v>
      </c>
      <c r="N643" s="509">
        <v>28</v>
      </c>
      <c r="O643" s="509">
        <v>282042.32</v>
      </c>
      <c r="P643" s="522">
        <v>14.509096146921138</v>
      </c>
      <c r="Q643" s="510">
        <v>10072.94</v>
      </c>
    </row>
    <row r="644" spans="1:17" ht="14.4" customHeight="1" x14ac:dyDescent="0.3">
      <c r="A644" s="505" t="s">
        <v>3258</v>
      </c>
      <c r="B644" s="506" t="s">
        <v>2713</v>
      </c>
      <c r="C644" s="506" t="s">
        <v>2679</v>
      </c>
      <c r="D644" s="506" t="s">
        <v>2831</v>
      </c>
      <c r="E644" s="506" t="s">
        <v>2832</v>
      </c>
      <c r="F644" s="509">
        <v>4</v>
      </c>
      <c r="G644" s="509">
        <v>11897.44</v>
      </c>
      <c r="H644" s="509">
        <v>1</v>
      </c>
      <c r="I644" s="509">
        <v>2974.36</v>
      </c>
      <c r="J644" s="509">
        <v>2</v>
      </c>
      <c r="K644" s="509">
        <v>5948.72</v>
      </c>
      <c r="L644" s="509">
        <v>0.5</v>
      </c>
      <c r="M644" s="509">
        <v>2974.36</v>
      </c>
      <c r="N644" s="509">
        <v>7</v>
      </c>
      <c r="O644" s="509">
        <v>20820.52</v>
      </c>
      <c r="P644" s="522">
        <v>1.75</v>
      </c>
      <c r="Q644" s="510">
        <v>2974.36</v>
      </c>
    </row>
    <row r="645" spans="1:17" ht="14.4" customHeight="1" x14ac:dyDescent="0.3">
      <c r="A645" s="505" t="s">
        <v>3258</v>
      </c>
      <c r="B645" s="506" t="s">
        <v>2713</v>
      </c>
      <c r="C645" s="506" t="s">
        <v>2679</v>
      </c>
      <c r="D645" s="506" t="s">
        <v>3274</v>
      </c>
      <c r="E645" s="506" t="s">
        <v>3275</v>
      </c>
      <c r="F645" s="509">
        <v>4</v>
      </c>
      <c r="G645" s="509">
        <v>13440</v>
      </c>
      <c r="H645" s="509">
        <v>1</v>
      </c>
      <c r="I645" s="509">
        <v>3360</v>
      </c>
      <c r="J645" s="509">
        <v>3</v>
      </c>
      <c r="K645" s="509">
        <v>10080</v>
      </c>
      <c r="L645" s="509">
        <v>0.75</v>
      </c>
      <c r="M645" s="509">
        <v>3360</v>
      </c>
      <c r="N645" s="509"/>
      <c r="O645" s="509"/>
      <c r="P645" s="522"/>
      <c r="Q645" s="510"/>
    </row>
    <row r="646" spans="1:17" ht="14.4" customHeight="1" x14ac:dyDescent="0.3">
      <c r="A646" s="505" t="s">
        <v>3258</v>
      </c>
      <c r="B646" s="506" t="s">
        <v>2713</v>
      </c>
      <c r="C646" s="506" t="s">
        <v>2679</v>
      </c>
      <c r="D646" s="506" t="s">
        <v>3230</v>
      </c>
      <c r="E646" s="506" t="s">
        <v>3231</v>
      </c>
      <c r="F646" s="509">
        <v>1</v>
      </c>
      <c r="G646" s="509">
        <v>3360</v>
      </c>
      <c r="H646" s="509">
        <v>1</v>
      </c>
      <c r="I646" s="509">
        <v>3360</v>
      </c>
      <c r="J646" s="509">
        <v>2</v>
      </c>
      <c r="K646" s="509">
        <v>6720</v>
      </c>
      <c r="L646" s="509">
        <v>2</v>
      </c>
      <c r="M646" s="509">
        <v>3360</v>
      </c>
      <c r="N646" s="509"/>
      <c r="O646" s="509"/>
      <c r="P646" s="522"/>
      <c r="Q646" s="510"/>
    </row>
    <row r="647" spans="1:17" ht="14.4" customHeight="1" x14ac:dyDescent="0.3">
      <c r="A647" s="505" t="s">
        <v>3258</v>
      </c>
      <c r="B647" s="506" t="s">
        <v>2713</v>
      </c>
      <c r="C647" s="506" t="s">
        <v>2679</v>
      </c>
      <c r="D647" s="506" t="s">
        <v>3276</v>
      </c>
      <c r="E647" s="506" t="s">
        <v>3277</v>
      </c>
      <c r="F647" s="509"/>
      <c r="G647" s="509"/>
      <c r="H647" s="509"/>
      <c r="I647" s="509"/>
      <c r="J647" s="509">
        <v>1</v>
      </c>
      <c r="K647" s="509">
        <v>3360</v>
      </c>
      <c r="L647" s="509"/>
      <c r="M647" s="509">
        <v>3360</v>
      </c>
      <c r="N647" s="509"/>
      <c r="O647" s="509"/>
      <c r="P647" s="522"/>
      <c r="Q647" s="510"/>
    </row>
    <row r="648" spans="1:17" ht="14.4" customHeight="1" x14ac:dyDescent="0.3">
      <c r="A648" s="505" t="s">
        <v>3258</v>
      </c>
      <c r="B648" s="506" t="s">
        <v>2713</v>
      </c>
      <c r="C648" s="506" t="s">
        <v>2679</v>
      </c>
      <c r="D648" s="506" t="s">
        <v>2833</v>
      </c>
      <c r="E648" s="506" t="s">
        <v>2834</v>
      </c>
      <c r="F648" s="509">
        <v>8</v>
      </c>
      <c r="G648" s="509">
        <v>21577.919999999998</v>
      </c>
      <c r="H648" s="509">
        <v>1</v>
      </c>
      <c r="I648" s="509">
        <v>2697.24</v>
      </c>
      <c r="J648" s="509">
        <v>14</v>
      </c>
      <c r="K648" s="509">
        <v>37761.360000000001</v>
      </c>
      <c r="L648" s="509">
        <v>1.7500000000000002</v>
      </c>
      <c r="M648" s="509">
        <v>2697.2400000000002</v>
      </c>
      <c r="N648" s="509">
        <v>17</v>
      </c>
      <c r="O648" s="509">
        <v>45853.079999999994</v>
      </c>
      <c r="P648" s="522">
        <v>2.125</v>
      </c>
      <c r="Q648" s="510">
        <v>2697.24</v>
      </c>
    </row>
    <row r="649" spans="1:17" ht="14.4" customHeight="1" x14ac:dyDescent="0.3">
      <c r="A649" s="505" t="s">
        <v>3258</v>
      </c>
      <c r="B649" s="506" t="s">
        <v>2713</v>
      </c>
      <c r="C649" s="506" t="s">
        <v>2679</v>
      </c>
      <c r="D649" s="506" t="s">
        <v>2835</v>
      </c>
      <c r="E649" s="506" t="s">
        <v>2834</v>
      </c>
      <c r="F649" s="509">
        <v>16</v>
      </c>
      <c r="G649" s="509">
        <v>83594.09</v>
      </c>
      <c r="H649" s="509">
        <v>1</v>
      </c>
      <c r="I649" s="509">
        <v>5224.6306249999998</v>
      </c>
      <c r="J649" s="509">
        <v>22</v>
      </c>
      <c r="K649" s="509">
        <v>115703.06</v>
      </c>
      <c r="L649" s="509">
        <v>1.3841057424035599</v>
      </c>
      <c r="M649" s="509">
        <v>5259.23</v>
      </c>
      <c r="N649" s="509">
        <v>36</v>
      </c>
      <c r="O649" s="509">
        <v>189332.28</v>
      </c>
      <c r="P649" s="522">
        <v>2.2649003057512798</v>
      </c>
      <c r="Q649" s="510">
        <v>5259.23</v>
      </c>
    </row>
    <row r="650" spans="1:17" ht="14.4" customHeight="1" x14ac:dyDescent="0.3">
      <c r="A650" s="505" t="s">
        <v>3258</v>
      </c>
      <c r="B650" s="506" t="s">
        <v>2713</v>
      </c>
      <c r="C650" s="506" t="s">
        <v>2679</v>
      </c>
      <c r="D650" s="506" t="s">
        <v>2836</v>
      </c>
      <c r="E650" s="506" t="s">
        <v>2837</v>
      </c>
      <c r="F650" s="509">
        <v>9</v>
      </c>
      <c r="G650" s="509">
        <v>13476.960000000001</v>
      </c>
      <c r="H650" s="509">
        <v>1</v>
      </c>
      <c r="I650" s="509">
        <v>1497.44</v>
      </c>
      <c r="J650" s="509">
        <v>16</v>
      </c>
      <c r="K650" s="509">
        <v>23959.040000000001</v>
      </c>
      <c r="L650" s="509">
        <v>1.7777777777777777</v>
      </c>
      <c r="M650" s="509">
        <v>1497.44</v>
      </c>
      <c r="N650" s="509">
        <v>12</v>
      </c>
      <c r="O650" s="509">
        <v>17969.28</v>
      </c>
      <c r="P650" s="522">
        <v>1.3333333333333333</v>
      </c>
      <c r="Q650" s="510">
        <v>1497.4399999999998</v>
      </c>
    </row>
    <row r="651" spans="1:17" ht="14.4" customHeight="1" x14ac:dyDescent="0.3">
      <c r="A651" s="505" t="s">
        <v>3258</v>
      </c>
      <c r="B651" s="506" t="s">
        <v>2713</v>
      </c>
      <c r="C651" s="506" t="s">
        <v>2679</v>
      </c>
      <c r="D651" s="506" t="s">
        <v>3278</v>
      </c>
      <c r="E651" s="506" t="s">
        <v>3279</v>
      </c>
      <c r="F651" s="509">
        <v>1</v>
      </c>
      <c r="G651" s="509">
        <v>39061</v>
      </c>
      <c r="H651" s="509">
        <v>1</v>
      </c>
      <c r="I651" s="509">
        <v>39061</v>
      </c>
      <c r="J651" s="509"/>
      <c r="K651" s="509"/>
      <c r="L651" s="509"/>
      <c r="M651" s="509"/>
      <c r="N651" s="509"/>
      <c r="O651" s="509"/>
      <c r="P651" s="522"/>
      <c r="Q651" s="510"/>
    </row>
    <row r="652" spans="1:17" ht="14.4" customHeight="1" x14ac:dyDescent="0.3">
      <c r="A652" s="505" t="s">
        <v>3258</v>
      </c>
      <c r="B652" s="506" t="s">
        <v>2713</v>
      </c>
      <c r="C652" s="506" t="s">
        <v>2679</v>
      </c>
      <c r="D652" s="506" t="s">
        <v>3280</v>
      </c>
      <c r="E652" s="506" t="s">
        <v>3281</v>
      </c>
      <c r="F652" s="509">
        <v>3</v>
      </c>
      <c r="G652" s="509">
        <v>104700</v>
      </c>
      <c r="H652" s="509">
        <v>1</v>
      </c>
      <c r="I652" s="509">
        <v>34900</v>
      </c>
      <c r="J652" s="509">
        <v>4</v>
      </c>
      <c r="K652" s="509">
        <v>139600</v>
      </c>
      <c r="L652" s="509">
        <v>1.3333333333333333</v>
      </c>
      <c r="M652" s="509">
        <v>34900</v>
      </c>
      <c r="N652" s="509">
        <v>1</v>
      </c>
      <c r="O652" s="509">
        <v>34900</v>
      </c>
      <c r="P652" s="522">
        <v>0.33333333333333331</v>
      </c>
      <c r="Q652" s="510">
        <v>34900</v>
      </c>
    </row>
    <row r="653" spans="1:17" ht="14.4" customHeight="1" x14ac:dyDescent="0.3">
      <c r="A653" s="505" t="s">
        <v>3258</v>
      </c>
      <c r="B653" s="506" t="s">
        <v>2713</v>
      </c>
      <c r="C653" s="506" t="s">
        <v>2679</v>
      </c>
      <c r="D653" s="506" t="s">
        <v>3215</v>
      </c>
      <c r="E653" s="506" t="s">
        <v>3216</v>
      </c>
      <c r="F653" s="509">
        <v>1</v>
      </c>
      <c r="G653" s="509">
        <v>3900</v>
      </c>
      <c r="H653" s="509">
        <v>1</v>
      </c>
      <c r="I653" s="509">
        <v>3900</v>
      </c>
      <c r="J653" s="509"/>
      <c r="K653" s="509"/>
      <c r="L653" s="509"/>
      <c r="M653" s="509"/>
      <c r="N653" s="509"/>
      <c r="O653" s="509"/>
      <c r="P653" s="522"/>
      <c r="Q653" s="510"/>
    </row>
    <row r="654" spans="1:17" ht="14.4" customHeight="1" x14ac:dyDescent="0.3">
      <c r="A654" s="505" t="s">
        <v>3258</v>
      </c>
      <c r="B654" s="506" t="s">
        <v>2713</v>
      </c>
      <c r="C654" s="506" t="s">
        <v>2679</v>
      </c>
      <c r="D654" s="506" t="s">
        <v>2840</v>
      </c>
      <c r="E654" s="506" t="s">
        <v>2841</v>
      </c>
      <c r="F654" s="509">
        <v>31</v>
      </c>
      <c r="G654" s="509">
        <v>18647.650000000001</v>
      </c>
      <c r="H654" s="509">
        <v>1</v>
      </c>
      <c r="I654" s="509">
        <v>601.53709677419363</v>
      </c>
      <c r="J654" s="509">
        <v>19</v>
      </c>
      <c r="K654" s="509">
        <v>11507.35</v>
      </c>
      <c r="L654" s="509">
        <v>0.61709384292390723</v>
      </c>
      <c r="M654" s="509">
        <v>605.65</v>
      </c>
      <c r="N654" s="509">
        <v>9</v>
      </c>
      <c r="O654" s="509">
        <v>5450.8499999999995</v>
      </c>
      <c r="P654" s="522">
        <v>0.2923076098060613</v>
      </c>
      <c r="Q654" s="510">
        <v>605.65</v>
      </c>
    </row>
    <row r="655" spans="1:17" ht="14.4" customHeight="1" x14ac:dyDescent="0.3">
      <c r="A655" s="505" t="s">
        <v>3258</v>
      </c>
      <c r="B655" s="506" t="s">
        <v>2713</v>
      </c>
      <c r="C655" s="506" t="s">
        <v>2679</v>
      </c>
      <c r="D655" s="506" t="s">
        <v>2846</v>
      </c>
      <c r="E655" s="506" t="s">
        <v>2847</v>
      </c>
      <c r="F655" s="509">
        <v>12</v>
      </c>
      <c r="G655" s="509">
        <v>9886.4399999999987</v>
      </c>
      <c r="H655" s="509">
        <v>1</v>
      </c>
      <c r="I655" s="509">
        <v>823.86999999999989</v>
      </c>
      <c r="J655" s="509">
        <v>15</v>
      </c>
      <c r="K655" s="509">
        <v>12467.4</v>
      </c>
      <c r="L655" s="509">
        <v>1.26106060422154</v>
      </c>
      <c r="M655" s="509">
        <v>831.16</v>
      </c>
      <c r="N655" s="509">
        <v>13</v>
      </c>
      <c r="O655" s="509">
        <v>10805.08</v>
      </c>
      <c r="P655" s="522">
        <v>1.0929191903253346</v>
      </c>
      <c r="Q655" s="510">
        <v>831.16</v>
      </c>
    </row>
    <row r="656" spans="1:17" ht="14.4" customHeight="1" x14ac:dyDescent="0.3">
      <c r="A656" s="505" t="s">
        <v>3258</v>
      </c>
      <c r="B656" s="506" t="s">
        <v>2713</v>
      </c>
      <c r="C656" s="506" t="s">
        <v>2679</v>
      </c>
      <c r="D656" s="506" t="s">
        <v>2848</v>
      </c>
      <c r="E656" s="506" t="s">
        <v>2847</v>
      </c>
      <c r="F656" s="509">
        <v>31</v>
      </c>
      <c r="G656" s="509">
        <v>27374.059999999998</v>
      </c>
      <c r="H656" s="509">
        <v>1</v>
      </c>
      <c r="I656" s="509">
        <v>883.03419354838707</v>
      </c>
      <c r="J656" s="509">
        <v>33</v>
      </c>
      <c r="K656" s="509">
        <v>29305.979999999996</v>
      </c>
      <c r="L656" s="509">
        <v>1.0705748434832099</v>
      </c>
      <c r="M656" s="509">
        <v>888.05999999999983</v>
      </c>
      <c r="N656" s="509">
        <v>57</v>
      </c>
      <c r="O656" s="509">
        <v>50619.42</v>
      </c>
      <c r="P656" s="522">
        <v>1.8491747296528174</v>
      </c>
      <c r="Q656" s="510">
        <v>888.06</v>
      </c>
    </row>
    <row r="657" spans="1:17" ht="14.4" customHeight="1" x14ac:dyDescent="0.3">
      <c r="A657" s="505" t="s">
        <v>3258</v>
      </c>
      <c r="B657" s="506" t="s">
        <v>2713</v>
      </c>
      <c r="C657" s="506" t="s">
        <v>2679</v>
      </c>
      <c r="D657" s="506" t="s">
        <v>2849</v>
      </c>
      <c r="E657" s="506" t="s">
        <v>2850</v>
      </c>
      <c r="F657" s="509">
        <v>67</v>
      </c>
      <c r="G657" s="509">
        <v>59126.100000000006</v>
      </c>
      <c r="H657" s="509">
        <v>1</v>
      </c>
      <c r="I657" s="509">
        <v>882.47910447761205</v>
      </c>
      <c r="J657" s="509">
        <v>91</v>
      </c>
      <c r="K657" s="509">
        <v>80813.460000000006</v>
      </c>
      <c r="L657" s="509">
        <v>1.3667984189723319</v>
      </c>
      <c r="M657" s="509">
        <v>888.06000000000006</v>
      </c>
      <c r="N657" s="509">
        <v>121</v>
      </c>
      <c r="O657" s="509">
        <v>107455.26000000001</v>
      </c>
      <c r="P657" s="522">
        <v>1.817391304347826</v>
      </c>
      <c r="Q657" s="510">
        <v>888.06000000000006</v>
      </c>
    </row>
    <row r="658" spans="1:17" ht="14.4" customHeight="1" x14ac:dyDescent="0.3">
      <c r="A658" s="505" t="s">
        <v>3258</v>
      </c>
      <c r="B658" s="506" t="s">
        <v>2713</v>
      </c>
      <c r="C658" s="506" t="s">
        <v>2679</v>
      </c>
      <c r="D658" s="506" t="s">
        <v>2851</v>
      </c>
      <c r="E658" s="506" t="s">
        <v>2852</v>
      </c>
      <c r="F658" s="509">
        <v>5</v>
      </c>
      <c r="G658" s="509">
        <v>4097.4800000000005</v>
      </c>
      <c r="H658" s="509">
        <v>1</v>
      </c>
      <c r="I658" s="509">
        <v>819.49600000000009</v>
      </c>
      <c r="J658" s="509">
        <v>2</v>
      </c>
      <c r="K658" s="509">
        <v>1662.32</v>
      </c>
      <c r="L658" s="509">
        <v>0.40569325536671313</v>
      </c>
      <c r="M658" s="509">
        <v>831.16</v>
      </c>
      <c r="N658" s="509">
        <v>2</v>
      </c>
      <c r="O658" s="509">
        <v>1662.32</v>
      </c>
      <c r="P658" s="522">
        <v>0.40569325536671313</v>
      </c>
      <c r="Q658" s="510">
        <v>831.16</v>
      </c>
    </row>
    <row r="659" spans="1:17" ht="14.4" customHeight="1" x14ac:dyDescent="0.3">
      <c r="A659" s="505" t="s">
        <v>3258</v>
      </c>
      <c r="B659" s="506" t="s">
        <v>2713</v>
      </c>
      <c r="C659" s="506" t="s">
        <v>2679</v>
      </c>
      <c r="D659" s="506" t="s">
        <v>3187</v>
      </c>
      <c r="E659" s="506" t="s">
        <v>3188</v>
      </c>
      <c r="F659" s="509"/>
      <c r="G659" s="509"/>
      <c r="H659" s="509"/>
      <c r="I659" s="509"/>
      <c r="J659" s="509">
        <v>2</v>
      </c>
      <c r="K659" s="509">
        <v>2187.7600000000002</v>
      </c>
      <c r="L659" s="509"/>
      <c r="M659" s="509">
        <v>1093.8800000000001</v>
      </c>
      <c r="N659" s="509">
        <v>9</v>
      </c>
      <c r="O659" s="509">
        <v>9844.92</v>
      </c>
      <c r="P659" s="522"/>
      <c r="Q659" s="510">
        <v>1093.8800000000001</v>
      </c>
    </row>
    <row r="660" spans="1:17" ht="14.4" customHeight="1" x14ac:dyDescent="0.3">
      <c r="A660" s="505" t="s">
        <v>3258</v>
      </c>
      <c r="B660" s="506" t="s">
        <v>2713</v>
      </c>
      <c r="C660" s="506" t="s">
        <v>2679</v>
      </c>
      <c r="D660" s="506" t="s">
        <v>2853</v>
      </c>
      <c r="E660" s="506" t="s">
        <v>2854</v>
      </c>
      <c r="F660" s="509">
        <v>10</v>
      </c>
      <c r="G660" s="509">
        <v>38988</v>
      </c>
      <c r="H660" s="509">
        <v>1</v>
      </c>
      <c r="I660" s="509">
        <v>3898.8</v>
      </c>
      <c r="J660" s="509">
        <v>18</v>
      </c>
      <c r="K660" s="509">
        <v>70178.399999999994</v>
      </c>
      <c r="L660" s="509">
        <v>1.7999999999999998</v>
      </c>
      <c r="M660" s="509">
        <v>3898.7999999999997</v>
      </c>
      <c r="N660" s="509">
        <v>3</v>
      </c>
      <c r="O660" s="509">
        <v>11696.4</v>
      </c>
      <c r="P660" s="522">
        <v>0.3</v>
      </c>
      <c r="Q660" s="510">
        <v>3898.7999999999997</v>
      </c>
    </row>
    <row r="661" spans="1:17" ht="14.4" customHeight="1" x14ac:dyDescent="0.3">
      <c r="A661" s="505" t="s">
        <v>3258</v>
      </c>
      <c r="B661" s="506" t="s">
        <v>2713</v>
      </c>
      <c r="C661" s="506" t="s">
        <v>2679</v>
      </c>
      <c r="D661" s="506" t="s">
        <v>2855</v>
      </c>
      <c r="E661" s="506" t="s">
        <v>2856</v>
      </c>
      <c r="F661" s="509">
        <v>2</v>
      </c>
      <c r="G661" s="509">
        <v>4410</v>
      </c>
      <c r="H661" s="509">
        <v>1</v>
      </c>
      <c r="I661" s="509">
        <v>2205</v>
      </c>
      <c r="J661" s="509">
        <v>3</v>
      </c>
      <c r="K661" s="509">
        <v>6615</v>
      </c>
      <c r="L661" s="509">
        <v>1.5</v>
      </c>
      <c r="M661" s="509">
        <v>2205</v>
      </c>
      <c r="N661" s="509"/>
      <c r="O661" s="509"/>
      <c r="P661" s="522"/>
      <c r="Q661" s="510"/>
    </row>
    <row r="662" spans="1:17" ht="14.4" customHeight="1" x14ac:dyDescent="0.3">
      <c r="A662" s="505" t="s">
        <v>3258</v>
      </c>
      <c r="B662" s="506" t="s">
        <v>2713</v>
      </c>
      <c r="C662" s="506" t="s">
        <v>2679</v>
      </c>
      <c r="D662" s="506" t="s">
        <v>2857</v>
      </c>
      <c r="E662" s="506" t="s">
        <v>2771</v>
      </c>
      <c r="F662" s="509"/>
      <c r="G662" s="509"/>
      <c r="H662" s="509"/>
      <c r="I662" s="509"/>
      <c r="J662" s="509">
        <v>1</v>
      </c>
      <c r="K662" s="509">
        <v>847.75</v>
      </c>
      <c r="L662" s="509"/>
      <c r="M662" s="509">
        <v>847.75</v>
      </c>
      <c r="N662" s="509"/>
      <c r="O662" s="509"/>
      <c r="P662" s="522"/>
      <c r="Q662" s="510"/>
    </row>
    <row r="663" spans="1:17" ht="14.4" customHeight="1" x14ac:dyDescent="0.3">
      <c r="A663" s="505" t="s">
        <v>3258</v>
      </c>
      <c r="B663" s="506" t="s">
        <v>2713</v>
      </c>
      <c r="C663" s="506" t="s">
        <v>2679</v>
      </c>
      <c r="D663" s="506" t="s">
        <v>2858</v>
      </c>
      <c r="E663" s="506" t="s">
        <v>2859</v>
      </c>
      <c r="F663" s="509">
        <v>49</v>
      </c>
      <c r="G663" s="509">
        <v>71499.28</v>
      </c>
      <c r="H663" s="509">
        <v>1</v>
      </c>
      <c r="I663" s="509">
        <v>1459.1689795918367</v>
      </c>
      <c r="J663" s="509">
        <v>55</v>
      </c>
      <c r="K663" s="509">
        <v>81008.39999999998</v>
      </c>
      <c r="L663" s="509">
        <v>1.1329960245753521</v>
      </c>
      <c r="M663" s="509">
        <v>1472.8799999999997</v>
      </c>
      <c r="N663" s="509">
        <v>18</v>
      </c>
      <c r="O663" s="509">
        <v>26511.840000000004</v>
      </c>
      <c r="P663" s="522">
        <v>0.37079869895193357</v>
      </c>
      <c r="Q663" s="510">
        <v>1472.88</v>
      </c>
    </row>
    <row r="664" spans="1:17" ht="14.4" customHeight="1" x14ac:dyDescent="0.3">
      <c r="A664" s="505" t="s">
        <v>3258</v>
      </c>
      <c r="B664" s="506" t="s">
        <v>2713</v>
      </c>
      <c r="C664" s="506" t="s">
        <v>2679</v>
      </c>
      <c r="D664" s="506" t="s">
        <v>2860</v>
      </c>
      <c r="E664" s="506" t="s">
        <v>2861</v>
      </c>
      <c r="F664" s="509"/>
      <c r="G664" s="509"/>
      <c r="H664" s="509"/>
      <c r="I664" s="509"/>
      <c r="J664" s="509"/>
      <c r="K664" s="509"/>
      <c r="L664" s="509"/>
      <c r="M664" s="509"/>
      <c r="N664" s="509">
        <v>47</v>
      </c>
      <c r="O664" s="509">
        <v>61670.58</v>
      </c>
      <c r="P664" s="522"/>
      <c r="Q664" s="510">
        <v>1312.14</v>
      </c>
    </row>
    <row r="665" spans="1:17" ht="14.4" customHeight="1" x14ac:dyDescent="0.3">
      <c r="A665" s="505" t="s">
        <v>3258</v>
      </c>
      <c r="B665" s="506" t="s">
        <v>2713</v>
      </c>
      <c r="C665" s="506" t="s">
        <v>2679</v>
      </c>
      <c r="D665" s="506" t="s">
        <v>2862</v>
      </c>
      <c r="E665" s="506" t="s">
        <v>2863</v>
      </c>
      <c r="F665" s="509">
        <v>2</v>
      </c>
      <c r="G665" s="509">
        <v>31142.720000000001</v>
      </c>
      <c r="H665" s="509">
        <v>1</v>
      </c>
      <c r="I665" s="509">
        <v>15571.36</v>
      </c>
      <c r="J665" s="509">
        <v>3</v>
      </c>
      <c r="K665" s="509">
        <v>46714.080000000002</v>
      </c>
      <c r="L665" s="509">
        <v>1.5</v>
      </c>
      <c r="M665" s="509">
        <v>15571.36</v>
      </c>
      <c r="N665" s="509">
        <v>1</v>
      </c>
      <c r="O665" s="509">
        <v>15571.36</v>
      </c>
      <c r="P665" s="522">
        <v>0.5</v>
      </c>
      <c r="Q665" s="510">
        <v>15571.36</v>
      </c>
    </row>
    <row r="666" spans="1:17" ht="14.4" customHeight="1" x14ac:dyDescent="0.3">
      <c r="A666" s="505" t="s">
        <v>3258</v>
      </c>
      <c r="B666" s="506" t="s">
        <v>2713</v>
      </c>
      <c r="C666" s="506" t="s">
        <v>2679</v>
      </c>
      <c r="D666" s="506" t="s">
        <v>3232</v>
      </c>
      <c r="E666" s="506" t="s">
        <v>3233</v>
      </c>
      <c r="F666" s="509"/>
      <c r="G666" s="509"/>
      <c r="H666" s="509"/>
      <c r="I666" s="509"/>
      <c r="J666" s="509">
        <v>1</v>
      </c>
      <c r="K666" s="509">
        <v>40210.910000000003</v>
      </c>
      <c r="L666" s="509"/>
      <c r="M666" s="509">
        <v>40210.910000000003</v>
      </c>
      <c r="N666" s="509"/>
      <c r="O666" s="509"/>
      <c r="P666" s="522"/>
      <c r="Q666" s="510"/>
    </row>
    <row r="667" spans="1:17" ht="14.4" customHeight="1" x14ac:dyDescent="0.3">
      <c r="A667" s="505" t="s">
        <v>3258</v>
      </c>
      <c r="B667" s="506" t="s">
        <v>2713</v>
      </c>
      <c r="C667" s="506" t="s">
        <v>2679</v>
      </c>
      <c r="D667" s="506" t="s">
        <v>3282</v>
      </c>
      <c r="E667" s="506" t="s">
        <v>3283</v>
      </c>
      <c r="F667" s="509">
        <v>12</v>
      </c>
      <c r="G667" s="509">
        <v>877265.46</v>
      </c>
      <c r="H667" s="509">
        <v>1</v>
      </c>
      <c r="I667" s="509">
        <v>73105.455000000002</v>
      </c>
      <c r="J667" s="509">
        <v>3</v>
      </c>
      <c r="K667" s="509">
        <v>223232.73</v>
      </c>
      <c r="L667" s="509">
        <v>0.25446428724094533</v>
      </c>
      <c r="M667" s="509">
        <v>74410.91</v>
      </c>
      <c r="N667" s="509"/>
      <c r="O667" s="509"/>
      <c r="P667" s="522"/>
      <c r="Q667" s="510"/>
    </row>
    <row r="668" spans="1:17" ht="14.4" customHeight="1" x14ac:dyDescent="0.3">
      <c r="A668" s="505" t="s">
        <v>3258</v>
      </c>
      <c r="B668" s="506" t="s">
        <v>2713</v>
      </c>
      <c r="C668" s="506" t="s">
        <v>2679</v>
      </c>
      <c r="D668" s="506" t="s">
        <v>3284</v>
      </c>
      <c r="E668" s="506" t="s">
        <v>3285</v>
      </c>
      <c r="F668" s="509"/>
      <c r="G668" s="509"/>
      <c r="H668" s="509"/>
      <c r="I668" s="509"/>
      <c r="J668" s="509">
        <v>2</v>
      </c>
      <c r="K668" s="509">
        <v>43966.48</v>
      </c>
      <c r="L668" s="509"/>
      <c r="M668" s="509">
        <v>21983.24</v>
      </c>
      <c r="N668" s="509"/>
      <c r="O668" s="509"/>
      <c r="P668" s="522"/>
      <c r="Q668" s="510"/>
    </row>
    <row r="669" spans="1:17" ht="14.4" customHeight="1" x14ac:dyDescent="0.3">
      <c r="A669" s="505" t="s">
        <v>3258</v>
      </c>
      <c r="B669" s="506" t="s">
        <v>2713</v>
      </c>
      <c r="C669" s="506" t="s">
        <v>2679</v>
      </c>
      <c r="D669" s="506" t="s">
        <v>3286</v>
      </c>
      <c r="E669" s="506" t="s">
        <v>2656</v>
      </c>
      <c r="F669" s="509">
        <v>2</v>
      </c>
      <c r="G669" s="509">
        <v>202685.38</v>
      </c>
      <c r="H669" s="509">
        <v>1</v>
      </c>
      <c r="I669" s="509">
        <v>101342.69</v>
      </c>
      <c r="J669" s="509"/>
      <c r="K669" s="509"/>
      <c r="L669" s="509"/>
      <c r="M669" s="509"/>
      <c r="N669" s="509"/>
      <c r="O669" s="509"/>
      <c r="P669" s="522"/>
      <c r="Q669" s="510"/>
    </row>
    <row r="670" spans="1:17" ht="14.4" customHeight="1" x14ac:dyDescent="0.3">
      <c r="A670" s="505" t="s">
        <v>3258</v>
      </c>
      <c r="B670" s="506" t="s">
        <v>2713</v>
      </c>
      <c r="C670" s="506" t="s">
        <v>2679</v>
      </c>
      <c r="D670" s="506" t="s">
        <v>2864</v>
      </c>
      <c r="E670" s="506" t="s">
        <v>2865</v>
      </c>
      <c r="F670" s="509"/>
      <c r="G670" s="509"/>
      <c r="H670" s="509"/>
      <c r="I670" s="509"/>
      <c r="J670" s="509">
        <v>16</v>
      </c>
      <c r="K670" s="509">
        <v>58313.279999999999</v>
      </c>
      <c r="L670" s="509"/>
      <c r="M670" s="509">
        <v>3644.58</v>
      </c>
      <c r="N670" s="509">
        <v>45</v>
      </c>
      <c r="O670" s="509">
        <v>164006.1</v>
      </c>
      <c r="P670" s="522"/>
      <c r="Q670" s="510">
        <v>3644.58</v>
      </c>
    </row>
    <row r="671" spans="1:17" ht="14.4" customHeight="1" x14ac:dyDescent="0.3">
      <c r="A671" s="505" t="s">
        <v>3258</v>
      </c>
      <c r="B671" s="506" t="s">
        <v>2713</v>
      </c>
      <c r="C671" s="506" t="s">
        <v>2679</v>
      </c>
      <c r="D671" s="506" t="s">
        <v>3287</v>
      </c>
      <c r="E671" s="506" t="s">
        <v>3288</v>
      </c>
      <c r="F671" s="509">
        <v>9</v>
      </c>
      <c r="G671" s="509">
        <v>90657.360000000015</v>
      </c>
      <c r="H671" s="509">
        <v>1</v>
      </c>
      <c r="I671" s="509">
        <v>10073.040000000001</v>
      </c>
      <c r="J671" s="509">
        <v>9</v>
      </c>
      <c r="K671" s="509">
        <v>90657.36</v>
      </c>
      <c r="L671" s="509">
        <v>0.99999999999999989</v>
      </c>
      <c r="M671" s="509">
        <v>10073.040000000001</v>
      </c>
      <c r="N671" s="509"/>
      <c r="O671" s="509"/>
      <c r="P671" s="522"/>
      <c r="Q671" s="510"/>
    </row>
    <row r="672" spans="1:17" ht="14.4" customHeight="1" x14ac:dyDescent="0.3">
      <c r="A672" s="505" t="s">
        <v>3258</v>
      </c>
      <c r="B672" s="506" t="s">
        <v>2713</v>
      </c>
      <c r="C672" s="506" t="s">
        <v>2679</v>
      </c>
      <c r="D672" s="506" t="s">
        <v>3289</v>
      </c>
      <c r="E672" s="506" t="s">
        <v>3290</v>
      </c>
      <c r="F672" s="509"/>
      <c r="G672" s="509"/>
      <c r="H672" s="509"/>
      <c r="I672" s="509"/>
      <c r="J672" s="509">
        <v>3</v>
      </c>
      <c r="K672" s="509">
        <v>103361.70000000001</v>
      </c>
      <c r="L672" s="509"/>
      <c r="M672" s="509">
        <v>34453.9</v>
      </c>
      <c r="N672" s="509"/>
      <c r="O672" s="509"/>
      <c r="P672" s="522"/>
      <c r="Q672" s="510"/>
    </row>
    <row r="673" spans="1:17" ht="14.4" customHeight="1" x14ac:dyDescent="0.3">
      <c r="A673" s="505" t="s">
        <v>3258</v>
      </c>
      <c r="B673" s="506" t="s">
        <v>2713</v>
      </c>
      <c r="C673" s="506" t="s">
        <v>2679</v>
      </c>
      <c r="D673" s="506" t="s">
        <v>3291</v>
      </c>
      <c r="E673" s="506" t="s">
        <v>3292</v>
      </c>
      <c r="F673" s="509">
        <v>2</v>
      </c>
      <c r="G673" s="509">
        <v>59926</v>
      </c>
      <c r="H673" s="509">
        <v>1</v>
      </c>
      <c r="I673" s="509">
        <v>29963</v>
      </c>
      <c r="J673" s="509">
        <v>2</v>
      </c>
      <c r="K673" s="509">
        <v>62105.120000000003</v>
      </c>
      <c r="L673" s="509">
        <v>1.0363635150018355</v>
      </c>
      <c r="M673" s="509">
        <v>31052.560000000001</v>
      </c>
      <c r="N673" s="509">
        <v>4</v>
      </c>
      <c r="O673" s="509">
        <v>124210.24000000001</v>
      </c>
      <c r="P673" s="522">
        <v>2.0727270300036711</v>
      </c>
      <c r="Q673" s="510">
        <v>31052.560000000001</v>
      </c>
    </row>
    <row r="674" spans="1:17" ht="14.4" customHeight="1" x14ac:dyDescent="0.3">
      <c r="A674" s="505" t="s">
        <v>3258</v>
      </c>
      <c r="B674" s="506" t="s">
        <v>2713</v>
      </c>
      <c r="C674" s="506" t="s">
        <v>2679</v>
      </c>
      <c r="D674" s="506" t="s">
        <v>3293</v>
      </c>
      <c r="E674" s="506" t="s">
        <v>3292</v>
      </c>
      <c r="F674" s="509">
        <v>12</v>
      </c>
      <c r="G674" s="509">
        <v>961714.4800000001</v>
      </c>
      <c r="H674" s="509">
        <v>1</v>
      </c>
      <c r="I674" s="509">
        <v>80142.873333333337</v>
      </c>
      <c r="J674" s="509">
        <v>12</v>
      </c>
      <c r="K674" s="509">
        <v>973095.72</v>
      </c>
      <c r="L674" s="509">
        <v>1.0118343232182589</v>
      </c>
      <c r="M674" s="509">
        <v>81091.31</v>
      </c>
      <c r="N674" s="509">
        <v>14</v>
      </c>
      <c r="O674" s="509">
        <v>1135278.3400000001</v>
      </c>
      <c r="P674" s="522">
        <v>1.180473377087969</v>
      </c>
      <c r="Q674" s="510">
        <v>81091.310000000012</v>
      </c>
    </row>
    <row r="675" spans="1:17" ht="14.4" customHeight="1" x14ac:dyDescent="0.3">
      <c r="A675" s="505" t="s">
        <v>3258</v>
      </c>
      <c r="B675" s="506" t="s">
        <v>2713</v>
      </c>
      <c r="C675" s="506" t="s">
        <v>2679</v>
      </c>
      <c r="D675" s="506" t="s">
        <v>2866</v>
      </c>
      <c r="E675" s="506" t="s">
        <v>2867</v>
      </c>
      <c r="F675" s="509">
        <v>374</v>
      </c>
      <c r="G675" s="509">
        <v>488376.67999999993</v>
      </c>
      <c r="H675" s="509">
        <v>1</v>
      </c>
      <c r="I675" s="509">
        <v>1305.82</v>
      </c>
      <c r="J675" s="509">
        <v>413</v>
      </c>
      <c r="K675" s="509">
        <v>539303.66000000015</v>
      </c>
      <c r="L675" s="509">
        <v>1.1042780748663106</v>
      </c>
      <c r="M675" s="509">
        <v>1305.8200000000004</v>
      </c>
      <c r="N675" s="509">
        <v>452</v>
      </c>
      <c r="O675" s="509">
        <v>542862.11</v>
      </c>
      <c r="P675" s="522">
        <v>1.111564356430778</v>
      </c>
      <c r="Q675" s="510">
        <v>1201.0223672566372</v>
      </c>
    </row>
    <row r="676" spans="1:17" ht="14.4" customHeight="1" x14ac:dyDescent="0.3">
      <c r="A676" s="505" t="s">
        <v>3258</v>
      </c>
      <c r="B676" s="506" t="s">
        <v>2713</v>
      </c>
      <c r="C676" s="506" t="s">
        <v>2679</v>
      </c>
      <c r="D676" s="506" t="s">
        <v>2868</v>
      </c>
      <c r="E676" s="506" t="s">
        <v>2869</v>
      </c>
      <c r="F676" s="509">
        <v>229</v>
      </c>
      <c r="G676" s="509">
        <v>82233.900000000009</v>
      </c>
      <c r="H676" s="509">
        <v>1</v>
      </c>
      <c r="I676" s="509">
        <v>359.1</v>
      </c>
      <c r="J676" s="509">
        <v>209</v>
      </c>
      <c r="K676" s="509">
        <v>75051.900000000009</v>
      </c>
      <c r="L676" s="509">
        <v>0.9126637554585153</v>
      </c>
      <c r="M676" s="509">
        <v>359.1</v>
      </c>
      <c r="N676" s="509">
        <v>185</v>
      </c>
      <c r="O676" s="509">
        <v>66433.5</v>
      </c>
      <c r="P676" s="522">
        <v>0.80786026200873351</v>
      </c>
      <c r="Q676" s="510">
        <v>359.1</v>
      </c>
    </row>
    <row r="677" spans="1:17" ht="14.4" customHeight="1" x14ac:dyDescent="0.3">
      <c r="A677" s="505" t="s">
        <v>3258</v>
      </c>
      <c r="B677" s="506" t="s">
        <v>2713</v>
      </c>
      <c r="C677" s="506" t="s">
        <v>2679</v>
      </c>
      <c r="D677" s="506" t="s">
        <v>3147</v>
      </c>
      <c r="E677" s="506" t="s">
        <v>3148</v>
      </c>
      <c r="F677" s="509">
        <v>13</v>
      </c>
      <c r="G677" s="509">
        <v>7356.05</v>
      </c>
      <c r="H677" s="509">
        <v>1</v>
      </c>
      <c r="I677" s="509">
        <v>565.85</v>
      </c>
      <c r="J677" s="509">
        <v>10</v>
      </c>
      <c r="K677" s="509">
        <v>5658.5</v>
      </c>
      <c r="L677" s="509">
        <v>0.76923076923076916</v>
      </c>
      <c r="M677" s="509">
        <v>565.85</v>
      </c>
      <c r="N677" s="509">
        <v>8</v>
      </c>
      <c r="O677" s="509">
        <v>4526.8</v>
      </c>
      <c r="P677" s="522">
        <v>0.61538461538461542</v>
      </c>
      <c r="Q677" s="510">
        <v>565.85</v>
      </c>
    </row>
    <row r="678" spans="1:17" ht="14.4" customHeight="1" x14ac:dyDescent="0.3">
      <c r="A678" s="505" t="s">
        <v>3258</v>
      </c>
      <c r="B678" s="506" t="s">
        <v>2713</v>
      </c>
      <c r="C678" s="506" t="s">
        <v>2679</v>
      </c>
      <c r="D678" s="506" t="s">
        <v>3149</v>
      </c>
      <c r="E678" s="506" t="s">
        <v>3150</v>
      </c>
      <c r="F678" s="509"/>
      <c r="G678" s="509"/>
      <c r="H678" s="509"/>
      <c r="I678" s="509"/>
      <c r="J678" s="509"/>
      <c r="K678" s="509"/>
      <c r="L678" s="509"/>
      <c r="M678" s="509"/>
      <c r="N678" s="509">
        <v>1</v>
      </c>
      <c r="O678" s="509">
        <v>13078</v>
      </c>
      <c r="P678" s="522"/>
      <c r="Q678" s="510">
        <v>13078</v>
      </c>
    </row>
    <row r="679" spans="1:17" ht="14.4" customHeight="1" x14ac:dyDescent="0.3">
      <c r="A679" s="505" t="s">
        <v>3258</v>
      </c>
      <c r="B679" s="506" t="s">
        <v>2713</v>
      </c>
      <c r="C679" s="506" t="s">
        <v>2679</v>
      </c>
      <c r="D679" s="506" t="s">
        <v>2870</v>
      </c>
      <c r="E679" s="506" t="s">
        <v>2871</v>
      </c>
      <c r="F679" s="509"/>
      <c r="G679" s="509"/>
      <c r="H679" s="509"/>
      <c r="I679" s="509"/>
      <c r="J679" s="509">
        <v>1</v>
      </c>
      <c r="K679" s="509">
        <v>893.9</v>
      </c>
      <c r="L679" s="509"/>
      <c r="M679" s="509">
        <v>893.9</v>
      </c>
      <c r="N679" s="509"/>
      <c r="O679" s="509"/>
      <c r="P679" s="522"/>
      <c r="Q679" s="510"/>
    </row>
    <row r="680" spans="1:17" ht="14.4" customHeight="1" x14ac:dyDescent="0.3">
      <c r="A680" s="505" t="s">
        <v>3258</v>
      </c>
      <c r="B680" s="506" t="s">
        <v>2713</v>
      </c>
      <c r="C680" s="506" t="s">
        <v>2679</v>
      </c>
      <c r="D680" s="506" t="s">
        <v>2874</v>
      </c>
      <c r="E680" s="506" t="s">
        <v>2875</v>
      </c>
      <c r="F680" s="509">
        <v>3</v>
      </c>
      <c r="G680" s="509">
        <v>50495.069999999992</v>
      </c>
      <c r="H680" s="509">
        <v>1</v>
      </c>
      <c r="I680" s="509">
        <v>16831.689999999999</v>
      </c>
      <c r="J680" s="509">
        <v>7</v>
      </c>
      <c r="K680" s="509">
        <v>117821.82999999999</v>
      </c>
      <c r="L680" s="509">
        <v>2.3333333333333335</v>
      </c>
      <c r="M680" s="509">
        <v>16831.689999999999</v>
      </c>
      <c r="N680" s="509">
        <v>5</v>
      </c>
      <c r="O680" s="509">
        <v>84158.45</v>
      </c>
      <c r="P680" s="522">
        <v>1.666666666666667</v>
      </c>
      <c r="Q680" s="510">
        <v>16831.689999999999</v>
      </c>
    </row>
    <row r="681" spans="1:17" ht="14.4" customHeight="1" x14ac:dyDescent="0.3">
      <c r="A681" s="505" t="s">
        <v>3258</v>
      </c>
      <c r="B681" s="506" t="s">
        <v>2713</v>
      </c>
      <c r="C681" s="506" t="s">
        <v>2679</v>
      </c>
      <c r="D681" s="506" t="s">
        <v>2878</v>
      </c>
      <c r="E681" s="506" t="s">
        <v>2879</v>
      </c>
      <c r="F681" s="509"/>
      <c r="G681" s="509"/>
      <c r="H681" s="509"/>
      <c r="I681" s="509"/>
      <c r="J681" s="509">
        <v>1</v>
      </c>
      <c r="K681" s="509">
        <v>5200.68</v>
      </c>
      <c r="L681" s="509"/>
      <c r="M681" s="509">
        <v>5200.68</v>
      </c>
      <c r="N681" s="509"/>
      <c r="O681" s="509"/>
      <c r="P681" s="522"/>
      <c r="Q681" s="510"/>
    </row>
    <row r="682" spans="1:17" ht="14.4" customHeight="1" x14ac:dyDescent="0.3">
      <c r="A682" s="505" t="s">
        <v>3258</v>
      </c>
      <c r="B682" s="506" t="s">
        <v>2713</v>
      </c>
      <c r="C682" s="506" t="s">
        <v>2679</v>
      </c>
      <c r="D682" s="506" t="s">
        <v>2878</v>
      </c>
      <c r="E682" s="506" t="s">
        <v>3151</v>
      </c>
      <c r="F682" s="509"/>
      <c r="G682" s="509"/>
      <c r="H682" s="509"/>
      <c r="I682" s="509"/>
      <c r="J682" s="509">
        <v>1</v>
      </c>
      <c r="K682" s="509">
        <v>5200.68</v>
      </c>
      <c r="L682" s="509"/>
      <c r="M682" s="509">
        <v>5200.68</v>
      </c>
      <c r="N682" s="509"/>
      <c r="O682" s="509"/>
      <c r="P682" s="522"/>
      <c r="Q682" s="510"/>
    </row>
    <row r="683" spans="1:17" ht="14.4" customHeight="1" x14ac:dyDescent="0.3">
      <c r="A683" s="505" t="s">
        <v>3258</v>
      </c>
      <c r="B683" s="506" t="s">
        <v>2713</v>
      </c>
      <c r="C683" s="506" t="s">
        <v>2679</v>
      </c>
      <c r="D683" s="506" t="s">
        <v>2880</v>
      </c>
      <c r="E683" s="506" t="s">
        <v>2881</v>
      </c>
      <c r="F683" s="509">
        <v>44</v>
      </c>
      <c r="G683" s="509">
        <v>1415879.96</v>
      </c>
      <c r="H683" s="509">
        <v>1</v>
      </c>
      <c r="I683" s="509">
        <v>32179.09</v>
      </c>
      <c r="J683" s="509">
        <v>27</v>
      </c>
      <c r="K683" s="509">
        <v>868835.43</v>
      </c>
      <c r="L683" s="509">
        <v>0.61363636363636365</v>
      </c>
      <c r="M683" s="509">
        <v>32179.09</v>
      </c>
      <c r="N683" s="509">
        <v>64</v>
      </c>
      <c r="O683" s="509">
        <v>2059461.76</v>
      </c>
      <c r="P683" s="522">
        <v>1.4545454545454546</v>
      </c>
      <c r="Q683" s="510">
        <v>32179.09</v>
      </c>
    </row>
    <row r="684" spans="1:17" ht="14.4" customHeight="1" x14ac:dyDescent="0.3">
      <c r="A684" s="505" t="s">
        <v>3258</v>
      </c>
      <c r="B684" s="506" t="s">
        <v>2713</v>
      </c>
      <c r="C684" s="506" t="s">
        <v>2679</v>
      </c>
      <c r="D684" s="506" t="s">
        <v>2882</v>
      </c>
      <c r="E684" s="506" t="s">
        <v>2883</v>
      </c>
      <c r="F684" s="509">
        <v>192</v>
      </c>
      <c r="G684" s="509">
        <v>1251554.55</v>
      </c>
      <c r="H684" s="509">
        <v>1</v>
      </c>
      <c r="I684" s="509">
        <v>6518.5132812500005</v>
      </c>
      <c r="J684" s="509">
        <v>94</v>
      </c>
      <c r="K684" s="509">
        <v>619190.22000000009</v>
      </c>
      <c r="L684" s="509">
        <v>0.49473690139994303</v>
      </c>
      <c r="M684" s="509">
        <v>6587.130000000001</v>
      </c>
      <c r="N684" s="509">
        <v>306</v>
      </c>
      <c r="O684" s="509">
        <v>2015661.78</v>
      </c>
      <c r="P684" s="522">
        <v>1.6105265088125802</v>
      </c>
      <c r="Q684" s="510">
        <v>6587.13</v>
      </c>
    </row>
    <row r="685" spans="1:17" ht="14.4" customHeight="1" x14ac:dyDescent="0.3">
      <c r="A685" s="505" t="s">
        <v>3258</v>
      </c>
      <c r="B685" s="506" t="s">
        <v>2713</v>
      </c>
      <c r="C685" s="506" t="s">
        <v>2679</v>
      </c>
      <c r="D685" s="506" t="s">
        <v>2884</v>
      </c>
      <c r="E685" s="506" t="s">
        <v>2885</v>
      </c>
      <c r="F685" s="509"/>
      <c r="G685" s="509"/>
      <c r="H685" s="509"/>
      <c r="I685" s="509"/>
      <c r="J685" s="509">
        <v>1</v>
      </c>
      <c r="K685" s="509">
        <v>1841.62</v>
      </c>
      <c r="L685" s="509"/>
      <c r="M685" s="509">
        <v>1841.62</v>
      </c>
      <c r="N685" s="509"/>
      <c r="O685" s="509"/>
      <c r="P685" s="522"/>
      <c r="Q685" s="510"/>
    </row>
    <row r="686" spans="1:17" ht="14.4" customHeight="1" x14ac:dyDescent="0.3">
      <c r="A686" s="505" t="s">
        <v>3258</v>
      </c>
      <c r="B686" s="506" t="s">
        <v>2713</v>
      </c>
      <c r="C686" s="506" t="s">
        <v>2679</v>
      </c>
      <c r="D686" s="506" t="s">
        <v>3294</v>
      </c>
      <c r="E686" s="506" t="s">
        <v>3295</v>
      </c>
      <c r="F686" s="509">
        <v>2</v>
      </c>
      <c r="G686" s="509">
        <v>34740</v>
      </c>
      <c r="H686" s="509">
        <v>1</v>
      </c>
      <c r="I686" s="509">
        <v>17370</v>
      </c>
      <c r="J686" s="509"/>
      <c r="K686" s="509"/>
      <c r="L686" s="509"/>
      <c r="M686" s="509"/>
      <c r="N686" s="509"/>
      <c r="O686" s="509"/>
      <c r="P686" s="522"/>
      <c r="Q686" s="510"/>
    </row>
    <row r="687" spans="1:17" ht="14.4" customHeight="1" x14ac:dyDescent="0.3">
      <c r="A687" s="505" t="s">
        <v>3258</v>
      </c>
      <c r="B687" s="506" t="s">
        <v>2713</v>
      </c>
      <c r="C687" s="506" t="s">
        <v>2679</v>
      </c>
      <c r="D687" s="506" t="s">
        <v>3156</v>
      </c>
      <c r="E687" s="506" t="s">
        <v>3157</v>
      </c>
      <c r="F687" s="509">
        <v>10</v>
      </c>
      <c r="G687" s="509">
        <v>326013.10000000003</v>
      </c>
      <c r="H687" s="509">
        <v>1</v>
      </c>
      <c r="I687" s="509">
        <v>32601.310000000005</v>
      </c>
      <c r="J687" s="509">
        <v>9</v>
      </c>
      <c r="K687" s="509">
        <v>293411.79000000004</v>
      </c>
      <c r="L687" s="509">
        <v>0.9</v>
      </c>
      <c r="M687" s="509">
        <v>32601.310000000005</v>
      </c>
      <c r="N687" s="509">
        <v>1</v>
      </c>
      <c r="O687" s="509">
        <v>32601.31</v>
      </c>
      <c r="P687" s="522">
        <v>9.9999999999999992E-2</v>
      </c>
      <c r="Q687" s="510">
        <v>32601.31</v>
      </c>
    </row>
    <row r="688" spans="1:17" ht="14.4" customHeight="1" x14ac:dyDescent="0.3">
      <c r="A688" s="505" t="s">
        <v>3258</v>
      </c>
      <c r="B688" s="506" t="s">
        <v>2713</v>
      </c>
      <c r="C688" s="506" t="s">
        <v>2679</v>
      </c>
      <c r="D688" s="506" t="s">
        <v>3197</v>
      </c>
      <c r="E688" s="506" t="s">
        <v>3198</v>
      </c>
      <c r="F688" s="509"/>
      <c r="G688" s="509"/>
      <c r="H688" s="509"/>
      <c r="I688" s="509"/>
      <c r="J688" s="509">
        <v>19</v>
      </c>
      <c r="K688" s="509">
        <v>600966.57999999996</v>
      </c>
      <c r="L688" s="509"/>
      <c r="M688" s="509">
        <v>31629.819999999996</v>
      </c>
      <c r="N688" s="509">
        <v>21</v>
      </c>
      <c r="O688" s="509">
        <v>664226.22</v>
      </c>
      <c r="P688" s="522"/>
      <c r="Q688" s="510">
        <v>31629.82</v>
      </c>
    </row>
    <row r="689" spans="1:17" ht="14.4" customHeight="1" x14ac:dyDescent="0.3">
      <c r="A689" s="505" t="s">
        <v>3258</v>
      </c>
      <c r="B689" s="506" t="s">
        <v>2713</v>
      </c>
      <c r="C689" s="506" t="s">
        <v>2679</v>
      </c>
      <c r="D689" s="506" t="s">
        <v>2888</v>
      </c>
      <c r="E689" s="506" t="s">
        <v>2889</v>
      </c>
      <c r="F689" s="509"/>
      <c r="G689" s="509"/>
      <c r="H689" s="509"/>
      <c r="I689" s="509"/>
      <c r="J689" s="509"/>
      <c r="K689" s="509"/>
      <c r="L689" s="509"/>
      <c r="M689" s="509"/>
      <c r="N689" s="509">
        <v>1</v>
      </c>
      <c r="O689" s="509">
        <v>80936.399999999994</v>
      </c>
      <c r="P689" s="522"/>
      <c r="Q689" s="510">
        <v>80936.399999999994</v>
      </c>
    </row>
    <row r="690" spans="1:17" ht="14.4" customHeight="1" x14ac:dyDescent="0.3">
      <c r="A690" s="505" t="s">
        <v>3258</v>
      </c>
      <c r="B690" s="506" t="s">
        <v>2713</v>
      </c>
      <c r="C690" s="506" t="s">
        <v>2679</v>
      </c>
      <c r="D690" s="506" t="s">
        <v>2892</v>
      </c>
      <c r="E690" s="506" t="s">
        <v>2893</v>
      </c>
      <c r="F690" s="509">
        <v>23</v>
      </c>
      <c r="G690" s="509">
        <v>577412.57999999996</v>
      </c>
      <c r="H690" s="509">
        <v>1</v>
      </c>
      <c r="I690" s="509">
        <v>25104.894782608695</v>
      </c>
      <c r="J690" s="509">
        <v>8</v>
      </c>
      <c r="K690" s="509">
        <v>203007.04</v>
      </c>
      <c r="L690" s="509">
        <v>0.35158056306982438</v>
      </c>
      <c r="M690" s="509">
        <v>25375.88</v>
      </c>
      <c r="N690" s="509">
        <v>3</v>
      </c>
      <c r="O690" s="509">
        <v>76127.64</v>
      </c>
      <c r="P690" s="522">
        <v>0.13184271115118415</v>
      </c>
      <c r="Q690" s="510">
        <v>25375.88</v>
      </c>
    </row>
    <row r="691" spans="1:17" ht="14.4" customHeight="1" x14ac:dyDescent="0.3">
      <c r="A691" s="505" t="s">
        <v>3258</v>
      </c>
      <c r="B691" s="506" t="s">
        <v>2713</v>
      </c>
      <c r="C691" s="506" t="s">
        <v>2679</v>
      </c>
      <c r="D691" s="506" t="s">
        <v>3296</v>
      </c>
      <c r="E691" s="506" t="s">
        <v>3297</v>
      </c>
      <c r="F691" s="509">
        <v>1</v>
      </c>
      <c r="G691" s="509">
        <v>99330</v>
      </c>
      <c r="H691" s="509">
        <v>1</v>
      </c>
      <c r="I691" s="509">
        <v>99330</v>
      </c>
      <c r="J691" s="509">
        <v>1</v>
      </c>
      <c r="K691" s="509">
        <v>99330</v>
      </c>
      <c r="L691" s="509">
        <v>1</v>
      </c>
      <c r="M691" s="509">
        <v>99330</v>
      </c>
      <c r="N691" s="509"/>
      <c r="O691" s="509"/>
      <c r="P691" s="522"/>
      <c r="Q691" s="510"/>
    </row>
    <row r="692" spans="1:17" ht="14.4" customHeight="1" x14ac:dyDescent="0.3">
      <c r="A692" s="505" t="s">
        <v>3258</v>
      </c>
      <c r="B692" s="506" t="s">
        <v>2713</v>
      </c>
      <c r="C692" s="506" t="s">
        <v>2679</v>
      </c>
      <c r="D692" s="506" t="s">
        <v>3298</v>
      </c>
      <c r="E692" s="506" t="s">
        <v>3299</v>
      </c>
      <c r="F692" s="509"/>
      <c r="G692" s="509"/>
      <c r="H692" s="509"/>
      <c r="I692" s="509"/>
      <c r="J692" s="509">
        <v>1</v>
      </c>
      <c r="K692" s="509">
        <v>26066.62</v>
      </c>
      <c r="L692" s="509"/>
      <c r="M692" s="509">
        <v>26066.62</v>
      </c>
      <c r="N692" s="509"/>
      <c r="O692" s="509"/>
      <c r="P692" s="522"/>
      <c r="Q692" s="510"/>
    </row>
    <row r="693" spans="1:17" ht="14.4" customHeight="1" x14ac:dyDescent="0.3">
      <c r="A693" s="505" t="s">
        <v>3258</v>
      </c>
      <c r="B693" s="506" t="s">
        <v>2713</v>
      </c>
      <c r="C693" s="506" t="s">
        <v>2679</v>
      </c>
      <c r="D693" s="506" t="s">
        <v>3160</v>
      </c>
      <c r="E693" s="506" t="s">
        <v>3161</v>
      </c>
      <c r="F693" s="509">
        <v>8</v>
      </c>
      <c r="G693" s="509">
        <v>256970.96</v>
      </c>
      <c r="H693" s="509">
        <v>1</v>
      </c>
      <c r="I693" s="509">
        <v>32121.37</v>
      </c>
      <c r="J693" s="509">
        <v>5</v>
      </c>
      <c r="K693" s="509">
        <v>160606.85</v>
      </c>
      <c r="L693" s="509">
        <v>0.625</v>
      </c>
      <c r="M693" s="509">
        <v>32121.370000000003</v>
      </c>
      <c r="N693" s="509">
        <v>3</v>
      </c>
      <c r="O693" s="509">
        <v>96364.11</v>
      </c>
      <c r="P693" s="522">
        <v>0.375</v>
      </c>
      <c r="Q693" s="510">
        <v>32121.37</v>
      </c>
    </row>
    <row r="694" spans="1:17" ht="14.4" customHeight="1" x14ac:dyDescent="0.3">
      <c r="A694" s="505" t="s">
        <v>3258</v>
      </c>
      <c r="B694" s="506" t="s">
        <v>2713</v>
      </c>
      <c r="C694" s="506" t="s">
        <v>2679</v>
      </c>
      <c r="D694" s="506" t="s">
        <v>3300</v>
      </c>
      <c r="E694" s="506" t="s">
        <v>3301</v>
      </c>
      <c r="F694" s="509"/>
      <c r="G694" s="509"/>
      <c r="H694" s="509"/>
      <c r="I694" s="509"/>
      <c r="J694" s="509">
        <v>7</v>
      </c>
      <c r="K694" s="509">
        <v>65336.88</v>
      </c>
      <c r="L694" s="509"/>
      <c r="M694" s="509">
        <v>9333.84</v>
      </c>
      <c r="N694" s="509"/>
      <c r="O694" s="509"/>
      <c r="P694" s="522"/>
      <c r="Q694" s="510"/>
    </row>
    <row r="695" spans="1:17" ht="14.4" customHeight="1" x14ac:dyDescent="0.3">
      <c r="A695" s="505" t="s">
        <v>3258</v>
      </c>
      <c r="B695" s="506" t="s">
        <v>2713</v>
      </c>
      <c r="C695" s="506" t="s">
        <v>2679</v>
      </c>
      <c r="D695" s="506" t="s">
        <v>3302</v>
      </c>
      <c r="E695" s="506" t="s">
        <v>3303</v>
      </c>
      <c r="F695" s="509">
        <v>1</v>
      </c>
      <c r="G695" s="509">
        <v>216229.87</v>
      </c>
      <c r="H695" s="509">
        <v>1</v>
      </c>
      <c r="I695" s="509">
        <v>216229.87</v>
      </c>
      <c r="J695" s="509">
        <v>4</v>
      </c>
      <c r="K695" s="509">
        <v>864919.48</v>
      </c>
      <c r="L695" s="509">
        <v>4</v>
      </c>
      <c r="M695" s="509">
        <v>216229.87</v>
      </c>
      <c r="N695" s="509"/>
      <c r="O695" s="509"/>
      <c r="P695" s="522"/>
      <c r="Q695" s="510"/>
    </row>
    <row r="696" spans="1:17" ht="14.4" customHeight="1" x14ac:dyDescent="0.3">
      <c r="A696" s="505" t="s">
        <v>3258</v>
      </c>
      <c r="B696" s="506" t="s">
        <v>2713</v>
      </c>
      <c r="C696" s="506" t="s">
        <v>2679</v>
      </c>
      <c r="D696" s="506" t="s">
        <v>3304</v>
      </c>
      <c r="E696" s="506" t="s">
        <v>3305</v>
      </c>
      <c r="F696" s="509">
        <v>11</v>
      </c>
      <c r="G696" s="509">
        <v>878512.47</v>
      </c>
      <c r="H696" s="509">
        <v>1</v>
      </c>
      <c r="I696" s="509">
        <v>79864.77</v>
      </c>
      <c r="J696" s="509">
        <v>21</v>
      </c>
      <c r="K696" s="509">
        <v>1677160.17</v>
      </c>
      <c r="L696" s="509">
        <v>1.9090909090909092</v>
      </c>
      <c r="M696" s="509">
        <v>79864.76999999999</v>
      </c>
      <c r="N696" s="509">
        <v>7</v>
      </c>
      <c r="O696" s="509">
        <v>559053.39</v>
      </c>
      <c r="P696" s="522">
        <v>0.63636363636363635</v>
      </c>
      <c r="Q696" s="510">
        <v>79864.77</v>
      </c>
    </row>
    <row r="697" spans="1:17" ht="14.4" customHeight="1" x14ac:dyDescent="0.3">
      <c r="A697" s="505" t="s">
        <v>3258</v>
      </c>
      <c r="B697" s="506" t="s">
        <v>2713</v>
      </c>
      <c r="C697" s="506" t="s">
        <v>2679</v>
      </c>
      <c r="D697" s="506" t="s">
        <v>3306</v>
      </c>
      <c r="E697" s="506" t="s">
        <v>3307</v>
      </c>
      <c r="F697" s="509">
        <v>5</v>
      </c>
      <c r="G697" s="509">
        <v>613135</v>
      </c>
      <c r="H697" s="509">
        <v>1</v>
      </c>
      <c r="I697" s="509">
        <v>122627</v>
      </c>
      <c r="J697" s="509">
        <v>9</v>
      </c>
      <c r="K697" s="509">
        <v>1103643</v>
      </c>
      <c r="L697" s="509">
        <v>1.8</v>
      </c>
      <c r="M697" s="509">
        <v>122627</v>
      </c>
      <c r="N697" s="509">
        <v>10</v>
      </c>
      <c r="O697" s="509">
        <v>1226270</v>
      </c>
      <c r="P697" s="522">
        <v>2</v>
      </c>
      <c r="Q697" s="510">
        <v>122627</v>
      </c>
    </row>
    <row r="698" spans="1:17" ht="14.4" customHeight="1" x14ac:dyDescent="0.3">
      <c r="A698" s="505" t="s">
        <v>3258</v>
      </c>
      <c r="B698" s="506" t="s">
        <v>2713</v>
      </c>
      <c r="C698" s="506" t="s">
        <v>2679</v>
      </c>
      <c r="D698" s="506" t="s">
        <v>3308</v>
      </c>
      <c r="E698" s="506" t="s">
        <v>3309</v>
      </c>
      <c r="F698" s="509"/>
      <c r="G698" s="509"/>
      <c r="H698" s="509"/>
      <c r="I698" s="509"/>
      <c r="J698" s="509">
        <v>12</v>
      </c>
      <c r="K698" s="509">
        <v>892932</v>
      </c>
      <c r="L698" s="509"/>
      <c r="M698" s="509">
        <v>74411</v>
      </c>
      <c r="N698" s="509">
        <v>37</v>
      </c>
      <c r="O698" s="509">
        <v>2753207</v>
      </c>
      <c r="P698" s="522"/>
      <c r="Q698" s="510">
        <v>74411</v>
      </c>
    </row>
    <row r="699" spans="1:17" ht="14.4" customHeight="1" x14ac:dyDescent="0.3">
      <c r="A699" s="505" t="s">
        <v>3258</v>
      </c>
      <c r="B699" s="506" t="s">
        <v>2713</v>
      </c>
      <c r="C699" s="506" t="s">
        <v>2679</v>
      </c>
      <c r="D699" s="506" t="s">
        <v>2898</v>
      </c>
      <c r="E699" s="506" t="s">
        <v>2899</v>
      </c>
      <c r="F699" s="509"/>
      <c r="G699" s="509"/>
      <c r="H699" s="509"/>
      <c r="I699" s="509"/>
      <c r="J699" s="509">
        <v>4</v>
      </c>
      <c r="K699" s="509">
        <v>2891.88</v>
      </c>
      <c r="L699" s="509"/>
      <c r="M699" s="509">
        <v>722.97</v>
      </c>
      <c r="N699" s="509"/>
      <c r="O699" s="509"/>
      <c r="P699" s="522"/>
      <c r="Q699" s="510"/>
    </row>
    <row r="700" spans="1:17" ht="14.4" customHeight="1" x14ac:dyDescent="0.3">
      <c r="A700" s="505" t="s">
        <v>3258</v>
      </c>
      <c r="B700" s="506" t="s">
        <v>2713</v>
      </c>
      <c r="C700" s="506" t="s">
        <v>2679</v>
      </c>
      <c r="D700" s="506" t="s">
        <v>3201</v>
      </c>
      <c r="E700" s="506" t="s">
        <v>3202</v>
      </c>
      <c r="F700" s="509"/>
      <c r="G700" s="509"/>
      <c r="H700" s="509"/>
      <c r="I700" s="509"/>
      <c r="J700" s="509">
        <v>7</v>
      </c>
      <c r="K700" s="509">
        <v>50375.57</v>
      </c>
      <c r="L700" s="509"/>
      <c r="M700" s="509">
        <v>7196.51</v>
      </c>
      <c r="N700" s="509">
        <v>1</v>
      </c>
      <c r="O700" s="509">
        <v>7196.51</v>
      </c>
      <c r="P700" s="522"/>
      <c r="Q700" s="510">
        <v>7196.51</v>
      </c>
    </row>
    <row r="701" spans="1:17" ht="14.4" customHeight="1" x14ac:dyDescent="0.3">
      <c r="A701" s="505" t="s">
        <v>3258</v>
      </c>
      <c r="B701" s="506" t="s">
        <v>2713</v>
      </c>
      <c r="C701" s="506" t="s">
        <v>2679</v>
      </c>
      <c r="D701" s="506" t="s">
        <v>2900</v>
      </c>
      <c r="E701" s="506" t="s">
        <v>2901</v>
      </c>
      <c r="F701" s="509"/>
      <c r="G701" s="509"/>
      <c r="H701" s="509"/>
      <c r="I701" s="509"/>
      <c r="J701" s="509">
        <v>17</v>
      </c>
      <c r="K701" s="509">
        <v>74120</v>
      </c>
      <c r="L701" s="509"/>
      <c r="M701" s="509">
        <v>4360</v>
      </c>
      <c r="N701" s="509">
        <v>68</v>
      </c>
      <c r="O701" s="509">
        <v>296480</v>
      </c>
      <c r="P701" s="522"/>
      <c r="Q701" s="510">
        <v>4360</v>
      </c>
    </row>
    <row r="702" spans="1:17" ht="14.4" customHeight="1" x14ac:dyDescent="0.3">
      <c r="A702" s="505" t="s">
        <v>3258</v>
      </c>
      <c r="B702" s="506" t="s">
        <v>2713</v>
      </c>
      <c r="C702" s="506" t="s">
        <v>2679</v>
      </c>
      <c r="D702" s="506" t="s">
        <v>3310</v>
      </c>
      <c r="E702" s="506" t="s">
        <v>3311</v>
      </c>
      <c r="F702" s="509"/>
      <c r="G702" s="509"/>
      <c r="H702" s="509"/>
      <c r="I702" s="509"/>
      <c r="J702" s="509">
        <v>1</v>
      </c>
      <c r="K702" s="509">
        <v>3754.75</v>
      </c>
      <c r="L702" s="509"/>
      <c r="M702" s="509">
        <v>3754.75</v>
      </c>
      <c r="N702" s="509">
        <v>1</v>
      </c>
      <c r="O702" s="509">
        <v>3754.75</v>
      </c>
      <c r="P702" s="522"/>
      <c r="Q702" s="510">
        <v>3754.75</v>
      </c>
    </row>
    <row r="703" spans="1:17" ht="14.4" customHeight="1" x14ac:dyDescent="0.3">
      <c r="A703" s="505" t="s">
        <v>3258</v>
      </c>
      <c r="B703" s="506" t="s">
        <v>2713</v>
      </c>
      <c r="C703" s="506" t="s">
        <v>2679</v>
      </c>
      <c r="D703" s="506" t="s">
        <v>2902</v>
      </c>
      <c r="E703" s="506" t="s">
        <v>2903</v>
      </c>
      <c r="F703" s="509"/>
      <c r="G703" s="509"/>
      <c r="H703" s="509"/>
      <c r="I703" s="509"/>
      <c r="J703" s="509">
        <v>1</v>
      </c>
      <c r="K703" s="509">
        <v>19969</v>
      </c>
      <c r="L703" s="509"/>
      <c r="M703" s="509">
        <v>19969</v>
      </c>
      <c r="N703" s="509"/>
      <c r="O703" s="509"/>
      <c r="P703" s="522"/>
      <c r="Q703" s="510"/>
    </row>
    <row r="704" spans="1:17" ht="14.4" customHeight="1" x14ac:dyDescent="0.3">
      <c r="A704" s="505" t="s">
        <v>3258</v>
      </c>
      <c r="B704" s="506" t="s">
        <v>2713</v>
      </c>
      <c r="C704" s="506" t="s">
        <v>2679</v>
      </c>
      <c r="D704" s="506" t="s">
        <v>2904</v>
      </c>
      <c r="E704" s="506" t="s">
        <v>2905</v>
      </c>
      <c r="F704" s="509">
        <v>1</v>
      </c>
      <c r="G704" s="509">
        <v>2121.23</v>
      </c>
      <c r="H704" s="509">
        <v>1</v>
      </c>
      <c r="I704" s="509">
        <v>2121.23</v>
      </c>
      <c r="J704" s="509"/>
      <c r="K704" s="509"/>
      <c r="L704" s="509"/>
      <c r="M704" s="509"/>
      <c r="N704" s="509"/>
      <c r="O704" s="509"/>
      <c r="P704" s="522"/>
      <c r="Q704" s="510"/>
    </row>
    <row r="705" spans="1:17" ht="14.4" customHeight="1" x14ac:dyDescent="0.3">
      <c r="A705" s="505" t="s">
        <v>3258</v>
      </c>
      <c r="B705" s="506" t="s">
        <v>2713</v>
      </c>
      <c r="C705" s="506" t="s">
        <v>2679</v>
      </c>
      <c r="D705" s="506" t="s">
        <v>2906</v>
      </c>
      <c r="E705" s="506" t="s">
        <v>2907</v>
      </c>
      <c r="F705" s="509">
        <v>1</v>
      </c>
      <c r="G705" s="509">
        <v>3106.5</v>
      </c>
      <c r="H705" s="509">
        <v>1</v>
      </c>
      <c r="I705" s="509">
        <v>3106.5</v>
      </c>
      <c r="J705" s="509"/>
      <c r="K705" s="509"/>
      <c r="L705" s="509"/>
      <c r="M705" s="509"/>
      <c r="N705" s="509">
        <v>4</v>
      </c>
      <c r="O705" s="509">
        <v>12426</v>
      </c>
      <c r="P705" s="522">
        <v>4</v>
      </c>
      <c r="Q705" s="510">
        <v>3106.5</v>
      </c>
    </row>
    <row r="706" spans="1:17" ht="14.4" customHeight="1" x14ac:dyDescent="0.3">
      <c r="A706" s="505" t="s">
        <v>3258</v>
      </c>
      <c r="B706" s="506" t="s">
        <v>2713</v>
      </c>
      <c r="C706" s="506" t="s">
        <v>2679</v>
      </c>
      <c r="D706" s="506" t="s">
        <v>2909</v>
      </c>
      <c r="E706" s="506" t="s">
        <v>2910</v>
      </c>
      <c r="F706" s="509"/>
      <c r="G706" s="509"/>
      <c r="H706" s="509"/>
      <c r="I706" s="509"/>
      <c r="J706" s="509">
        <v>4</v>
      </c>
      <c r="K706" s="509">
        <v>132501.04</v>
      </c>
      <c r="L706" s="509"/>
      <c r="M706" s="509">
        <v>33125.26</v>
      </c>
      <c r="N706" s="509">
        <v>44</v>
      </c>
      <c r="O706" s="509">
        <v>1457511.4400000002</v>
      </c>
      <c r="P706" s="522"/>
      <c r="Q706" s="510">
        <v>33125.26</v>
      </c>
    </row>
    <row r="707" spans="1:17" ht="14.4" customHeight="1" x14ac:dyDescent="0.3">
      <c r="A707" s="505" t="s">
        <v>3258</v>
      </c>
      <c r="B707" s="506" t="s">
        <v>2713</v>
      </c>
      <c r="C707" s="506" t="s">
        <v>2679</v>
      </c>
      <c r="D707" s="506" t="s">
        <v>3312</v>
      </c>
      <c r="E707" s="506" t="s">
        <v>3313</v>
      </c>
      <c r="F707" s="509"/>
      <c r="G707" s="509"/>
      <c r="H707" s="509"/>
      <c r="I707" s="509"/>
      <c r="J707" s="509"/>
      <c r="K707" s="509"/>
      <c r="L707" s="509"/>
      <c r="M707" s="509"/>
      <c r="N707" s="509">
        <v>2</v>
      </c>
      <c r="O707" s="509">
        <v>23216.62</v>
      </c>
      <c r="P707" s="522"/>
      <c r="Q707" s="510">
        <v>11608.31</v>
      </c>
    </row>
    <row r="708" spans="1:17" ht="14.4" customHeight="1" x14ac:dyDescent="0.3">
      <c r="A708" s="505" t="s">
        <v>3258</v>
      </c>
      <c r="B708" s="506" t="s">
        <v>2713</v>
      </c>
      <c r="C708" s="506" t="s">
        <v>2679</v>
      </c>
      <c r="D708" s="506" t="s">
        <v>2917</v>
      </c>
      <c r="E708" s="506" t="s">
        <v>2918</v>
      </c>
      <c r="F708" s="509"/>
      <c r="G708" s="509"/>
      <c r="H708" s="509"/>
      <c r="I708" s="509"/>
      <c r="J708" s="509"/>
      <c r="K708" s="509"/>
      <c r="L708" s="509"/>
      <c r="M708" s="509"/>
      <c r="N708" s="509">
        <v>59</v>
      </c>
      <c r="O708" s="509">
        <v>22470.74</v>
      </c>
      <c r="P708" s="522"/>
      <c r="Q708" s="510">
        <v>380.86</v>
      </c>
    </row>
    <row r="709" spans="1:17" ht="14.4" customHeight="1" x14ac:dyDescent="0.3">
      <c r="A709" s="505" t="s">
        <v>3258</v>
      </c>
      <c r="B709" s="506" t="s">
        <v>2713</v>
      </c>
      <c r="C709" s="506" t="s">
        <v>2679</v>
      </c>
      <c r="D709" s="506" t="s">
        <v>2919</v>
      </c>
      <c r="E709" s="506" t="s">
        <v>2920</v>
      </c>
      <c r="F709" s="509"/>
      <c r="G709" s="509"/>
      <c r="H709" s="509"/>
      <c r="I709" s="509"/>
      <c r="J709" s="509"/>
      <c r="K709" s="509"/>
      <c r="L709" s="509"/>
      <c r="M709" s="509"/>
      <c r="N709" s="509">
        <v>1</v>
      </c>
      <c r="O709" s="509">
        <v>38086.36</v>
      </c>
      <c r="P709" s="522"/>
      <c r="Q709" s="510">
        <v>38086.36</v>
      </c>
    </row>
    <row r="710" spans="1:17" ht="14.4" customHeight="1" x14ac:dyDescent="0.3">
      <c r="A710" s="505" t="s">
        <v>3258</v>
      </c>
      <c r="B710" s="506" t="s">
        <v>2713</v>
      </c>
      <c r="C710" s="506" t="s">
        <v>2679</v>
      </c>
      <c r="D710" s="506" t="s">
        <v>3314</v>
      </c>
      <c r="E710" s="506" t="s">
        <v>3315</v>
      </c>
      <c r="F710" s="509"/>
      <c r="G710" s="509"/>
      <c r="H710" s="509"/>
      <c r="I710" s="509"/>
      <c r="J710" s="509"/>
      <c r="K710" s="509"/>
      <c r="L710" s="509"/>
      <c r="M710" s="509"/>
      <c r="N710" s="509">
        <v>1</v>
      </c>
      <c r="O710" s="509">
        <v>35700</v>
      </c>
      <c r="P710" s="522"/>
      <c r="Q710" s="510">
        <v>35700</v>
      </c>
    </row>
    <row r="711" spans="1:17" ht="14.4" customHeight="1" x14ac:dyDescent="0.3">
      <c r="A711" s="505" t="s">
        <v>3258</v>
      </c>
      <c r="B711" s="506" t="s">
        <v>2713</v>
      </c>
      <c r="C711" s="506" t="s">
        <v>2679</v>
      </c>
      <c r="D711" s="506" t="s">
        <v>3316</v>
      </c>
      <c r="E711" s="506" t="s">
        <v>3317</v>
      </c>
      <c r="F711" s="509">
        <v>1</v>
      </c>
      <c r="G711" s="509">
        <v>11526.9</v>
      </c>
      <c r="H711" s="509">
        <v>1</v>
      </c>
      <c r="I711" s="509">
        <v>11526.9</v>
      </c>
      <c r="J711" s="509"/>
      <c r="K711" s="509"/>
      <c r="L711" s="509"/>
      <c r="M711" s="509"/>
      <c r="N711" s="509"/>
      <c r="O711" s="509"/>
      <c r="P711" s="522"/>
      <c r="Q711" s="510"/>
    </row>
    <row r="712" spans="1:17" ht="14.4" customHeight="1" x14ac:dyDescent="0.3">
      <c r="A712" s="505" t="s">
        <v>3258</v>
      </c>
      <c r="B712" s="506" t="s">
        <v>2713</v>
      </c>
      <c r="C712" s="506" t="s">
        <v>2679</v>
      </c>
      <c r="D712" s="506" t="s">
        <v>2921</v>
      </c>
      <c r="E712" s="506" t="s">
        <v>2922</v>
      </c>
      <c r="F712" s="509">
        <v>1</v>
      </c>
      <c r="G712" s="509">
        <v>3178.63</v>
      </c>
      <c r="H712" s="509">
        <v>1</v>
      </c>
      <c r="I712" s="509">
        <v>3178.63</v>
      </c>
      <c r="J712" s="509"/>
      <c r="K712" s="509"/>
      <c r="L712" s="509"/>
      <c r="M712" s="509"/>
      <c r="N712" s="509"/>
      <c r="O712" s="509"/>
      <c r="P712" s="522"/>
      <c r="Q712" s="510"/>
    </row>
    <row r="713" spans="1:17" ht="14.4" customHeight="1" x14ac:dyDescent="0.3">
      <c r="A713" s="505" t="s">
        <v>3258</v>
      </c>
      <c r="B713" s="506" t="s">
        <v>2713</v>
      </c>
      <c r="C713" s="506" t="s">
        <v>2679</v>
      </c>
      <c r="D713" s="506" t="s">
        <v>3318</v>
      </c>
      <c r="E713" s="506" t="s">
        <v>3319</v>
      </c>
      <c r="F713" s="509">
        <v>4</v>
      </c>
      <c r="G713" s="509">
        <v>29945.52</v>
      </c>
      <c r="H713" s="509">
        <v>1</v>
      </c>
      <c r="I713" s="509">
        <v>7486.38</v>
      </c>
      <c r="J713" s="509">
        <v>2</v>
      </c>
      <c r="K713" s="509">
        <v>14972.76</v>
      </c>
      <c r="L713" s="509">
        <v>0.5</v>
      </c>
      <c r="M713" s="509">
        <v>7486.38</v>
      </c>
      <c r="N713" s="509">
        <v>5</v>
      </c>
      <c r="O713" s="509">
        <v>37431.9</v>
      </c>
      <c r="P713" s="522">
        <v>1.25</v>
      </c>
      <c r="Q713" s="510">
        <v>7486.38</v>
      </c>
    </row>
    <row r="714" spans="1:17" ht="14.4" customHeight="1" x14ac:dyDescent="0.3">
      <c r="A714" s="505" t="s">
        <v>3258</v>
      </c>
      <c r="B714" s="506" t="s">
        <v>2713</v>
      </c>
      <c r="C714" s="506" t="s">
        <v>2679</v>
      </c>
      <c r="D714" s="506" t="s">
        <v>3320</v>
      </c>
      <c r="E714" s="506" t="s">
        <v>3321</v>
      </c>
      <c r="F714" s="509">
        <v>8</v>
      </c>
      <c r="G714" s="509">
        <v>1772998.48</v>
      </c>
      <c r="H714" s="509">
        <v>1</v>
      </c>
      <c r="I714" s="509">
        <v>221624.81</v>
      </c>
      <c r="J714" s="509">
        <v>7</v>
      </c>
      <c r="K714" s="509">
        <v>1551373.67</v>
      </c>
      <c r="L714" s="509">
        <v>0.875</v>
      </c>
      <c r="M714" s="509">
        <v>221624.81</v>
      </c>
      <c r="N714" s="509">
        <v>9</v>
      </c>
      <c r="O714" s="509">
        <v>1994623.29</v>
      </c>
      <c r="P714" s="522">
        <v>1.125</v>
      </c>
      <c r="Q714" s="510">
        <v>221624.81</v>
      </c>
    </row>
    <row r="715" spans="1:17" ht="14.4" customHeight="1" x14ac:dyDescent="0.3">
      <c r="A715" s="505" t="s">
        <v>3258</v>
      </c>
      <c r="B715" s="506" t="s">
        <v>2713</v>
      </c>
      <c r="C715" s="506" t="s">
        <v>2679</v>
      </c>
      <c r="D715" s="506" t="s">
        <v>3322</v>
      </c>
      <c r="E715" s="506" t="s">
        <v>3323</v>
      </c>
      <c r="F715" s="509">
        <v>5</v>
      </c>
      <c r="G715" s="509">
        <v>559252.46</v>
      </c>
      <c r="H715" s="509">
        <v>1</v>
      </c>
      <c r="I715" s="509">
        <v>111850.492</v>
      </c>
      <c r="J715" s="509">
        <v>4</v>
      </c>
      <c r="K715" s="509">
        <v>457023.52</v>
      </c>
      <c r="L715" s="509">
        <v>0.81720430876602679</v>
      </c>
      <c r="M715" s="509">
        <v>114255.88</v>
      </c>
      <c r="N715" s="509">
        <v>8</v>
      </c>
      <c r="O715" s="509">
        <v>914047.04</v>
      </c>
      <c r="P715" s="522">
        <v>1.6344086175320536</v>
      </c>
      <c r="Q715" s="510">
        <v>114255.88</v>
      </c>
    </row>
    <row r="716" spans="1:17" ht="14.4" customHeight="1" x14ac:dyDescent="0.3">
      <c r="A716" s="505" t="s">
        <v>3258</v>
      </c>
      <c r="B716" s="506" t="s">
        <v>2713</v>
      </c>
      <c r="C716" s="506" t="s">
        <v>2679</v>
      </c>
      <c r="D716" s="506" t="s">
        <v>3324</v>
      </c>
      <c r="E716" s="506" t="s">
        <v>3163</v>
      </c>
      <c r="F716" s="509">
        <v>1</v>
      </c>
      <c r="G716" s="509">
        <v>2050.96</v>
      </c>
      <c r="H716" s="509">
        <v>1</v>
      </c>
      <c r="I716" s="509">
        <v>2050.96</v>
      </c>
      <c r="J716" s="509"/>
      <c r="K716" s="509"/>
      <c r="L716" s="509"/>
      <c r="M716" s="509"/>
      <c r="N716" s="509">
        <v>1</v>
      </c>
      <c r="O716" s="509">
        <v>2050.96</v>
      </c>
      <c r="P716" s="522">
        <v>1</v>
      </c>
      <c r="Q716" s="510">
        <v>2050.96</v>
      </c>
    </row>
    <row r="717" spans="1:17" ht="14.4" customHeight="1" x14ac:dyDescent="0.3">
      <c r="A717" s="505" t="s">
        <v>3258</v>
      </c>
      <c r="B717" s="506" t="s">
        <v>2713</v>
      </c>
      <c r="C717" s="506" t="s">
        <v>2679</v>
      </c>
      <c r="D717" s="506" t="s">
        <v>3162</v>
      </c>
      <c r="E717" s="506" t="s">
        <v>3163</v>
      </c>
      <c r="F717" s="509">
        <v>2</v>
      </c>
      <c r="G717" s="509">
        <v>9780.58</v>
      </c>
      <c r="H717" s="509">
        <v>1</v>
      </c>
      <c r="I717" s="509">
        <v>4890.29</v>
      </c>
      <c r="J717" s="509">
        <v>5</v>
      </c>
      <c r="K717" s="509">
        <v>24451.45</v>
      </c>
      <c r="L717" s="509">
        <v>2.5</v>
      </c>
      <c r="M717" s="509">
        <v>4890.29</v>
      </c>
      <c r="N717" s="509"/>
      <c r="O717" s="509"/>
      <c r="P717" s="522"/>
      <c r="Q717" s="510"/>
    </row>
    <row r="718" spans="1:17" ht="14.4" customHeight="1" x14ac:dyDescent="0.3">
      <c r="A718" s="505" t="s">
        <v>3258</v>
      </c>
      <c r="B718" s="506" t="s">
        <v>2713</v>
      </c>
      <c r="C718" s="506" t="s">
        <v>2679</v>
      </c>
      <c r="D718" s="506" t="s">
        <v>3325</v>
      </c>
      <c r="E718" s="506" t="s">
        <v>3326</v>
      </c>
      <c r="F718" s="509"/>
      <c r="G718" s="509"/>
      <c r="H718" s="509"/>
      <c r="I718" s="509"/>
      <c r="J718" s="509">
        <v>2</v>
      </c>
      <c r="K718" s="509">
        <v>113579.04</v>
      </c>
      <c r="L718" s="509"/>
      <c r="M718" s="509">
        <v>56789.52</v>
      </c>
      <c r="N718" s="509">
        <v>4</v>
      </c>
      <c r="O718" s="509">
        <v>227158.08</v>
      </c>
      <c r="P718" s="522"/>
      <c r="Q718" s="510">
        <v>56789.52</v>
      </c>
    </row>
    <row r="719" spans="1:17" ht="14.4" customHeight="1" x14ac:dyDescent="0.3">
      <c r="A719" s="505" t="s">
        <v>3258</v>
      </c>
      <c r="B719" s="506" t="s">
        <v>2713</v>
      </c>
      <c r="C719" s="506" t="s">
        <v>2679</v>
      </c>
      <c r="D719" s="506" t="s">
        <v>3327</v>
      </c>
      <c r="E719" s="506" t="s">
        <v>3328</v>
      </c>
      <c r="F719" s="509">
        <v>6</v>
      </c>
      <c r="G719" s="509">
        <v>32544</v>
      </c>
      <c r="H719" s="509">
        <v>1</v>
      </c>
      <c r="I719" s="509">
        <v>5424</v>
      </c>
      <c r="J719" s="509">
        <v>1</v>
      </c>
      <c r="K719" s="509">
        <v>5424</v>
      </c>
      <c r="L719" s="509">
        <v>0.16666666666666666</v>
      </c>
      <c r="M719" s="509">
        <v>5424</v>
      </c>
      <c r="N719" s="509"/>
      <c r="O719" s="509"/>
      <c r="P719" s="522"/>
      <c r="Q719" s="510"/>
    </row>
    <row r="720" spans="1:17" ht="14.4" customHeight="1" x14ac:dyDescent="0.3">
      <c r="A720" s="505" t="s">
        <v>3258</v>
      </c>
      <c r="B720" s="506" t="s">
        <v>2713</v>
      </c>
      <c r="C720" s="506" t="s">
        <v>2679</v>
      </c>
      <c r="D720" s="506" t="s">
        <v>3329</v>
      </c>
      <c r="E720" s="506" t="s">
        <v>3330</v>
      </c>
      <c r="F720" s="509"/>
      <c r="G720" s="509"/>
      <c r="H720" s="509"/>
      <c r="I720" s="509"/>
      <c r="J720" s="509"/>
      <c r="K720" s="509"/>
      <c r="L720" s="509"/>
      <c r="M720" s="509"/>
      <c r="N720" s="509">
        <v>1</v>
      </c>
      <c r="O720" s="509">
        <v>11068.36</v>
      </c>
      <c r="P720" s="522"/>
      <c r="Q720" s="510">
        <v>11068.36</v>
      </c>
    </row>
    <row r="721" spans="1:17" ht="14.4" customHeight="1" x14ac:dyDescent="0.3">
      <c r="A721" s="505" t="s">
        <v>3258</v>
      </c>
      <c r="B721" s="506" t="s">
        <v>2713</v>
      </c>
      <c r="C721" s="506" t="s">
        <v>2679</v>
      </c>
      <c r="D721" s="506" t="s">
        <v>3331</v>
      </c>
      <c r="E721" s="506" t="s">
        <v>3332</v>
      </c>
      <c r="F721" s="509">
        <v>1</v>
      </c>
      <c r="G721" s="509">
        <v>7794.49</v>
      </c>
      <c r="H721" s="509">
        <v>1</v>
      </c>
      <c r="I721" s="509">
        <v>7794.49</v>
      </c>
      <c r="J721" s="509">
        <v>2</v>
      </c>
      <c r="K721" s="509">
        <v>15588.98</v>
      </c>
      <c r="L721" s="509">
        <v>2</v>
      </c>
      <c r="M721" s="509">
        <v>7794.49</v>
      </c>
      <c r="N721" s="509"/>
      <c r="O721" s="509"/>
      <c r="P721" s="522"/>
      <c r="Q721" s="510"/>
    </row>
    <row r="722" spans="1:17" ht="14.4" customHeight="1" x14ac:dyDescent="0.3">
      <c r="A722" s="505" t="s">
        <v>3258</v>
      </c>
      <c r="B722" s="506" t="s">
        <v>2713</v>
      </c>
      <c r="C722" s="506" t="s">
        <v>2679</v>
      </c>
      <c r="D722" s="506" t="s">
        <v>3333</v>
      </c>
      <c r="E722" s="506" t="s">
        <v>3334</v>
      </c>
      <c r="F722" s="509">
        <v>1</v>
      </c>
      <c r="G722" s="509">
        <v>29883.55</v>
      </c>
      <c r="H722" s="509">
        <v>1</v>
      </c>
      <c r="I722" s="509">
        <v>29883.55</v>
      </c>
      <c r="J722" s="509"/>
      <c r="K722" s="509"/>
      <c r="L722" s="509"/>
      <c r="M722" s="509"/>
      <c r="N722" s="509"/>
      <c r="O722" s="509"/>
      <c r="P722" s="522"/>
      <c r="Q722" s="510"/>
    </row>
    <row r="723" spans="1:17" ht="14.4" customHeight="1" x14ac:dyDescent="0.3">
      <c r="A723" s="505" t="s">
        <v>3258</v>
      </c>
      <c r="B723" s="506" t="s">
        <v>2713</v>
      </c>
      <c r="C723" s="506" t="s">
        <v>2679</v>
      </c>
      <c r="D723" s="506" t="s">
        <v>3164</v>
      </c>
      <c r="E723" s="506" t="s">
        <v>3165</v>
      </c>
      <c r="F723" s="509">
        <v>1</v>
      </c>
      <c r="G723" s="509">
        <v>30135</v>
      </c>
      <c r="H723" s="509">
        <v>1</v>
      </c>
      <c r="I723" s="509">
        <v>30135</v>
      </c>
      <c r="J723" s="509">
        <v>1</v>
      </c>
      <c r="K723" s="509">
        <v>30135</v>
      </c>
      <c r="L723" s="509">
        <v>1</v>
      </c>
      <c r="M723" s="509">
        <v>30135</v>
      </c>
      <c r="N723" s="509"/>
      <c r="O723" s="509"/>
      <c r="P723" s="522"/>
      <c r="Q723" s="510"/>
    </row>
    <row r="724" spans="1:17" ht="14.4" customHeight="1" x14ac:dyDescent="0.3">
      <c r="A724" s="505" t="s">
        <v>3258</v>
      </c>
      <c r="B724" s="506" t="s">
        <v>2713</v>
      </c>
      <c r="C724" s="506" t="s">
        <v>2679</v>
      </c>
      <c r="D724" s="506" t="s">
        <v>3335</v>
      </c>
      <c r="E724" s="506" t="s">
        <v>3336</v>
      </c>
      <c r="F724" s="509"/>
      <c r="G724" s="509"/>
      <c r="H724" s="509"/>
      <c r="I724" s="509"/>
      <c r="J724" s="509"/>
      <c r="K724" s="509"/>
      <c r="L724" s="509"/>
      <c r="M724" s="509"/>
      <c r="N724" s="509">
        <v>1</v>
      </c>
      <c r="O724" s="509">
        <v>796.5</v>
      </c>
      <c r="P724" s="522"/>
      <c r="Q724" s="510">
        <v>796.5</v>
      </c>
    </row>
    <row r="725" spans="1:17" ht="14.4" customHeight="1" x14ac:dyDescent="0.3">
      <c r="A725" s="505" t="s">
        <v>3258</v>
      </c>
      <c r="B725" s="506" t="s">
        <v>2713</v>
      </c>
      <c r="C725" s="506" t="s">
        <v>2679</v>
      </c>
      <c r="D725" s="506" t="s">
        <v>2933</v>
      </c>
      <c r="E725" s="506" t="s">
        <v>2934</v>
      </c>
      <c r="F725" s="509"/>
      <c r="G725" s="509"/>
      <c r="H725" s="509"/>
      <c r="I725" s="509"/>
      <c r="J725" s="509"/>
      <c r="K725" s="509"/>
      <c r="L725" s="509"/>
      <c r="M725" s="509"/>
      <c r="N725" s="509">
        <v>4</v>
      </c>
      <c r="O725" s="509">
        <v>70111.240000000005</v>
      </c>
      <c r="P725" s="522"/>
      <c r="Q725" s="510">
        <v>17527.810000000001</v>
      </c>
    </row>
    <row r="726" spans="1:17" ht="14.4" customHeight="1" x14ac:dyDescent="0.3">
      <c r="A726" s="505" t="s">
        <v>3258</v>
      </c>
      <c r="B726" s="506" t="s">
        <v>2713</v>
      </c>
      <c r="C726" s="506" t="s">
        <v>2679</v>
      </c>
      <c r="D726" s="506" t="s">
        <v>3337</v>
      </c>
      <c r="E726" s="506" t="s">
        <v>3338</v>
      </c>
      <c r="F726" s="509"/>
      <c r="G726" s="509"/>
      <c r="H726" s="509"/>
      <c r="I726" s="509"/>
      <c r="J726" s="509"/>
      <c r="K726" s="509"/>
      <c r="L726" s="509"/>
      <c r="M726" s="509"/>
      <c r="N726" s="509">
        <v>1</v>
      </c>
      <c r="O726" s="509">
        <v>8426.8799999999992</v>
      </c>
      <c r="P726" s="522"/>
      <c r="Q726" s="510">
        <v>8426.8799999999992</v>
      </c>
    </row>
    <row r="727" spans="1:17" ht="14.4" customHeight="1" x14ac:dyDescent="0.3">
      <c r="A727" s="505" t="s">
        <v>3258</v>
      </c>
      <c r="B727" s="506" t="s">
        <v>2713</v>
      </c>
      <c r="C727" s="506" t="s">
        <v>2679</v>
      </c>
      <c r="D727" s="506" t="s">
        <v>3339</v>
      </c>
      <c r="E727" s="506" t="s">
        <v>3340</v>
      </c>
      <c r="F727" s="509">
        <v>1</v>
      </c>
      <c r="G727" s="509">
        <v>14223</v>
      </c>
      <c r="H727" s="509">
        <v>1</v>
      </c>
      <c r="I727" s="509">
        <v>14223</v>
      </c>
      <c r="J727" s="509">
        <v>2</v>
      </c>
      <c r="K727" s="509">
        <v>28446</v>
      </c>
      <c r="L727" s="509">
        <v>2</v>
      </c>
      <c r="M727" s="509">
        <v>14223</v>
      </c>
      <c r="N727" s="509"/>
      <c r="O727" s="509"/>
      <c r="P727" s="522"/>
      <c r="Q727" s="510"/>
    </row>
    <row r="728" spans="1:17" ht="14.4" customHeight="1" x14ac:dyDescent="0.3">
      <c r="A728" s="505" t="s">
        <v>3258</v>
      </c>
      <c r="B728" s="506" t="s">
        <v>2713</v>
      </c>
      <c r="C728" s="506" t="s">
        <v>2679</v>
      </c>
      <c r="D728" s="506" t="s">
        <v>3341</v>
      </c>
      <c r="E728" s="506" t="s">
        <v>2776</v>
      </c>
      <c r="F728" s="509"/>
      <c r="G728" s="509"/>
      <c r="H728" s="509"/>
      <c r="I728" s="509"/>
      <c r="J728" s="509">
        <v>1</v>
      </c>
      <c r="K728" s="509">
        <v>1932.09</v>
      </c>
      <c r="L728" s="509"/>
      <c r="M728" s="509">
        <v>1932.09</v>
      </c>
      <c r="N728" s="509"/>
      <c r="O728" s="509"/>
      <c r="P728" s="522"/>
      <c r="Q728" s="510"/>
    </row>
    <row r="729" spans="1:17" ht="14.4" customHeight="1" x14ac:dyDescent="0.3">
      <c r="A729" s="505" t="s">
        <v>3258</v>
      </c>
      <c r="B729" s="506" t="s">
        <v>2713</v>
      </c>
      <c r="C729" s="506" t="s">
        <v>2679</v>
      </c>
      <c r="D729" s="506" t="s">
        <v>3342</v>
      </c>
      <c r="E729" s="506" t="s">
        <v>3343</v>
      </c>
      <c r="F729" s="509"/>
      <c r="G729" s="509"/>
      <c r="H729" s="509"/>
      <c r="I729" s="509"/>
      <c r="J729" s="509">
        <v>1</v>
      </c>
      <c r="K729" s="509">
        <v>103778</v>
      </c>
      <c r="L729" s="509"/>
      <c r="M729" s="509">
        <v>103778</v>
      </c>
      <c r="N729" s="509"/>
      <c r="O729" s="509"/>
      <c r="P729" s="522"/>
      <c r="Q729" s="510"/>
    </row>
    <row r="730" spans="1:17" ht="14.4" customHeight="1" x14ac:dyDescent="0.3">
      <c r="A730" s="505" t="s">
        <v>3258</v>
      </c>
      <c r="B730" s="506" t="s">
        <v>2713</v>
      </c>
      <c r="C730" s="506" t="s">
        <v>2679</v>
      </c>
      <c r="D730" s="506" t="s">
        <v>3344</v>
      </c>
      <c r="E730" s="506" t="s">
        <v>3345</v>
      </c>
      <c r="F730" s="509">
        <v>1</v>
      </c>
      <c r="G730" s="509">
        <v>958.64</v>
      </c>
      <c r="H730" s="509">
        <v>1</v>
      </c>
      <c r="I730" s="509">
        <v>958.64</v>
      </c>
      <c r="J730" s="509"/>
      <c r="K730" s="509"/>
      <c r="L730" s="509"/>
      <c r="M730" s="509"/>
      <c r="N730" s="509"/>
      <c r="O730" s="509"/>
      <c r="P730" s="522"/>
      <c r="Q730" s="510"/>
    </row>
    <row r="731" spans="1:17" ht="14.4" customHeight="1" x14ac:dyDescent="0.3">
      <c r="A731" s="505" t="s">
        <v>3258</v>
      </c>
      <c r="B731" s="506" t="s">
        <v>2713</v>
      </c>
      <c r="C731" s="506" t="s">
        <v>2679</v>
      </c>
      <c r="D731" s="506" t="s">
        <v>2937</v>
      </c>
      <c r="E731" s="506" t="s">
        <v>2938</v>
      </c>
      <c r="F731" s="509">
        <v>1</v>
      </c>
      <c r="G731" s="509">
        <v>1249.54</v>
      </c>
      <c r="H731" s="509">
        <v>1</v>
      </c>
      <c r="I731" s="509">
        <v>1249.54</v>
      </c>
      <c r="J731" s="509"/>
      <c r="K731" s="509"/>
      <c r="L731" s="509"/>
      <c r="M731" s="509"/>
      <c r="N731" s="509"/>
      <c r="O731" s="509"/>
      <c r="P731" s="522"/>
      <c r="Q731" s="510"/>
    </row>
    <row r="732" spans="1:17" ht="14.4" customHeight="1" x14ac:dyDescent="0.3">
      <c r="A732" s="505" t="s">
        <v>3258</v>
      </c>
      <c r="B732" s="506" t="s">
        <v>2713</v>
      </c>
      <c r="C732" s="506" t="s">
        <v>2679</v>
      </c>
      <c r="D732" s="506" t="s">
        <v>3346</v>
      </c>
      <c r="E732" s="506" t="s">
        <v>3347</v>
      </c>
      <c r="F732" s="509"/>
      <c r="G732" s="509"/>
      <c r="H732" s="509"/>
      <c r="I732" s="509"/>
      <c r="J732" s="509"/>
      <c r="K732" s="509"/>
      <c r="L732" s="509"/>
      <c r="M732" s="509"/>
      <c r="N732" s="509">
        <v>1</v>
      </c>
      <c r="O732" s="509">
        <v>9762</v>
      </c>
      <c r="P732" s="522"/>
      <c r="Q732" s="510">
        <v>9762</v>
      </c>
    </row>
    <row r="733" spans="1:17" ht="14.4" customHeight="1" x14ac:dyDescent="0.3">
      <c r="A733" s="505" t="s">
        <v>3258</v>
      </c>
      <c r="B733" s="506" t="s">
        <v>2713</v>
      </c>
      <c r="C733" s="506" t="s">
        <v>2679</v>
      </c>
      <c r="D733" s="506" t="s">
        <v>3207</v>
      </c>
      <c r="E733" s="506" t="s">
        <v>3208</v>
      </c>
      <c r="F733" s="509"/>
      <c r="G733" s="509"/>
      <c r="H733" s="509"/>
      <c r="I733" s="509"/>
      <c r="J733" s="509"/>
      <c r="K733" s="509"/>
      <c r="L733" s="509"/>
      <c r="M733" s="509"/>
      <c r="N733" s="509">
        <v>12</v>
      </c>
      <c r="O733" s="509">
        <v>584964.36</v>
      </c>
      <c r="P733" s="522"/>
      <c r="Q733" s="510">
        <v>48747.03</v>
      </c>
    </row>
    <row r="734" spans="1:17" ht="14.4" customHeight="1" x14ac:dyDescent="0.3">
      <c r="A734" s="505" t="s">
        <v>3258</v>
      </c>
      <c r="B734" s="506" t="s">
        <v>2713</v>
      </c>
      <c r="C734" s="506" t="s">
        <v>2679</v>
      </c>
      <c r="D734" s="506" t="s">
        <v>3348</v>
      </c>
      <c r="E734" s="506" t="s">
        <v>3349</v>
      </c>
      <c r="F734" s="509"/>
      <c r="G734" s="509"/>
      <c r="H734" s="509"/>
      <c r="I734" s="509"/>
      <c r="J734" s="509">
        <v>1</v>
      </c>
      <c r="K734" s="509">
        <v>2475</v>
      </c>
      <c r="L734" s="509"/>
      <c r="M734" s="509">
        <v>2475</v>
      </c>
      <c r="N734" s="509"/>
      <c r="O734" s="509"/>
      <c r="P734" s="522"/>
      <c r="Q734" s="510"/>
    </row>
    <row r="735" spans="1:17" ht="14.4" customHeight="1" x14ac:dyDescent="0.3">
      <c r="A735" s="505" t="s">
        <v>3258</v>
      </c>
      <c r="B735" s="506" t="s">
        <v>2713</v>
      </c>
      <c r="C735" s="506" t="s">
        <v>2679</v>
      </c>
      <c r="D735" s="506" t="s">
        <v>3350</v>
      </c>
      <c r="E735" s="506" t="s">
        <v>3351</v>
      </c>
      <c r="F735" s="509">
        <v>2</v>
      </c>
      <c r="G735" s="509">
        <v>10331.18</v>
      </c>
      <c r="H735" s="509">
        <v>1</v>
      </c>
      <c r="I735" s="509">
        <v>5165.59</v>
      </c>
      <c r="J735" s="509"/>
      <c r="K735" s="509"/>
      <c r="L735" s="509"/>
      <c r="M735" s="509"/>
      <c r="N735" s="509"/>
      <c r="O735" s="509"/>
      <c r="P735" s="522"/>
      <c r="Q735" s="510"/>
    </row>
    <row r="736" spans="1:17" ht="14.4" customHeight="1" x14ac:dyDescent="0.3">
      <c r="A736" s="505" t="s">
        <v>3258</v>
      </c>
      <c r="B736" s="506" t="s">
        <v>2713</v>
      </c>
      <c r="C736" s="506" t="s">
        <v>2679</v>
      </c>
      <c r="D736" s="506" t="s">
        <v>3352</v>
      </c>
      <c r="E736" s="506" t="s">
        <v>3353</v>
      </c>
      <c r="F736" s="509"/>
      <c r="G736" s="509"/>
      <c r="H736" s="509"/>
      <c r="I736" s="509"/>
      <c r="J736" s="509"/>
      <c r="K736" s="509"/>
      <c r="L736" s="509"/>
      <c r="M736" s="509"/>
      <c r="N736" s="509">
        <v>12</v>
      </c>
      <c r="O736" s="509">
        <v>3720</v>
      </c>
      <c r="P736" s="522"/>
      <c r="Q736" s="510">
        <v>310</v>
      </c>
    </row>
    <row r="737" spans="1:17" ht="14.4" customHeight="1" x14ac:dyDescent="0.3">
      <c r="A737" s="505" t="s">
        <v>3258</v>
      </c>
      <c r="B737" s="506" t="s">
        <v>2713</v>
      </c>
      <c r="C737" s="506" t="s">
        <v>2679</v>
      </c>
      <c r="D737" s="506" t="s">
        <v>3354</v>
      </c>
      <c r="E737" s="506" t="s">
        <v>3355</v>
      </c>
      <c r="F737" s="509">
        <v>1</v>
      </c>
      <c r="G737" s="509">
        <v>919.25</v>
      </c>
      <c r="H737" s="509">
        <v>1</v>
      </c>
      <c r="I737" s="509">
        <v>919.25</v>
      </c>
      <c r="J737" s="509"/>
      <c r="K737" s="509"/>
      <c r="L737" s="509"/>
      <c r="M737" s="509"/>
      <c r="N737" s="509"/>
      <c r="O737" s="509"/>
      <c r="P737" s="522"/>
      <c r="Q737" s="510"/>
    </row>
    <row r="738" spans="1:17" ht="14.4" customHeight="1" x14ac:dyDescent="0.3">
      <c r="A738" s="505" t="s">
        <v>3258</v>
      </c>
      <c r="B738" s="506" t="s">
        <v>2713</v>
      </c>
      <c r="C738" s="506" t="s">
        <v>2679</v>
      </c>
      <c r="D738" s="506" t="s">
        <v>3356</v>
      </c>
      <c r="E738" s="506" t="s">
        <v>3357</v>
      </c>
      <c r="F738" s="509"/>
      <c r="G738" s="509"/>
      <c r="H738" s="509"/>
      <c r="I738" s="509"/>
      <c r="J738" s="509">
        <v>1</v>
      </c>
      <c r="K738" s="509">
        <v>820.1</v>
      </c>
      <c r="L738" s="509"/>
      <c r="M738" s="509">
        <v>820.1</v>
      </c>
      <c r="N738" s="509"/>
      <c r="O738" s="509"/>
      <c r="P738" s="522"/>
      <c r="Q738" s="510"/>
    </row>
    <row r="739" spans="1:17" ht="14.4" customHeight="1" x14ac:dyDescent="0.3">
      <c r="A739" s="505" t="s">
        <v>3258</v>
      </c>
      <c r="B739" s="506" t="s">
        <v>2713</v>
      </c>
      <c r="C739" s="506" t="s">
        <v>2679</v>
      </c>
      <c r="D739" s="506" t="s">
        <v>3358</v>
      </c>
      <c r="E739" s="506" t="s">
        <v>3163</v>
      </c>
      <c r="F739" s="509"/>
      <c r="G739" s="509"/>
      <c r="H739" s="509"/>
      <c r="I739" s="509"/>
      <c r="J739" s="509"/>
      <c r="K739" s="509"/>
      <c r="L739" s="509"/>
      <c r="M739" s="509"/>
      <c r="N739" s="509">
        <v>1</v>
      </c>
      <c r="O739" s="509">
        <v>1547.39</v>
      </c>
      <c r="P739" s="522"/>
      <c r="Q739" s="510">
        <v>1547.39</v>
      </c>
    </row>
    <row r="740" spans="1:17" ht="14.4" customHeight="1" x14ac:dyDescent="0.3">
      <c r="A740" s="505" t="s">
        <v>3258</v>
      </c>
      <c r="B740" s="506" t="s">
        <v>2713</v>
      </c>
      <c r="C740" s="506" t="s">
        <v>2688</v>
      </c>
      <c r="D740" s="506" t="s">
        <v>2945</v>
      </c>
      <c r="E740" s="506" t="s">
        <v>2946</v>
      </c>
      <c r="F740" s="509"/>
      <c r="G740" s="509"/>
      <c r="H740" s="509"/>
      <c r="I740" s="509"/>
      <c r="J740" s="509"/>
      <c r="K740" s="509"/>
      <c r="L740" s="509"/>
      <c r="M740" s="509"/>
      <c r="N740" s="509">
        <v>1</v>
      </c>
      <c r="O740" s="509">
        <v>206</v>
      </c>
      <c r="P740" s="522"/>
      <c r="Q740" s="510">
        <v>206</v>
      </c>
    </row>
    <row r="741" spans="1:17" ht="14.4" customHeight="1" x14ac:dyDescent="0.3">
      <c r="A741" s="505" t="s">
        <v>3258</v>
      </c>
      <c r="B741" s="506" t="s">
        <v>2713</v>
      </c>
      <c r="C741" s="506" t="s">
        <v>2688</v>
      </c>
      <c r="D741" s="506" t="s">
        <v>2947</v>
      </c>
      <c r="E741" s="506" t="s">
        <v>2948</v>
      </c>
      <c r="F741" s="509"/>
      <c r="G741" s="509"/>
      <c r="H741" s="509"/>
      <c r="I741" s="509"/>
      <c r="J741" s="509">
        <v>3</v>
      </c>
      <c r="K741" s="509">
        <v>450</v>
      </c>
      <c r="L741" s="509"/>
      <c r="M741" s="509">
        <v>150</v>
      </c>
      <c r="N741" s="509"/>
      <c r="O741" s="509"/>
      <c r="P741" s="522"/>
      <c r="Q741" s="510"/>
    </row>
    <row r="742" spans="1:17" ht="14.4" customHeight="1" x14ac:dyDescent="0.3">
      <c r="A742" s="505" t="s">
        <v>3258</v>
      </c>
      <c r="B742" s="506" t="s">
        <v>2713</v>
      </c>
      <c r="C742" s="506" t="s">
        <v>2688</v>
      </c>
      <c r="D742" s="506" t="s">
        <v>2949</v>
      </c>
      <c r="E742" s="506" t="s">
        <v>2950</v>
      </c>
      <c r="F742" s="509">
        <v>2</v>
      </c>
      <c r="G742" s="509">
        <v>362</v>
      </c>
      <c r="H742" s="509">
        <v>1</v>
      </c>
      <c r="I742" s="509">
        <v>181</v>
      </c>
      <c r="J742" s="509">
        <v>11</v>
      </c>
      <c r="K742" s="509">
        <v>2002</v>
      </c>
      <c r="L742" s="509">
        <v>5.5303867403314921</v>
      </c>
      <c r="M742" s="509">
        <v>182</v>
      </c>
      <c r="N742" s="509">
        <v>1</v>
      </c>
      <c r="O742" s="509">
        <v>182</v>
      </c>
      <c r="P742" s="522">
        <v>0.50276243093922657</v>
      </c>
      <c r="Q742" s="510">
        <v>182</v>
      </c>
    </row>
    <row r="743" spans="1:17" ht="14.4" customHeight="1" x14ac:dyDescent="0.3">
      <c r="A743" s="505" t="s">
        <v>3258</v>
      </c>
      <c r="B743" s="506" t="s">
        <v>2713</v>
      </c>
      <c r="C743" s="506" t="s">
        <v>2688</v>
      </c>
      <c r="D743" s="506" t="s">
        <v>2951</v>
      </c>
      <c r="E743" s="506" t="s">
        <v>2952</v>
      </c>
      <c r="F743" s="509">
        <v>8</v>
      </c>
      <c r="G743" s="509">
        <v>992</v>
      </c>
      <c r="H743" s="509">
        <v>1</v>
      </c>
      <c r="I743" s="509">
        <v>124</v>
      </c>
      <c r="J743" s="509">
        <v>6</v>
      </c>
      <c r="K743" s="509">
        <v>744</v>
      </c>
      <c r="L743" s="509">
        <v>0.75</v>
      </c>
      <c r="M743" s="509">
        <v>124</v>
      </c>
      <c r="N743" s="509">
        <v>5</v>
      </c>
      <c r="O743" s="509">
        <v>624</v>
      </c>
      <c r="P743" s="522">
        <v>0.62903225806451613</v>
      </c>
      <c r="Q743" s="510">
        <v>124.8</v>
      </c>
    </row>
    <row r="744" spans="1:17" ht="14.4" customHeight="1" x14ac:dyDescent="0.3">
      <c r="A744" s="505" t="s">
        <v>3258</v>
      </c>
      <c r="B744" s="506" t="s">
        <v>2713</v>
      </c>
      <c r="C744" s="506" t="s">
        <v>2688</v>
      </c>
      <c r="D744" s="506" t="s">
        <v>2953</v>
      </c>
      <c r="E744" s="506" t="s">
        <v>2954</v>
      </c>
      <c r="F744" s="509">
        <v>34</v>
      </c>
      <c r="G744" s="509">
        <v>7344</v>
      </c>
      <c r="H744" s="509">
        <v>1</v>
      </c>
      <c r="I744" s="509">
        <v>216</v>
      </c>
      <c r="J744" s="509">
        <v>18</v>
      </c>
      <c r="K744" s="509">
        <v>3906</v>
      </c>
      <c r="L744" s="509">
        <v>0.53186274509803921</v>
      </c>
      <c r="M744" s="509">
        <v>217</v>
      </c>
      <c r="N744" s="509">
        <v>13</v>
      </c>
      <c r="O744" s="509">
        <v>2833</v>
      </c>
      <c r="P744" s="522">
        <v>0.38575708061002179</v>
      </c>
      <c r="Q744" s="510">
        <v>217.92307692307693</v>
      </c>
    </row>
    <row r="745" spans="1:17" ht="14.4" customHeight="1" x14ac:dyDescent="0.3">
      <c r="A745" s="505" t="s">
        <v>3258</v>
      </c>
      <c r="B745" s="506" t="s">
        <v>2713</v>
      </c>
      <c r="C745" s="506" t="s">
        <v>2688</v>
      </c>
      <c r="D745" s="506" t="s">
        <v>2955</v>
      </c>
      <c r="E745" s="506" t="s">
        <v>2956</v>
      </c>
      <c r="F745" s="509">
        <v>2</v>
      </c>
      <c r="G745" s="509">
        <v>432</v>
      </c>
      <c r="H745" s="509">
        <v>1</v>
      </c>
      <c r="I745" s="509">
        <v>216</v>
      </c>
      <c r="J745" s="509"/>
      <c r="K745" s="509"/>
      <c r="L745" s="509"/>
      <c r="M745" s="509"/>
      <c r="N745" s="509">
        <v>1</v>
      </c>
      <c r="O745" s="509">
        <v>217</v>
      </c>
      <c r="P745" s="522">
        <v>0.50231481481481477</v>
      </c>
      <c r="Q745" s="510">
        <v>217</v>
      </c>
    </row>
    <row r="746" spans="1:17" ht="14.4" customHeight="1" x14ac:dyDescent="0.3">
      <c r="A746" s="505" t="s">
        <v>3258</v>
      </c>
      <c r="B746" s="506" t="s">
        <v>2713</v>
      </c>
      <c r="C746" s="506" t="s">
        <v>2688</v>
      </c>
      <c r="D746" s="506" t="s">
        <v>2959</v>
      </c>
      <c r="E746" s="506" t="s">
        <v>2960</v>
      </c>
      <c r="F746" s="509">
        <v>5</v>
      </c>
      <c r="G746" s="509">
        <v>1090</v>
      </c>
      <c r="H746" s="509">
        <v>1</v>
      </c>
      <c r="I746" s="509">
        <v>218</v>
      </c>
      <c r="J746" s="509">
        <v>13</v>
      </c>
      <c r="K746" s="509">
        <v>2847</v>
      </c>
      <c r="L746" s="509">
        <v>2.6119266055045873</v>
      </c>
      <c r="M746" s="509">
        <v>219</v>
      </c>
      <c r="N746" s="509">
        <v>8</v>
      </c>
      <c r="O746" s="509">
        <v>1757</v>
      </c>
      <c r="P746" s="522">
        <v>1.6119266055045871</v>
      </c>
      <c r="Q746" s="510">
        <v>219.625</v>
      </c>
    </row>
    <row r="747" spans="1:17" ht="14.4" customHeight="1" x14ac:dyDescent="0.3">
      <c r="A747" s="505" t="s">
        <v>3258</v>
      </c>
      <c r="B747" s="506" t="s">
        <v>2713</v>
      </c>
      <c r="C747" s="506" t="s">
        <v>2688</v>
      </c>
      <c r="D747" s="506" t="s">
        <v>2961</v>
      </c>
      <c r="E747" s="506" t="s">
        <v>2962</v>
      </c>
      <c r="F747" s="509">
        <v>1</v>
      </c>
      <c r="G747" s="509">
        <v>608</v>
      </c>
      <c r="H747" s="509">
        <v>1</v>
      </c>
      <c r="I747" s="509">
        <v>608</v>
      </c>
      <c r="J747" s="509"/>
      <c r="K747" s="509"/>
      <c r="L747" s="509"/>
      <c r="M747" s="509"/>
      <c r="N747" s="509">
        <v>1</v>
      </c>
      <c r="O747" s="509">
        <v>612</v>
      </c>
      <c r="P747" s="522">
        <v>1.006578947368421</v>
      </c>
      <c r="Q747" s="510">
        <v>612</v>
      </c>
    </row>
    <row r="748" spans="1:17" ht="14.4" customHeight="1" x14ac:dyDescent="0.3">
      <c r="A748" s="505" t="s">
        <v>3258</v>
      </c>
      <c r="B748" s="506" t="s">
        <v>2713</v>
      </c>
      <c r="C748" s="506" t="s">
        <v>2688</v>
      </c>
      <c r="D748" s="506" t="s">
        <v>2975</v>
      </c>
      <c r="E748" s="506" t="s">
        <v>2976</v>
      </c>
      <c r="F748" s="509">
        <v>1</v>
      </c>
      <c r="G748" s="509">
        <v>256</v>
      </c>
      <c r="H748" s="509">
        <v>1</v>
      </c>
      <c r="I748" s="509">
        <v>256</v>
      </c>
      <c r="J748" s="509"/>
      <c r="K748" s="509"/>
      <c r="L748" s="509"/>
      <c r="M748" s="509"/>
      <c r="N748" s="509"/>
      <c r="O748" s="509"/>
      <c r="P748" s="522"/>
      <c r="Q748" s="510"/>
    </row>
    <row r="749" spans="1:17" ht="14.4" customHeight="1" x14ac:dyDescent="0.3">
      <c r="A749" s="505" t="s">
        <v>3258</v>
      </c>
      <c r="B749" s="506" t="s">
        <v>2713</v>
      </c>
      <c r="C749" s="506" t="s">
        <v>2688</v>
      </c>
      <c r="D749" s="506" t="s">
        <v>2977</v>
      </c>
      <c r="E749" s="506" t="s">
        <v>2978</v>
      </c>
      <c r="F749" s="509">
        <v>15</v>
      </c>
      <c r="G749" s="509">
        <v>4875</v>
      </c>
      <c r="H749" s="509">
        <v>1</v>
      </c>
      <c r="I749" s="509">
        <v>325</v>
      </c>
      <c r="J749" s="509">
        <v>29</v>
      </c>
      <c r="K749" s="509">
        <v>9454</v>
      </c>
      <c r="L749" s="509">
        <v>1.9392820512820512</v>
      </c>
      <c r="M749" s="509">
        <v>326</v>
      </c>
      <c r="N749" s="509">
        <v>23</v>
      </c>
      <c r="O749" s="509">
        <v>7549</v>
      </c>
      <c r="P749" s="522">
        <v>1.5485128205128205</v>
      </c>
      <c r="Q749" s="510">
        <v>328.21739130434781</v>
      </c>
    </row>
    <row r="750" spans="1:17" ht="14.4" customHeight="1" x14ac:dyDescent="0.3">
      <c r="A750" s="505" t="s">
        <v>3258</v>
      </c>
      <c r="B750" s="506" t="s">
        <v>2713</v>
      </c>
      <c r="C750" s="506" t="s">
        <v>2688</v>
      </c>
      <c r="D750" s="506" t="s">
        <v>2979</v>
      </c>
      <c r="E750" s="506" t="s">
        <v>2980</v>
      </c>
      <c r="F750" s="509">
        <v>11</v>
      </c>
      <c r="G750" s="509">
        <v>150601</v>
      </c>
      <c r="H750" s="509">
        <v>1</v>
      </c>
      <c r="I750" s="509">
        <v>13691</v>
      </c>
      <c r="J750" s="509">
        <v>8</v>
      </c>
      <c r="K750" s="509">
        <v>109600</v>
      </c>
      <c r="L750" s="509">
        <v>0.72775081174759793</v>
      </c>
      <c r="M750" s="509">
        <v>13700</v>
      </c>
      <c r="N750" s="509">
        <v>5</v>
      </c>
      <c r="O750" s="509">
        <v>68585</v>
      </c>
      <c r="P750" s="522">
        <v>0.45540866262508217</v>
      </c>
      <c r="Q750" s="510">
        <v>13717</v>
      </c>
    </row>
    <row r="751" spans="1:17" ht="14.4" customHeight="1" x14ac:dyDescent="0.3">
      <c r="A751" s="505" t="s">
        <v>3258</v>
      </c>
      <c r="B751" s="506" t="s">
        <v>2713</v>
      </c>
      <c r="C751" s="506" t="s">
        <v>2688</v>
      </c>
      <c r="D751" s="506" t="s">
        <v>2983</v>
      </c>
      <c r="E751" s="506" t="s">
        <v>2984</v>
      </c>
      <c r="F751" s="509">
        <v>183</v>
      </c>
      <c r="G751" s="509">
        <v>754326</v>
      </c>
      <c r="H751" s="509">
        <v>1</v>
      </c>
      <c r="I751" s="509">
        <v>4122</v>
      </c>
      <c r="J751" s="509">
        <v>116</v>
      </c>
      <c r="K751" s="509">
        <v>478732</v>
      </c>
      <c r="L751" s="509">
        <v>0.63464867974854378</v>
      </c>
      <c r="M751" s="509">
        <v>4127</v>
      </c>
      <c r="N751" s="509">
        <v>295</v>
      </c>
      <c r="O751" s="509">
        <v>1219257</v>
      </c>
      <c r="P751" s="522">
        <v>1.6163528766077266</v>
      </c>
      <c r="Q751" s="510">
        <v>4133.0745762711867</v>
      </c>
    </row>
    <row r="752" spans="1:17" ht="14.4" customHeight="1" x14ac:dyDescent="0.3">
      <c r="A752" s="505" t="s">
        <v>3258</v>
      </c>
      <c r="B752" s="506" t="s">
        <v>2713</v>
      </c>
      <c r="C752" s="506" t="s">
        <v>2688</v>
      </c>
      <c r="D752" s="506" t="s">
        <v>2989</v>
      </c>
      <c r="E752" s="506" t="s">
        <v>2990</v>
      </c>
      <c r="F752" s="509">
        <v>1</v>
      </c>
      <c r="G752" s="509">
        <v>6244</v>
      </c>
      <c r="H752" s="509">
        <v>1</v>
      </c>
      <c r="I752" s="509">
        <v>6244</v>
      </c>
      <c r="J752" s="509">
        <v>3</v>
      </c>
      <c r="K752" s="509">
        <v>18750</v>
      </c>
      <c r="L752" s="509">
        <v>3.0028827674567586</v>
      </c>
      <c r="M752" s="509">
        <v>6250</v>
      </c>
      <c r="N752" s="509">
        <v>2</v>
      </c>
      <c r="O752" s="509">
        <v>12520</v>
      </c>
      <c r="P752" s="522">
        <v>2.005124919923126</v>
      </c>
      <c r="Q752" s="510">
        <v>6260</v>
      </c>
    </row>
    <row r="753" spans="1:17" ht="14.4" customHeight="1" x14ac:dyDescent="0.3">
      <c r="A753" s="505" t="s">
        <v>3258</v>
      </c>
      <c r="B753" s="506" t="s">
        <v>2713</v>
      </c>
      <c r="C753" s="506" t="s">
        <v>2688</v>
      </c>
      <c r="D753" s="506" t="s">
        <v>3166</v>
      </c>
      <c r="E753" s="506" t="s">
        <v>3167</v>
      </c>
      <c r="F753" s="509">
        <v>42</v>
      </c>
      <c r="G753" s="509">
        <v>631680</v>
      </c>
      <c r="H753" s="509">
        <v>1</v>
      </c>
      <c r="I753" s="509">
        <v>15040</v>
      </c>
      <c r="J753" s="509">
        <v>50</v>
      </c>
      <c r="K753" s="509">
        <v>752450</v>
      </c>
      <c r="L753" s="509">
        <v>1.1911885764944277</v>
      </c>
      <c r="M753" s="509">
        <v>15049</v>
      </c>
      <c r="N753" s="509">
        <v>60</v>
      </c>
      <c r="O753" s="509">
        <v>903644</v>
      </c>
      <c r="P753" s="522">
        <v>1.4305407801418439</v>
      </c>
      <c r="Q753" s="510">
        <v>15060.733333333334</v>
      </c>
    </row>
    <row r="754" spans="1:17" ht="14.4" customHeight="1" x14ac:dyDescent="0.3">
      <c r="A754" s="505" t="s">
        <v>3258</v>
      </c>
      <c r="B754" s="506" t="s">
        <v>2713</v>
      </c>
      <c r="C754" s="506" t="s">
        <v>2688</v>
      </c>
      <c r="D754" s="506" t="s">
        <v>2997</v>
      </c>
      <c r="E754" s="506" t="s">
        <v>2998</v>
      </c>
      <c r="F754" s="509">
        <v>769</v>
      </c>
      <c r="G754" s="509">
        <v>2930659</v>
      </c>
      <c r="H754" s="509">
        <v>1</v>
      </c>
      <c r="I754" s="509">
        <v>3811</v>
      </c>
      <c r="J754" s="509">
        <v>879</v>
      </c>
      <c r="K754" s="509">
        <v>3353385</v>
      </c>
      <c r="L754" s="509">
        <v>1.1442426430369415</v>
      </c>
      <c r="M754" s="509">
        <v>3815</v>
      </c>
      <c r="N754" s="509">
        <v>941</v>
      </c>
      <c r="O754" s="509">
        <v>3594223</v>
      </c>
      <c r="P754" s="522">
        <v>1.2264214294464146</v>
      </c>
      <c r="Q754" s="510">
        <v>3819.5781083953243</v>
      </c>
    </row>
    <row r="755" spans="1:17" ht="14.4" customHeight="1" x14ac:dyDescent="0.3">
      <c r="A755" s="505" t="s">
        <v>3258</v>
      </c>
      <c r="B755" s="506" t="s">
        <v>2713</v>
      </c>
      <c r="C755" s="506" t="s">
        <v>2688</v>
      </c>
      <c r="D755" s="506" t="s">
        <v>2999</v>
      </c>
      <c r="E755" s="506" t="s">
        <v>3000</v>
      </c>
      <c r="F755" s="509">
        <v>36</v>
      </c>
      <c r="G755" s="509">
        <v>185220</v>
      </c>
      <c r="H755" s="509">
        <v>1</v>
      </c>
      <c r="I755" s="509">
        <v>5145</v>
      </c>
      <c r="J755" s="509">
        <v>38</v>
      </c>
      <c r="K755" s="509">
        <v>195700</v>
      </c>
      <c r="L755" s="509">
        <v>1.0565813627038116</v>
      </c>
      <c r="M755" s="509">
        <v>5150</v>
      </c>
      <c r="N755" s="509">
        <v>29</v>
      </c>
      <c r="O755" s="509">
        <v>149526</v>
      </c>
      <c r="P755" s="522">
        <v>0.80728862973760929</v>
      </c>
      <c r="Q755" s="510">
        <v>5156.0689655172409</v>
      </c>
    </row>
    <row r="756" spans="1:17" ht="14.4" customHeight="1" x14ac:dyDescent="0.3">
      <c r="A756" s="505" t="s">
        <v>3258</v>
      </c>
      <c r="B756" s="506" t="s">
        <v>2713</v>
      </c>
      <c r="C756" s="506" t="s">
        <v>2688</v>
      </c>
      <c r="D756" s="506" t="s">
        <v>3001</v>
      </c>
      <c r="E756" s="506" t="s">
        <v>3002</v>
      </c>
      <c r="F756" s="509">
        <v>696</v>
      </c>
      <c r="G756" s="509">
        <v>5448288</v>
      </c>
      <c r="H756" s="509">
        <v>1</v>
      </c>
      <c r="I756" s="509">
        <v>7828</v>
      </c>
      <c r="J756" s="509">
        <v>706</v>
      </c>
      <c r="K756" s="509">
        <v>5531510</v>
      </c>
      <c r="L756" s="509">
        <v>1.0152748900204982</v>
      </c>
      <c r="M756" s="509">
        <v>7835</v>
      </c>
      <c r="N756" s="509">
        <v>787</v>
      </c>
      <c r="O756" s="509">
        <v>6174088</v>
      </c>
      <c r="P756" s="522">
        <v>1.1332161589108358</v>
      </c>
      <c r="Q756" s="510">
        <v>7845.0927573062263</v>
      </c>
    </row>
    <row r="757" spans="1:17" ht="14.4" customHeight="1" x14ac:dyDescent="0.3">
      <c r="A757" s="505" t="s">
        <v>3258</v>
      </c>
      <c r="B757" s="506" t="s">
        <v>2713</v>
      </c>
      <c r="C757" s="506" t="s">
        <v>2688</v>
      </c>
      <c r="D757" s="506" t="s">
        <v>3003</v>
      </c>
      <c r="E757" s="506" t="s">
        <v>3004</v>
      </c>
      <c r="F757" s="509">
        <v>11</v>
      </c>
      <c r="G757" s="509">
        <v>10043</v>
      </c>
      <c r="H757" s="509">
        <v>1</v>
      </c>
      <c r="I757" s="509">
        <v>913</v>
      </c>
      <c r="J757" s="509">
        <v>14</v>
      </c>
      <c r="K757" s="509">
        <v>12796</v>
      </c>
      <c r="L757" s="509">
        <v>1.2741212785024396</v>
      </c>
      <c r="M757" s="509">
        <v>914</v>
      </c>
      <c r="N757" s="509">
        <v>5</v>
      </c>
      <c r="O757" s="509">
        <v>4590</v>
      </c>
      <c r="P757" s="522">
        <v>0.45703475057253806</v>
      </c>
      <c r="Q757" s="510">
        <v>918</v>
      </c>
    </row>
    <row r="758" spans="1:17" ht="14.4" customHeight="1" x14ac:dyDescent="0.3">
      <c r="A758" s="505" t="s">
        <v>3258</v>
      </c>
      <c r="B758" s="506" t="s">
        <v>2713</v>
      </c>
      <c r="C758" s="506" t="s">
        <v>2688</v>
      </c>
      <c r="D758" s="506" t="s">
        <v>3015</v>
      </c>
      <c r="E758" s="506" t="s">
        <v>3016</v>
      </c>
      <c r="F758" s="509">
        <v>25</v>
      </c>
      <c r="G758" s="509">
        <v>31900</v>
      </c>
      <c r="H758" s="509">
        <v>1</v>
      </c>
      <c r="I758" s="509">
        <v>1276</v>
      </c>
      <c r="J758" s="509">
        <v>1</v>
      </c>
      <c r="K758" s="509">
        <v>1277</v>
      </c>
      <c r="L758" s="509">
        <v>4.0031347962382446E-2</v>
      </c>
      <c r="M758" s="509">
        <v>1277</v>
      </c>
      <c r="N758" s="509">
        <v>4</v>
      </c>
      <c r="O758" s="509">
        <v>5117</v>
      </c>
      <c r="P758" s="522">
        <v>0.16040752351097179</v>
      </c>
      <c r="Q758" s="510">
        <v>1279.25</v>
      </c>
    </row>
    <row r="759" spans="1:17" ht="14.4" customHeight="1" x14ac:dyDescent="0.3">
      <c r="A759" s="505" t="s">
        <v>3258</v>
      </c>
      <c r="B759" s="506" t="s">
        <v>2713</v>
      </c>
      <c r="C759" s="506" t="s">
        <v>2688</v>
      </c>
      <c r="D759" s="506" t="s">
        <v>3017</v>
      </c>
      <c r="E759" s="506" t="s">
        <v>3018</v>
      </c>
      <c r="F759" s="509"/>
      <c r="G759" s="509"/>
      <c r="H759" s="509"/>
      <c r="I759" s="509"/>
      <c r="J759" s="509">
        <v>1</v>
      </c>
      <c r="K759" s="509">
        <v>1164</v>
      </c>
      <c r="L759" s="509"/>
      <c r="M759" s="509">
        <v>1164</v>
      </c>
      <c r="N759" s="509">
        <v>3</v>
      </c>
      <c r="O759" s="509">
        <v>3496</v>
      </c>
      <c r="P759" s="522"/>
      <c r="Q759" s="510">
        <v>1165.3333333333333</v>
      </c>
    </row>
    <row r="760" spans="1:17" ht="14.4" customHeight="1" x14ac:dyDescent="0.3">
      <c r="A760" s="505" t="s">
        <v>3258</v>
      </c>
      <c r="B760" s="506" t="s">
        <v>2713</v>
      </c>
      <c r="C760" s="506" t="s">
        <v>2688</v>
      </c>
      <c r="D760" s="506" t="s">
        <v>3019</v>
      </c>
      <c r="E760" s="506" t="s">
        <v>3020</v>
      </c>
      <c r="F760" s="509">
        <v>65</v>
      </c>
      <c r="G760" s="509">
        <v>329225</v>
      </c>
      <c r="H760" s="509">
        <v>1</v>
      </c>
      <c r="I760" s="509">
        <v>5065</v>
      </c>
      <c r="J760" s="509">
        <v>42</v>
      </c>
      <c r="K760" s="509">
        <v>212856</v>
      </c>
      <c r="L760" s="509">
        <v>0.64653656314070929</v>
      </c>
      <c r="M760" s="509">
        <v>5068</v>
      </c>
      <c r="N760" s="509">
        <v>34</v>
      </c>
      <c r="O760" s="509">
        <v>172456</v>
      </c>
      <c r="P760" s="522">
        <v>0.52382413243222725</v>
      </c>
      <c r="Q760" s="510">
        <v>5072.2352941176468</v>
      </c>
    </row>
    <row r="761" spans="1:17" ht="14.4" customHeight="1" x14ac:dyDescent="0.3">
      <c r="A761" s="505" t="s">
        <v>3258</v>
      </c>
      <c r="B761" s="506" t="s">
        <v>2713</v>
      </c>
      <c r="C761" s="506" t="s">
        <v>2688</v>
      </c>
      <c r="D761" s="506" t="s">
        <v>3023</v>
      </c>
      <c r="E761" s="506" t="s">
        <v>3024</v>
      </c>
      <c r="F761" s="509">
        <v>2</v>
      </c>
      <c r="G761" s="509">
        <v>11010</v>
      </c>
      <c r="H761" s="509">
        <v>1</v>
      </c>
      <c r="I761" s="509">
        <v>5505</v>
      </c>
      <c r="J761" s="509">
        <v>1</v>
      </c>
      <c r="K761" s="509">
        <v>5508</v>
      </c>
      <c r="L761" s="509">
        <v>0.50027247956403265</v>
      </c>
      <c r="M761" s="509">
        <v>5508</v>
      </c>
      <c r="N761" s="509"/>
      <c r="O761" s="509"/>
      <c r="P761" s="522"/>
      <c r="Q761" s="510"/>
    </row>
    <row r="762" spans="1:17" ht="14.4" customHeight="1" x14ac:dyDescent="0.3">
      <c r="A762" s="505" t="s">
        <v>3258</v>
      </c>
      <c r="B762" s="506" t="s">
        <v>2713</v>
      </c>
      <c r="C762" s="506" t="s">
        <v>2688</v>
      </c>
      <c r="D762" s="506" t="s">
        <v>3168</v>
      </c>
      <c r="E762" s="506" t="s">
        <v>3169</v>
      </c>
      <c r="F762" s="509">
        <v>42</v>
      </c>
      <c r="G762" s="509">
        <v>0</v>
      </c>
      <c r="H762" s="509"/>
      <c r="I762" s="509">
        <v>0</v>
      </c>
      <c r="J762" s="509">
        <v>49</v>
      </c>
      <c r="K762" s="509">
        <v>0</v>
      </c>
      <c r="L762" s="509"/>
      <c r="M762" s="509">
        <v>0</v>
      </c>
      <c r="N762" s="509">
        <v>61</v>
      </c>
      <c r="O762" s="509">
        <v>0</v>
      </c>
      <c r="P762" s="522"/>
      <c r="Q762" s="510">
        <v>0</v>
      </c>
    </row>
    <row r="763" spans="1:17" ht="14.4" customHeight="1" x14ac:dyDescent="0.3">
      <c r="A763" s="505" t="s">
        <v>3258</v>
      </c>
      <c r="B763" s="506" t="s">
        <v>2713</v>
      </c>
      <c r="C763" s="506" t="s">
        <v>2688</v>
      </c>
      <c r="D763" s="506" t="s">
        <v>3025</v>
      </c>
      <c r="E763" s="506" t="s">
        <v>3026</v>
      </c>
      <c r="F763" s="509">
        <v>12</v>
      </c>
      <c r="G763" s="509">
        <v>8856</v>
      </c>
      <c r="H763" s="509">
        <v>1</v>
      </c>
      <c r="I763" s="509">
        <v>738</v>
      </c>
      <c r="J763" s="509">
        <v>11</v>
      </c>
      <c r="K763" s="509">
        <v>8162</v>
      </c>
      <c r="L763" s="509">
        <v>0.92163504968383014</v>
      </c>
      <c r="M763" s="509">
        <v>742</v>
      </c>
      <c r="N763" s="509">
        <v>9</v>
      </c>
      <c r="O763" s="509">
        <v>6741</v>
      </c>
      <c r="P763" s="522">
        <v>0.76117886178861793</v>
      </c>
      <c r="Q763" s="510">
        <v>749</v>
      </c>
    </row>
    <row r="764" spans="1:17" ht="14.4" customHeight="1" x14ac:dyDescent="0.3">
      <c r="A764" s="505" t="s">
        <v>3258</v>
      </c>
      <c r="B764" s="506" t="s">
        <v>2713</v>
      </c>
      <c r="C764" s="506" t="s">
        <v>2688</v>
      </c>
      <c r="D764" s="506" t="s">
        <v>3027</v>
      </c>
      <c r="E764" s="506" t="s">
        <v>3028</v>
      </c>
      <c r="F764" s="509">
        <v>377</v>
      </c>
      <c r="G764" s="509">
        <v>64844</v>
      </c>
      <c r="H764" s="509">
        <v>1</v>
      </c>
      <c r="I764" s="509">
        <v>172</v>
      </c>
      <c r="J764" s="509">
        <v>305</v>
      </c>
      <c r="K764" s="509">
        <v>52765</v>
      </c>
      <c r="L764" s="509">
        <v>0.81372216396274133</v>
      </c>
      <c r="M764" s="509">
        <v>173</v>
      </c>
      <c r="N764" s="509">
        <v>309</v>
      </c>
      <c r="O764" s="509">
        <v>53700</v>
      </c>
      <c r="P764" s="522">
        <v>0.82814138547899574</v>
      </c>
      <c r="Q764" s="510">
        <v>173.78640776699029</v>
      </c>
    </row>
    <row r="765" spans="1:17" ht="14.4" customHeight="1" x14ac:dyDescent="0.3">
      <c r="A765" s="505" t="s">
        <v>3258</v>
      </c>
      <c r="B765" s="506" t="s">
        <v>2713</v>
      </c>
      <c r="C765" s="506" t="s">
        <v>2688</v>
      </c>
      <c r="D765" s="506" t="s">
        <v>3029</v>
      </c>
      <c r="E765" s="506" t="s">
        <v>3030</v>
      </c>
      <c r="F765" s="509">
        <v>10</v>
      </c>
      <c r="G765" s="509">
        <v>19940</v>
      </c>
      <c r="H765" s="509">
        <v>1</v>
      </c>
      <c r="I765" s="509">
        <v>1994</v>
      </c>
      <c r="J765" s="509">
        <v>15</v>
      </c>
      <c r="K765" s="509">
        <v>29940</v>
      </c>
      <c r="L765" s="509">
        <v>1.5015045135406218</v>
      </c>
      <c r="M765" s="509">
        <v>1996</v>
      </c>
      <c r="N765" s="509">
        <v>15</v>
      </c>
      <c r="O765" s="509">
        <v>29973</v>
      </c>
      <c r="P765" s="522">
        <v>1.503159478435306</v>
      </c>
      <c r="Q765" s="510">
        <v>1998.2</v>
      </c>
    </row>
    <row r="766" spans="1:17" ht="14.4" customHeight="1" x14ac:dyDescent="0.3">
      <c r="A766" s="505" t="s">
        <v>3258</v>
      </c>
      <c r="B766" s="506" t="s">
        <v>2713</v>
      </c>
      <c r="C766" s="506" t="s">
        <v>2688</v>
      </c>
      <c r="D766" s="506" t="s">
        <v>3035</v>
      </c>
      <c r="E766" s="506" t="s">
        <v>3036</v>
      </c>
      <c r="F766" s="509">
        <v>55</v>
      </c>
      <c r="G766" s="509">
        <v>148005</v>
      </c>
      <c r="H766" s="509">
        <v>1</v>
      </c>
      <c r="I766" s="509">
        <v>2691</v>
      </c>
      <c r="J766" s="509">
        <v>33</v>
      </c>
      <c r="K766" s="509">
        <v>88836</v>
      </c>
      <c r="L766" s="509">
        <v>0.60022296544035669</v>
      </c>
      <c r="M766" s="509">
        <v>2692</v>
      </c>
      <c r="N766" s="509">
        <v>29</v>
      </c>
      <c r="O766" s="509">
        <v>78134</v>
      </c>
      <c r="P766" s="522">
        <v>0.52791459747981484</v>
      </c>
      <c r="Q766" s="510">
        <v>2694.2758620689656</v>
      </c>
    </row>
    <row r="767" spans="1:17" ht="14.4" customHeight="1" x14ac:dyDescent="0.3">
      <c r="A767" s="505" t="s">
        <v>3258</v>
      </c>
      <c r="B767" s="506" t="s">
        <v>2713</v>
      </c>
      <c r="C767" s="506" t="s">
        <v>2688</v>
      </c>
      <c r="D767" s="506" t="s">
        <v>3037</v>
      </c>
      <c r="E767" s="506" t="s">
        <v>3038</v>
      </c>
      <c r="F767" s="509">
        <v>53</v>
      </c>
      <c r="G767" s="509">
        <v>274381</v>
      </c>
      <c r="H767" s="509">
        <v>1</v>
      </c>
      <c r="I767" s="509">
        <v>5177</v>
      </c>
      <c r="J767" s="509">
        <v>33</v>
      </c>
      <c r="K767" s="509">
        <v>170940</v>
      </c>
      <c r="L767" s="509">
        <v>0.62300232158932289</v>
      </c>
      <c r="M767" s="509">
        <v>5180</v>
      </c>
      <c r="N767" s="509">
        <v>30</v>
      </c>
      <c r="O767" s="509">
        <v>155538</v>
      </c>
      <c r="P767" s="522">
        <v>0.56686869717655375</v>
      </c>
      <c r="Q767" s="510">
        <v>5184.6000000000004</v>
      </c>
    </row>
    <row r="768" spans="1:17" ht="14.4" customHeight="1" x14ac:dyDescent="0.3">
      <c r="A768" s="505" t="s">
        <v>3258</v>
      </c>
      <c r="B768" s="506" t="s">
        <v>2713</v>
      </c>
      <c r="C768" s="506" t="s">
        <v>2688</v>
      </c>
      <c r="D768" s="506" t="s">
        <v>3041</v>
      </c>
      <c r="E768" s="506" t="s">
        <v>3042</v>
      </c>
      <c r="F768" s="509"/>
      <c r="G768" s="509"/>
      <c r="H768" s="509"/>
      <c r="I768" s="509"/>
      <c r="J768" s="509"/>
      <c r="K768" s="509"/>
      <c r="L768" s="509"/>
      <c r="M768" s="509"/>
      <c r="N768" s="509">
        <v>1</v>
      </c>
      <c r="O768" s="509">
        <v>661</v>
      </c>
      <c r="P768" s="522"/>
      <c r="Q768" s="510">
        <v>661</v>
      </c>
    </row>
    <row r="769" spans="1:17" ht="14.4" customHeight="1" x14ac:dyDescent="0.3">
      <c r="A769" s="505" t="s">
        <v>3258</v>
      </c>
      <c r="B769" s="506" t="s">
        <v>2713</v>
      </c>
      <c r="C769" s="506" t="s">
        <v>2688</v>
      </c>
      <c r="D769" s="506" t="s">
        <v>3047</v>
      </c>
      <c r="E769" s="506" t="s">
        <v>3048</v>
      </c>
      <c r="F769" s="509">
        <v>88</v>
      </c>
      <c r="G769" s="509">
        <v>182512</v>
      </c>
      <c r="H769" s="509">
        <v>1</v>
      </c>
      <c r="I769" s="509">
        <v>2074</v>
      </c>
      <c r="J769" s="509">
        <v>83</v>
      </c>
      <c r="K769" s="509">
        <v>172308</v>
      </c>
      <c r="L769" s="509">
        <v>0.94409134741825196</v>
      </c>
      <c r="M769" s="509">
        <v>2076</v>
      </c>
      <c r="N769" s="509">
        <v>149</v>
      </c>
      <c r="O769" s="509">
        <v>309949</v>
      </c>
      <c r="P769" s="522">
        <v>1.6982390199000614</v>
      </c>
      <c r="Q769" s="510">
        <v>2080.1946308724832</v>
      </c>
    </row>
    <row r="770" spans="1:17" ht="14.4" customHeight="1" x14ac:dyDescent="0.3">
      <c r="A770" s="505" t="s">
        <v>3258</v>
      </c>
      <c r="B770" s="506" t="s">
        <v>2713</v>
      </c>
      <c r="C770" s="506" t="s">
        <v>2688</v>
      </c>
      <c r="D770" s="506" t="s">
        <v>3049</v>
      </c>
      <c r="E770" s="506" t="s">
        <v>3050</v>
      </c>
      <c r="F770" s="509">
        <v>5</v>
      </c>
      <c r="G770" s="509">
        <v>745</v>
      </c>
      <c r="H770" s="509">
        <v>1</v>
      </c>
      <c r="I770" s="509">
        <v>149</v>
      </c>
      <c r="J770" s="509">
        <v>4</v>
      </c>
      <c r="K770" s="509">
        <v>600</v>
      </c>
      <c r="L770" s="509">
        <v>0.80536912751677847</v>
      </c>
      <c r="M770" s="509">
        <v>150</v>
      </c>
      <c r="N770" s="509">
        <v>4</v>
      </c>
      <c r="O770" s="509">
        <v>603</v>
      </c>
      <c r="P770" s="522">
        <v>0.8093959731543624</v>
      </c>
      <c r="Q770" s="510">
        <v>150.75</v>
      </c>
    </row>
    <row r="771" spans="1:17" ht="14.4" customHeight="1" x14ac:dyDescent="0.3">
      <c r="A771" s="505" t="s">
        <v>3258</v>
      </c>
      <c r="B771" s="506" t="s">
        <v>2713</v>
      </c>
      <c r="C771" s="506" t="s">
        <v>2688</v>
      </c>
      <c r="D771" s="506" t="s">
        <v>3051</v>
      </c>
      <c r="E771" s="506" t="s">
        <v>3052</v>
      </c>
      <c r="F771" s="509">
        <v>2</v>
      </c>
      <c r="G771" s="509">
        <v>384</v>
      </c>
      <c r="H771" s="509">
        <v>1</v>
      </c>
      <c r="I771" s="509">
        <v>192</v>
      </c>
      <c r="J771" s="509"/>
      <c r="K771" s="509"/>
      <c r="L771" s="509"/>
      <c r="M771" s="509"/>
      <c r="N771" s="509">
        <v>1</v>
      </c>
      <c r="O771" s="509">
        <v>194</v>
      </c>
      <c r="P771" s="522">
        <v>0.50520833333333337</v>
      </c>
      <c r="Q771" s="510">
        <v>194</v>
      </c>
    </row>
    <row r="772" spans="1:17" ht="14.4" customHeight="1" x14ac:dyDescent="0.3">
      <c r="A772" s="505" t="s">
        <v>3258</v>
      </c>
      <c r="B772" s="506" t="s">
        <v>2713</v>
      </c>
      <c r="C772" s="506" t="s">
        <v>2688</v>
      </c>
      <c r="D772" s="506" t="s">
        <v>3053</v>
      </c>
      <c r="E772" s="506" t="s">
        <v>3054</v>
      </c>
      <c r="F772" s="509">
        <v>385</v>
      </c>
      <c r="G772" s="509">
        <v>75845</v>
      </c>
      <c r="H772" s="509">
        <v>1</v>
      </c>
      <c r="I772" s="509">
        <v>197</v>
      </c>
      <c r="J772" s="509">
        <v>91</v>
      </c>
      <c r="K772" s="509">
        <v>18018</v>
      </c>
      <c r="L772" s="509">
        <v>0.23756345177664975</v>
      </c>
      <c r="M772" s="509">
        <v>198</v>
      </c>
      <c r="N772" s="509">
        <v>41</v>
      </c>
      <c r="O772" s="509">
        <v>8132</v>
      </c>
      <c r="P772" s="522">
        <v>0.10721866965521788</v>
      </c>
      <c r="Q772" s="510">
        <v>198.34146341463415</v>
      </c>
    </row>
    <row r="773" spans="1:17" ht="14.4" customHeight="1" x14ac:dyDescent="0.3">
      <c r="A773" s="505" t="s">
        <v>3258</v>
      </c>
      <c r="B773" s="506" t="s">
        <v>2713</v>
      </c>
      <c r="C773" s="506" t="s">
        <v>2688</v>
      </c>
      <c r="D773" s="506" t="s">
        <v>3055</v>
      </c>
      <c r="E773" s="506" t="s">
        <v>3056</v>
      </c>
      <c r="F773" s="509">
        <v>1</v>
      </c>
      <c r="G773" s="509">
        <v>414</v>
      </c>
      <c r="H773" s="509">
        <v>1</v>
      </c>
      <c r="I773" s="509">
        <v>414</v>
      </c>
      <c r="J773" s="509"/>
      <c r="K773" s="509"/>
      <c r="L773" s="509"/>
      <c r="M773" s="509"/>
      <c r="N773" s="509">
        <v>1</v>
      </c>
      <c r="O773" s="509">
        <v>417</v>
      </c>
      <c r="P773" s="522">
        <v>1.0072463768115942</v>
      </c>
      <c r="Q773" s="510">
        <v>417</v>
      </c>
    </row>
    <row r="774" spans="1:17" ht="14.4" customHeight="1" x14ac:dyDescent="0.3">
      <c r="A774" s="505" t="s">
        <v>3258</v>
      </c>
      <c r="B774" s="506" t="s">
        <v>2713</v>
      </c>
      <c r="C774" s="506" t="s">
        <v>2688</v>
      </c>
      <c r="D774" s="506" t="s">
        <v>3059</v>
      </c>
      <c r="E774" s="506" t="s">
        <v>3060</v>
      </c>
      <c r="F774" s="509">
        <v>1</v>
      </c>
      <c r="G774" s="509">
        <v>157</v>
      </c>
      <c r="H774" s="509">
        <v>1</v>
      </c>
      <c r="I774" s="509">
        <v>157</v>
      </c>
      <c r="J774" s="509">
        <v>2</v>
      </c>
      <c r="K774" s="509">
        <v>316</v>
      </c>
      <c r="L774" s="509">
        <v>2.0127388535031847</v>
      </c>
      <c r="M774" s="509">
        <v>158</v>
      </c>
      <c r="N774" s="509">
        <v>2</v>
      </c>
      <c r="O774" s="509">
        <v>317</v>
      </c>
      <c r="P774" s="522">
        <v>2.0191082802547773</v>
      </c>
      <c r="Q774" s="510">
        <v>158.5</v>
      </c>
    </row>
    <row r="775" spans="1:17" ht="14.4" customHeight="1" x14ac:dyDescent="0.3">
      <c r="A775" s="505" t="s">
        <v>3258</v>
      </c>
      <c r="B775" s="506" t="s">
        <v>2713</v>
      </c>
      <c r="C775" s="506" t="s">
        <v>2688</v>
      </c>
      <c r="D775" s="506" t="s">
        <v>3067</v>
      </c>
      <c r="E775" s="506" t="s">
        <v>3068</v>
      </c>
      <c r="F775" s="509">
        <v>48</v>
      </c>
      <c r="G775" s="509">
        <v>101568</v>
      </c>
      <c r="H775" s="509">
        <v>1</v>
      </c>
      <c r="I775" s="509">
        <v>2116</v>
      </c>
      <c r="J775" s="509">
        <v>90</v>
      </c>
      <c r="K775" s="509">
        <v>190620</v>
      </c>
      <c r="L775" s="509">
        <v>1.8767722117202268</v>
      </c>
      <c r="M775" s="509">
        <v>2118</v>
      </c>
      <c r="N775" s="509">
        <v>96</v>
      </c>
      <c r="O775" s="509">
        <v>203544</v>
      </c>
      <c r="P775" s="522">
        <v>2.0040170132325144</v>
      </c>
      <c r="Q775" s="510">
        <v>2120.25</v>
      </c>
    </row>
    <row r="776" spans="1:17" ht="14.4" customHeight="1" x14ac:dyDescent="0.3">
      <c r="A776" s="505" t="s">
        <v>3258</v>
      </c>
      <c r="B776" s="506" t="s">
        <v>2713</v>
      </c>
      <c r="C776" s="506" t="s">
        <v>2688</v>
      </c>
      <c r="D776" s="506" t="s">
        <v>3069</v>
      </c>
      <c r="E776" s="506" t="s">
        <v>2998</v>
      </c>
      <c r="F776" s="509">
        <v>851</v>
      </c>
      <c r="G776" s="509">
        <v>1584562</v>
      </c>
      <c r="H776" s="509">
        <v>1</v>
      </c>
      <c r="I776" s="509">
        <v>1862</v>
      </c>
      <c r="J776" s="509">
        <v>969</v>
      </c>
      <c r="K776" s="509">
        <v>1806216</v>
      </c>
      <c r="L776" s="509">
        <v>1.1398834504424566</v>
      </c>
      <c r="M776" s="509">
        <v>1864</v>
      </c>
      <c r="N776" s="509">
        <v>1033</v>
      </c>
      <c r="O776" s="509">
        <v>1927870</v>
      </c>
      <c r="P776" s="522">
        <v>1.2166579786717087</v>
      </c>
      <c r="Q776" s="510">
        <v>1866.2826718296224</v>
      </c>
    </row>
    <row r="777" spans="1:17" ht="14.4" customHeight="1" x14ac:dyDescent="0.3">
      <c r="A777" s="505" t="s">
        <v>3258</v>
      </c>
      <c r="B777" s="506" t="s">
        <v>2713</v>
      </c>
      <c r="C777" s="506" t="s">
        <v>2688</v>
      </c>
      <c r="D777" s="506" t="s">
        <v>3070</v>
      </c>
      <c r="E777" s="506" t="s">
        <v>3071</v>
      </c>
      <c r="F777" s="509"/>
      <c r="G777" s="509"/>
      <c r="H777" s="509"/>
      <c r="I777" s="509"/>
      <c r="J777" s="509">
        <v>1</v>
      </c>
      <c r="K777" s="509">
        <v>158</v>
      </c>
      <c r="L777" s="509"/>
      <c r="M777" s="509">
        <v>158</v>
      </c>
      <c r="N777" s="509"/>
      <c r="O777" s="509"/>
      <c r="P777" s="522"/>
      <c r="Q777" s="510"/>
    </row>
    <row r="778" spans="1:17" ht="14.4" customHeight="1" x14ac:dyDescent="0.3">
      <c r="A778" s="505" t="s">
        <v>3258</v>
      </c>
      <c r="B778" s="506" t="s">
        <v>2713</v>
      </c>
      <c r="C778" s="506" t="s">
        <v>2688</v>
      </c>
      <c r="D778" s="506" t="s">
        <v>3072</v>
      </c>
      <c r="E778" s="506" t="s">
        <v>3073</v>
      </c>
      <c r="F778" s="509"/>
      <c r="G778" s="509"/>
      <c r="H778" s="509"/>
      <c r="I778" s="509"/>
      <c r="J778" s="509">
        <v>2</v>
      </c>
      <c r="K778" s="509">
        <v>19422</v>
      </c>
      <c r="L778" s="509"/>
      <c r="M778" s="509">
        <v>9711</v>
      </c>
      <c r="N778" s="509"/>
      <c r="O778" s="509"/>
      <c r="P778" s="522"/>
      <c r="Q778" s="510"/>
    </row>
    <row r="779" spans="1:17" ht="14.4" customHeight="1" x14ac:dyDescent="0.3">
      <c r="A779" s="505" t="s">
        <v>3258</v>
      </c>
      <c r="B779" s="506" t="s">
        <v>2713</v>
      </c>
      <c r="C779" s="506" t="s">
        <v>2688</v>
      </c>
      <c r="D779" s="506" t="s">
        <v>3078</v>
      </c>
      <c r="E779" s="506" t="s">
        <v>3079</v>
      </c>
      <c r="F779" s="509">
        <v>458</v>
      </c>
      <c r="G779" s="509">
        <v>3837124</v>
      </c>
      <c r="H779" s="509">
        <v>1</v>
      </c>
      <c r="I779" s="509">
        <v>8378</v>
      </c>
      <c r="J779" s="509">
        <v>548</v>
      </c>
      <c r="K779" s="509">
        <v>4594432</v>
      </c>
      <c r="L779" s="509">
        <v>1.1973634419945771</v>
      </c>
      <c r="M779" s="509">
        <v>8384</v>
      </c>
      <c r="N779" s="509">
        <v>590</v>
      </c>
      <c r="O779" s="509">
        <v>4951554</v>
      </c>
      <c r="P779" s="522">
        <v>1.2904336685496742</v>
      </c>
      <c r="Q779" s="510">
        <v>8392.4644067796617</v>
      </c>
    </row>
    <row r="780" spans="1:17" ht="14.4" customHeight="1" x14ac:dyDescent="0.3">
      <c r="A780" s="505" t="s">
        <v>3258</v>
      </c>
      <c r="B780" s="506" t="s">
        <v>2713</v>
      </c>
      <c r="C780" s="506" t="s">
        <v>2688</v>
      </c>
      <c r="D780" s="506" t="s">
        <v>3084</v>
      </c>
      <c r="E780" s="506" t="s">
        <v>3085</v>
      </c>
      <c r="F780" s="509">
        <v>61</v>
      </c>
      <c r="G780" s="509">
        <v>0</v>
      </c>
      <c r="H780" s="509"/>
      <c r="I780" s="509">
        <v>0</v>
      </c>
      <c r="J780" s="509">
        <v>53</v>
      </c>
      <c r="K780" s="509">
        <v>0</v>
      </c>
      <c r="L780" s="509"/>
      <c r="M780" s="509">
        <v>0</v>
      </c>
      <c r="N780" s="509">
        <v>93</v>
      </c>
      <c r="O780" s="509">
        <v>0</v>
      </c>
      <c r="P780" s="522"/>
      <c r="Q780" s="510">
        <v>0</v>
      </c>
    </row>
    <row r="781" spans="1:17" ht="14.4" customHeight="1" x14ac:dyDescent="0.3">
      <c r="A781" s="505" t="s">
        <v>3258</v>
      </c>
      <c r="B781" s="506" t="s">
        <v>2713</v>
      </c>
      <c r="C781" s="506" t="s">
        <v>2688</v>
      </c>
      <c r="D781" s="506" t="s">
        <v>3086</v>
      </c>
      <c r="E781" s="506" t="s">
        <v>3087</v>
      </c>
      <c r="F781" s="509"/>
      <c r="G781" s="509"/>
      <c r="H781" s="509"/>
      <c r="I781" s="509"/>
      <c r="J781" s="509">
        <v>1</v>
      </c>
      <c r="K781" s="509">
        <v>1993</v>
      </c>
      <c r="L781" s="509"/>
      <c r="M781" s="509">
        <v>1993</v>
      </c>
      <c r="N781" s="509"/>
      <c r="O781" s="509"/>
      <c r="P781" s="522"/>
      <c r="Q781" s="510"/>
    </row>
    <row r="782" spans="1:17" ht="14.4" customHeight="1" x14ac:dyDescent="0.3">
      <c r="A782" s="505" t="s">
        <v>3258</v>
      </c>
      <c r="B782" s="506" t="s">
        <v>2713</v>
      </c>
      <c r="C782" s="506" t="s">
        <v>2688</v>
      </c>
      <c r="D782" s="506" t="s">
        <v>3090</v>
      </c>
      <c r="E782" s="506" t="s">
        <v>3091</v>
      </c>
      <c r="F782" s="509">
        <v>29</v>
      </c>
      <c r="G782" s="509">
        <v>26477</v>
      </c>
      <c r="H782" s="509">
        <v>1</v>
      </c>
      <c r="I782" s="509">
        <v>913</v>
      </c>
      <c r="J782" s="509">
        <v>17</v>
      </c>
      <c r="K782" s="509">
        <v>15538</v>
      </c>
      <c r="L782" s="509">
        <v>0.58684896325112357</v>
      </c>
      <c r="M782" s="509">
        <v>914</v>
      </c>
      <c r="N782" s="509">
        <v>14</v>
      </c>
      <c r="O782" s="509">
        <v>12840</v>
      </c>
      <c r="P782" s="522">
        <v>0.48494920119348867</v>
      </c>
      <c r="Q782" s="510">
        <v>917.14285714285711</v>
      </c>
    </row>
    <row r="783" spans="1:17" ht="14.4" customHeight="1" x14ac:dyDescent="0.3">
      <c r="A783" s="505" t="s">
        <v>3258</v>
      </c>
      <c r="B783" s="506" t="s">
        <v>2713</v>
      </c>
      <c r="C783" s="506" t="s">
        <v>2688</v>
      </c>
      <c r="D783" s="506" t="s">
        <v>3094</v>
      </c>
      <c r="E783" s="506" t="s">
        <v>3095</v>
      </c>
      <c r="F783" s="509">
        <v>4</v>
      </c>
      <c r="G783" s="509">
        <v>2232</v>
      </c>
      <c r="H783" s="509">
        <v>1</v>
      </c>
      <c r="I783" s="509">
        <v>558</v>
      </c>
      <c r="J783" s="509">
        <v>9</v>
      </c>
      <c r="K783" s="509">
        <v>5031</v>
      </c>
      <c r="L783" s="509">
        <v>2.254032258064516</v>
      </c>
      <c r="M783" s="509">
        <v>559</v>
      </c>
      <c r="N783" s="509">
        <v>8</v>
      </c>
      <c r="O783" s="509">
        <v>4493</v>
      </c>
      <c r="P783" s="522">
        <v>2.0129928315412187</v>
      </c>
      <c r="Q783" s="510">
        <v>561.625</v>
      </c>
    </row>
    <row r="784" spans="1:17" ht="14.4" customHeight="1" x14ac:dyDescent="0.3">
      <c r="A784" s="505" t="s">
        <v>3258</v>
      </c>
      <c r="B784" s="506" t="s">
        <v>2713</v>
      </c>
      <c r="C784" s="506" t="s">
        <v>2688</v>
      </c>
      <c r="D784" s="506" t="s">
        <v>3096</v>
      </c>
      <c r="E784" s="506" t="s">
        <v>3097</v>
      </c>
      <c r="F784" s="509"/>
      <c r="G784" s="509"/>
      <c r="H784" s="509"/>
      <c r="I784" s="509"/>
      <c r="J784" s="509">
        <v>1</v>
      </c>
      <c r="K784" s="509">
        <v>365</v>
      </c>
      <c r="L784" s="509"/>
      <c r="M784" s="509">
        <v>365</v>
      </c>
      <c r="N784" s="509"/>
      <c r="O784" s="509"/>
      <c r="P784" s="522"/>
      <c r="Q784" s="510"/>
    </row>
    <row r="785" spans="1:17" ht="14.4" customHeight="1" x14ac:dyDescent="0.3">
      <c r="A785" s="505" t="s">
        <v>3359</v>
      </c>
      <c r="B785" s="506" t="s">
        <v>2713</v>
      </c>
      <c r="C785" s="506" t="s">
        <v>2714</v>
      </c>
      <c r="D785" s="506" t="s">
        <v>2718</v>
      </c>
      <c r="E785" s="506" t="s">
        <v>714</v>
      </c>
      <c r="F785" s="509"/>
      <c r="G785" s="509"/>
      <c r="H785" s="509"/>
      <c r="I785" s="509"/>
      <c r="J785" s="509">
        <v>4</v>
      </c>
      <c r="K785" s="509">
        <v>3993.66</v>
      </c>
      <c r="L785" s="509"/>
      <c r="M785" s="509">
        <v>998.41499999999996</v>
      </c>
      <c r="N785" s="509"/>
      <c r="O785" s="509"/>
      <c r="P785" s="522"/>
      <c r="Q785" s="510"/>
    </row>
    <row r="786" spans="1:17" ht="14.4" customHeight="1" x14ac:dyDescent="0.3">
      <c r="A786" s="505" t="s">
        <v>3359</v>
      </c>
      <c r="B786" s="506" t="s">
        <v>2713</v>
      </c>
      <c r="C786" s="506" t="s">
        <v>2714</v>
      </c>
      <c r="D786" s="506" t="s">
        <v>2719</v>
      </c>
      <c r="E786" s="506" t="s">
        <v>714</v>
      </c>
      <c r="F786" s="509">
        <v>15.25</v>
      </c>
      <c r="G786" s="509">
        <v>30238.92</v>
      </c>
      <c r="H786" s="509">
        <v>1</v>
      </c>
      <c r="I786" s="509">
        <v>1982.8799999999999</v>
      </c>
      <c r="J786" s="509">
        <v>6.5</v>
      </c>
      <c r="K786" s="509">
        <v>12958.26</v>
      </c>
      <c r="L786" s="509">
        <v>0.42852919350294261</v>
      </c>
      <c r="M786" s="509">
        <v>1993.5784615384616</v>
      </c>
      <c r="N786" s="509">
        <v>11</v>
      </c>
      <c r="O786" s="509">
        <v>21158.09</v>
      </c>
      <c r="P786" s="522">
        <v>0.69969727754827227</v>
      </c>
      <c r="Q786" s="510">
        <v>1923.4627272727273</v>
      </c>
    </row>
    <row r="787" spans="1:17" ht="14.4" customHeight="1" x14ac:dyDescent="0.3">
      <c r="A787" s="505" t="s">
        <v>3359</v>
      </c>
      <c r="B787" s="506" t="s">
        <v>2713</v>
      </c>
      <c r="C787" s="506" t="s">
        <v>2714</v>
      </c>
      <c r="D787" s="506" t="s">
        <v>2720</v>
      </c>
      <c r="E787" s="506" t="s">
        <v>2721</v>
      </c>
      <c r="F787" s="509">
        <v>10.35</v>
      </c>
      <c r="G787" s="509">
        <v>27409.119999999999</v>
      </c>
      <c r="H787" s="509">
        <v>1</v>
      </c>
      <c r="I787" s="509">
        <v>2648.2241545893721</v>
      </c>
      <c r="J787" s="509">
        <v>5.15</v>
      </c>
      <c r="K787" s="509">
        <v>13704.130000000001</v>
      </c>
      <c r="L787" s="509">
        <v>0.49998431179111191</v>
      </c>
      <c r="M787" s="509">
        <v>2660.9961165048544</v>
      </c>
      <c r="N787" s="509">
        <v>12.54</v>
      </c>
      <c r="O787" s="509">
        <v>33500.009999999995</v>
      </c>
      <c r="P787" s="522">
        <v>1.2222212898480505</v>
      </c>
      <c r="Q787" s="510">
        <v>2671.4521531100477</v>
      </c>
    </row>
    <row r="788" spans="1:17" ht="14.4" customHeight="1" x14ac:dyDescent="0.3">
      <c r="A788" s="505" t="s">
        <v>3359</v>
      </c>
      <c r="B788" s="506" t="s">
        <v>2713</v>
      </c>
      <c r="C788" s="506" t="s">
        <v>2714</v>
      </c>
      <c r="D788" s="506" t="s">
        <v>2722</v>
      </c>
      <c r="E788" s="506" t="s">
        <v>2721</v>
      </c>
      <c r="F788" s="509">
        <v>8.1</v>
      </c>
      <c r="G788" s="509">
        <v>53626.45</v>
      </c>
      <c r="H788" s="509">
        <v>1</v>
      </c>
      <c r="I788" s="509">
        <v>6620.549382716049</v>
      </c>
      <c r="J788" s="509">
        <v>7.2</v>
      </c>
      <c r="K788" s="509">
        <v>47969.82</v>
      </c>
      <c r="L788" s="509">
        <v>0.89451791047141849</v>
      </c>
      <c r="M788" s="509">
        <v>6662.4749999999995</v>
      </c>
      <c r="N788" s="509">
        <v>11.399999999999999</v>
      </c>
      <c r="O788" s="509">
        <v>76136.040000000008</v>
      </c>
      <c r="P788" s="522">
        <v>1.4197479042524725</v>
      </c>
      <c r="Q788" s="510">
        <v>6678.6000000000013</v>
      </c>
    </row>
    <row r="789" spans="1:17" ht="14.4" customHeight="1" x14ac:dyDescent="0.3">
      <c r="A789" s="505" t="s">
        <v>3359</v>
      </c>
      <c r="B789" s="506" t="s">
        <v>2713</v>
      </c>
      <c r="C789" s="506" t="s">
        <v>2714</v>
      </c>
      <c r="D789" s="506" t="s">
        <v>2724</v>
      </c>
      <c r="E789" s="506" t="s">
        <v>832</v>
      </c>
      <c r="F789" s="509"/>
      <c r="G789" s="509"/>
      <c r="H789" s="509"/>
      <c r="I789" s="509"/>
      <c r="J789" s="509"/>
      <c r="K789" s="509"/>
      <c r="L789" s="509"/>
      <c r="M789" s="509"/>
      <c r="N789" s="509">
        <v>0.4</v>
      </c>
      <c r="O789" s="509">
        <v>2067.4699999999998</v>
      </c>
      <c r="P789" s="522"/>
      <c r="Q789" s="510">
        <v>5168.6749999999993</v>
      </c>
    </row>
    <row r="790" spans="1:17" ht="14.4" customHeight="1" x14ac:dyDescent="0.3">
      <c r="A790" s="505" t="s">
        <v>3359</v>
      </c>
      <c r="B790" s="506" t="s">
        <v>2713</v>
      </c>
      <c r="C790" s="506" t="s">
        <v>2714</v>
      </c>
      <c r="D790" s="506" t="s">
        <v>2728</v>
      </c>
      <c r="E790" s="506" t="s">
        <v>725</v>
      </c>
      <c r="F790" s="509">
        <v>15.459999999999999</v>
      </c>
      <c r="G790" s="509">
        <v>15612.830000000002</v>
      </c>
      <c r="H790" s="509">
        <v>1</v>
      </c>
      <c r="I790" s="509">
        <v>1009.8855109961191</v>
      </c>
      <c r="J790" s="509">
        <v>15.899999999999999</v>
      </c>
      <c r="K790" s="509">
        <v>15663.52</v>
      </c>
      <c r="L790" s="509">
        <v>1.0032466887809577</v>
      </c>
      <c r="M790" s="509">
        <v>985.12704402515737</v>
      </c>
      <c r="N790" s="509">
        <v>14.599999999999998</v>
      </c>
      <c r="O790" s="509">
        <v>14439.77</v>
      </c>
      <c r="P790" s="522">
        <v>0.92486563934917621</v>
      </c>
      <c r="Q790" s="510">
        <v>989.02534246575362</v>
      </c>
    </row>
    <row r="791" spans="1:17" ht="14.4" customHeight="1" x14ac:dyDescent="0.3">
      <c r="A791" s="505" t="s">
        <v>3359</v>
      </c>
      <c r="B791" s="506" t="s">
        <v>2713</v>
      </c>
      <c r="C791" s="506" t="s">
        <v>2714</v>
      </c>
      <c r="D791" s="506" t="s">
        <v>2731</v>
      </c>
      <c r="E791" s="506" t="s">
        <v>832</v>
      </c>
      <c r="F791" s="509">
        <v>5.24</v>
      </c>
      <c r="G791" s="509">
        <v>66216.12999999999</v>
      </c>
      <c r="H791" s="509">
        <v>1</v>
      </c>
      <c r="I791" s="509">
        <v>12636.666030534348</v>
      </c>
      <c r="J791" s="509">
        <v>5.23</v>
      </c>
      <c r="K791" s="509">
        <v>56985.72</v>
      </c>
      <c r="L791" s="509">
        <v>0.86060178992641234</v>
      </c>
      <c r="M791" s="509">
        <v>10895.931166347991</v>
      </c>
      <c r="N791" s="509">
        <v>5.39</v>
      </c>
      <c r="O791" s="509">
        <v>55718.42</v>
      </c>
      <c r="P791" s="522">
        <v>0.84146294868032923</v>
      </c>
      <c r="Q791" s="510">
        <v>10337.369202226346</v>
      </c>
    </row>
    <row r="792" spans="1:17" ht="14.4" customHeight="1" x14ac:dyDescent="0.3">
      <c r="A792" s="505" t="s">
        <v>3359</v>
      </c>
      <c r="B792" s="506" t="s">
        <v>2713</v>
      </c>
      <c r="C792" s="506" t="s">
        <v>2714</v>
      </c>
      <c r="D792" s="506" t="s">
        <v>2732</v>
      </c>
      <c r="E792" s="506" t="s">
        <v>832</v>
      </c>
      <c r="F792" s="509"/>
      <c r="G792" s="509"/>
      <c r="H792" s="509"/>
      <c r="I792" s="509"/>
      <c r="J792" s="509">
        <v>0.08</v>
      </c>
      <c r="K792" s="509">
        <v>1638.28</v>
      </c>
      <c r="L792" s="509"/>
      <c r="M792" s="509">
        <v>20478.5</v>
      </c>
      <c r="N792" s="509"/>
      <c r="O792" s="509"/>
      <c r="P792" s="522"/>
      <c r="Q792" s="510"/>
    </row>
    <row r="793" spans="1:17" ht="14.4" customHeight="1" x14ac:dyDescent="0.3">
      <c r="A793" s="505" t="s">
        <v>3359</v>
      </c>
      <c r="B793" s="506" t="s">
        <v>2713</v>
      </c>
      <c r="C793" s="506" t="s">
        <v>2714</v>
      </c>
      <c r="D793" s="506" t="s">
        <v>2734</v>
      </c>
      <c r="E793" s="506" t="s">
        <v>832</v>
      </c>
      <c r="F793" s="509">
        <v>0.4</v>
      </c>
      <c r="G793" s="509">
        <v>2579.98</v>
      </c>
      <c r="H793" s="509">
        <v>1</v>
      </c>
      <c r="I793" s="509">
        <v>6449.95</v>
      </c>
      <c r="J793" s="509">
        <v>1.04</v>
      </c>
      <c r="K793" s="509">
        <v>6711.8899999999994</v>
      </c>
      <c r="L793" s="509">
        <v>2.601527918821076</v>
      </c>
      <c r="M793" s="509">
        <v>6453.7403846153838</v>
      </c>
      <c r="N793" s="509">
        <v>0.1</v>
      </c>
      <c r="O793" s="509">
        <v>650.65</v>
      </c>
      <c r="P793" s="522">
        <v>0.25219187745641436</v>
      </c>
      <c r="Q793" s="510">
        <v>6506.4999999999991</v>
      </c>
    </row>
    <row r="794" spans="1:17" ht="14.4" customHeight="1" x14ac:dyDescent="0.3">
      <c r="A794" s="505" t="s">
        <v>3359</v>
      </c>
      <c r="B794" s="506" t="s">
        <v>2713</v>
      </c>
      <c r="C794" s="506" t="s">
        <v>2714</v>
      </c>
      <c r="D794" s="506" t="s">
        <v>2735</v>
      </c>
      <c r="E794" s="506" t="s">
        <v>832</v>
      </c>
      <c r="F794" s="509"/>
      <c r="G794" s="509"/>
      <c r="H794" s="509"/>
      <c r="I794" s="509"/>
      <c r="J794" s="509">
        <v>0.14000000000000001</v>
      </c>
      <c r="K794" s="509">
        <v>1613.27</v>
      </c>
      <c r="L794" s="509"/>
      <c r="M794" s="509">
        <v>11523.357142857141</v>
      </c>
      <c r="N794" s="509"/>
      <c r="O794" s="509"/>
      <c r="P794" s="522"/>
      <c r="Q794" s="510"/>
    </row>
    <row r="795" spans="1:17" ht="14.4" customHeight="1" x14ac:dyDescent="0.3">
      <c r="A795" s="505" t="s">
        <v>3359</v>
      </c>
      <c r="B795" s="506" t="s">
        <v>2713</v>
      </c>
      <c r="C795" s="506" t="s">
        <v>2714</v>
      </c>
      <c r="D795" s="506" t="s">
        <v>2740</v>
      </c>
      <c r="E795" s="506" t="s">
        <v>729</v>
      </c>
      <c r="F795" s="509">
        <v>37.5</v>
      </c>
      <c r="G795" s="509">
        <v>36252.75</v>
      </c>
      <c r="H795" s="509">
        <v>1</v>
      </c>
      <c r="I795" s="509">
        <v>966.74</v>
      </c>
      <c r="J795" s="509">
        <v>24</v>
      </c>
      <c r="K795" s="509">
        <v>23337.440000000002</v>
      </c>
      <c r="L795" s="509">
        <v>0.64374261262938681</v>
      </c>
      <c r="M795" s="509">
        <v>972.39333333333343</v>
      </c>
      <c r="N795" s="509">
        <v>69.5</v>
      </c>
      <c r="O795" s="509">
        <v>67777.790000000008</v>
      </c>
      <c r="P795" s="522">
        <v>1.8695903069422322</v>
      </c>
      <c r="Q795" s="510">
        <v>975.22000000000014</v>
      </c>
    </row>
    <row r="796" spans="1:17" ht="14.4" customHeight="1" x14ac:dyDescent="0.3">
      <c r="A796" s="505" t="s">
        <v>3359</v>
      </c>
      <c r="B796" s="506" t="s">
        <v>2713</v>
      </c>
      <c r="C796" s="506" t="s">
        <v>2714</v>
      </c>
      <c r="D796" s="506" t="s">
        <v>2741</v>
      </c>
      <c r="E796" s="506" t="s">
        <v>729</v>
      </c>
      <c r="F796" s="509">
        <v>5</v>
      </c>
      <c r="G796" s="509">
        <v>9667.2999999999993</v>
      </c>
      <c r="H796" s="509">
        <v>1</v>
      </c>
      <c r="I796" s="509">
        <v>1933.4599999999998</v>
      </c>
      <c r="J796" s="509">
        <v>2</v>
      </c>
      <c r="K796" s="509">
        <v>3715.46</v>
      </c>
      <c r="L796" s="509">
        <v>0.38433275061289091</v>
      </c>
      <c r="M796" s="509">
        <v>1857.73</v>
      </c>
      <c r="N796" s="509"/>
      <c r="O796" s="509"/>
      <c r="P796" s="522"/>
      <c r="Q796" s="510"/>
    </row>
    <row r="797" spans="1:17" ht="14.4" customHeight="1" x14ac:dyDescent="0.3">
      <c r="A797" s="505" t="s">
        <v>3359</v>
      </c>
      <c r="B797" s="506" t="s">
        <v>2713</v>
      </c>
      <c r="C797" s="506" t="s">
        <v>2714</v>
      </c>
      <c r="D797" s="506" t="s">
        <v>2745</v>
      </c>
      <c r="E797" s="506" t="s">
        <v>748</v>
      </c>
      <c r="F797" s="509">
        <v>0.18</v>
      </c>
      <c r="G797" s="509">
        <v>974.39</v>
      </c>
      <c r="H797" s="509">
        <v>1</v>
      </c>
      <c r="I797" s="509">
        <v>5413.2777777777783</v>
      </c>
      <c r="J797" s="509">
        <v>0.16999999999999998</v>
      </c>
      <c r="K797" s="509">
        <v>928.32999999999993</v>
      </c>
      <c r="L797" s="509">
        <v>0.95272939993226524</v>
      </c>
      <c r="M797" s="509">
        <v>5460.7647058823532</v>
      </c>
      <c r="N797" s="509"/>
      <c r="O797" s="509"/>
      <c r="P797" s="522"/>
      <c r="Q797" s="510"/>
    </row>
    <row r="798" spans="1:17" ht="14.4" customHeight="1" x14ac:dyDescent="0.3">
      <c r="A798" s="505" t="s">
        <v>3359</v>
      </c>
      <c r="B798" s="506" t="s">
        <v>2713</v>
      </c>
      <c r="C798" s="506" t="s">
        <v>2714</v>
      </c>
      <c r="D798" s="506" t="s">
        <v>2746</v>
      </c>
      <c r="E798" s="506" t="s">
        <v>748</v>
      </c>
      <c r="F798" s="509">
        <v>7.7</v>
      </c>
      <c r="G798" s="509">
        <v>83238.8</v>
      </c>
      <c r="H798" s="509">
        <v>1</v>
      </c>
      <c r="I798" s="509">
        <v>10810.233766233767</v>
      </c>
      <c r="J798" s="509">
        <v>8.51</v>
      </c>
      <c r="K798" s="509">
        <v>92611.87000000001</v>
      </c>
      <c r="L798" s="509">
        <v>1.1126045786340024</v>
      </c>
      <c r="M798" s="509">
        <v>10882.710928319626</v>
      </c>
      <c r="N798" s="509">
        <v>5.34</v>
      </c>
      <c r="O798" s="509">
        <v>58102.55</v>
      </c>
      <c r="P798" s="522">
        <v>0.69802243665213815</v>
      </c>
      <c r="Q798" s="510">
        <v>10880.62734082397</v>
      </c>
    </row>
    <row r="799" spans="1:17" ht="14.4" customHeight="1" x14ac:dyDescent="0.3">
      <c r="A799" s="505" t="s">
        <v>3359</v>
      </c>
      <c r="B799" s="506" t="s">
        <v>2713</v>
      </c>
      <c r="C799" s="506" t="s">
        <v>2714</v>
      </c>
      <c r="D799" s="506" t="s">
        <v>2747</v>
      </c>
      <c r="E799" s="506" t="s">
        <v>855</v>
      </c>
      <c r="F799" s="509">
        <v>0.02</v>
      </c>
      <c r="G799" s="509">
        <v>38.78</v>
      </c>
      <c r="H799" s="509">
        <v>1</v>
      </c>
      <c r="I799" s="509">
        <v>1939</v>
      </c>
      <c r="J799" s="509">
        <v>0.2</v>
      </c>
      <c r="K799" s="509">
        <v>389.52</v>
      </c>
      <c r="L799" s="509">
        <v>10.044352759154203</v>
      </c>
      <c r="M799" s="509">
        <v>1947.6</v>
      </c>
      <c r="N799" s="509"/>
      <c r="O799" s="509"/>
      <c r="P799" s="522"/>
      <c r="Q799" s="510"/>
    </row>
    <row r="800" spans="1:17" ht="14.4" customHeight="1" x14ac:dyDescent="0.3">
      <c r="A800" s="505" t="s">
        <v>3359</v>
      </c>
      <c r="B800" s="506" t="s">
        <v>2713</v>
      </c>
      <c r="C800" s="506" t="s">
        <v>2714</v>
      </c>
      <c r="D800" s="506" t="s">
        <v>2748</v>
      </c>
      <c r="E800" s="506" t="s">
        <v>748</v>
      </c>
      <c r="F800" s="509"/>
      <c r="G800" s="509"/>
      <c r="H800" s="509"/>
      <c r="I800" s="509"/>
      <c r="J800" s="509">
        <v>4.0600000000000005</v>
      </c>
      <c r="K800" s="509">
        <v>4415.1600000000008</v>
      </c>
      <c r="L800" s="509"/>
      <c r="M800" s="509">
        <v>1087.4778325123152</v>
      </c>
      <c r="N800" s="509"/>
      <c r="O800" s="509"/>
      <c r="P800" s="522"/>
      <c r="Q800" s="510"/>
    </row>
    <row r="801" spans="1:17" ht="14.4" customHeight="1" x14ac:dyDescent="0.3">
      <c r="A801" s="505" t="s">
        <v>3359</v>
      </c>
      <c r="B801" s="506" t="s">
        <v>2713</v>
      </c>
      <c r="C801" s="506" t="s">
        <v>2714</v>
      </c>
      <c r="D801" s="506" t="s">
        <v>2749</v>
      </c>
      <c r="E801" s="506" t="s">
        <v>748</v>
      </c>
      <c r="F801" s="509"/>
      <c r="G801" s="509"/>
      <c r="H801" s="509"/>
      <c r="I801" s="509"/>
      <c r="J801" s="509"/>
      <c r="K801" s="509"/>
      <c r="L801" s="509"/>
      <c r="M801" s="509"/>
      <c r="N801" s="509">
        <v>16.649999999999999</v>
      </c>
      <c r="O801" s="509">
        <v>36368.71</v>
      </c>
      <c r="P801" s="522"/>
      <c r="Q801" s="510">
        <v>2184.306906906907</v>
      </c>
    </row>
    <row r="802" spans="1:17" ht="14.4" customHeight="1" x14ac:dyDescent="0.3">
      <c r="A802" s="505" t="s">
        <v>3359</v>
      </c>
      <c r="B802" s="506" t="s">
        <v>2713</v>
      </c>
      <c r="C802" s="506" t="s">
        <v>2714</v>
      </c>
      <c r="D802" s="506" t="s">
        <v>2759</v>
      </c>
      <c r="E802" s="506" t="s">
        <v>748</v>
      </c>
      <c r="F802" s="509"/>
      <c r="G802" s="509"/>
      <c r="H802" s="509"/>
      <c r="I802" s="509"/>
      <c r="J802" s="509"/>
      <c r="K802" s="509"/>
      <c r="L802" s="509"/>
      <c r="M802" s="509"/>
      <c r="N802" s="509">
        <v>0.04</v>
      </c>
      <c r="O802" s="509">
        <v>2009.56</v>
      </c>
      <c r="P802" s="522"/>
      <c r="Q802" s="510">
        <v>50239</v>
      </c>
    </row>
    <row r="803" spans="1:17" ht="14.4" customHeight="1" x14ac:dyDescent="0.3">
      <c r="A803" s="505" t="s">
        <v>3359</v>
      </c>
      <c r="B803" s="506" t="s">
        <v>2713</v>
      </c>
      <c r="C803" s="506" t="s">
        <v>2714</v>
      </c>
      <c r="D803" s="506" t="s">
        <v>3360</v>
      </c>
      <c r="E803" s="506" t="s">
        <v>729</v>
      </c>
      <c r="F803" s="509">
        <v>1</v>
      </c>
      <c r="G803" s="509">
        <v>1450.1</v>
      </c>
      <c r="H803" s="509">
        <v>1</v>
      </c>
      <c r="I803" s="509">
        <v>1450.1</v>
      </c>
      <c r="J803" s="509"/>
      <c r="K803" s="509"/>
      <c r="L803" s="509"/>
      <c r="M803" s="509"/>
      <c r="N803" s="509"/>
      <c r="O803" s="509"/>
      <c r="P803" s="522"/>
      <c r="Q803" s="510"/>
    </row>
    <row r="804" spans="1:17" ht="14.4" customHeight="1" x14ac:dyDescent="0.3">
      <c r="A804" s="505" t="s">
        <v>3359</v>
      </c>
      <c r="B804" s="506" t="s">
        <v>2713</v>
      </c>
      <c r="C804" s="506" t="s">
        <v>2679</v>
      </c>
      <c r="D804" s="506" t="s">
        <v>2770</v>
      </c>
      <c r="E804" s="506" t="s">
        <v>2771</v>
      </c>
      <c r="F804" s="509">
        <v>2</v>
      </c>
      <c r="G804" s="509">
        <v>1944.64</v>
      </c>
      <c r="H804" s="509">
        <v>1</v>
      </c>
      <c r="I804" s="509">
        <v>972.32</v>
      </c>
      <c r="J804" s="509">
        <v>3</v>
      </c>
      <c r="K804" s="509">
        <v>2916.96</v>
      </c>
      <c r="L804" s="509">
        <v>1.5</v>
      </c>
      <c r="M804" s="509">
        <v>972.32</v>
      </c>
      <c r="N804" s="509"/>
      <c r="O804" s="509"/>
      <c r="P804" s="522"/>
      <c r="Q804" s="510"/>
    </row>
    <row r="805" spans="1:17" ht="14.4" customHeight="1" x14ac:dyDescent="0.3">
      <c r="A805" s="505" t="s">
        <v>3359</v>
      </c>
      <c r="B805" s="506" t="s">
        <v>2713</v>
      </c>
      <c r="C805" s="506" t="s">
        <v>2679</v>
      </c>
      <c r="D805" s="506" t="s">
        <v>2772</v>
      </c>
      <c r="E805" s="506" t="s">
        <v>2771</v>
      </c>
      <c r="F805" s="509"/>
      <c r="G805" s="509"/>
      <c r="H805" s="509"/>
      <c r="I805" s="509"/>
      <c r="J805" s="509">
        <v>1</v>
      </c>
      <c r="K805" s="509">
        <v>1408.42</v>
      </c>
      <c r="L805" s="509"/>
      <c r="M805" s="509">
        <v>1408.42</v>
      </c>
      <c r="N805" s="509">
        <v>2</v>
      </c>
      <c r="O805" s="509">
        <v>2816.84</v>
      </c>
      <c r="P805" s="522"/>
      <c r="Q805" s="510">
        <v>1408.42</v>
      </c>
    </row>
    <row r="806" spans="1:17" ht="14.4" customHeight="1" x14ac:dyDescent="0.3">
      <c r="A806" s="505" t="s">
        <v>3359</v>
      </c>
      <c r="B806" s="506" t="s">
        <v>2713</v>
      </c>
      <c r="C806" s="506" t="s">
        <v>2679</v>
      </c>
      <c r="D806" s="506" t="s">
        <v>2773</v>
      </c>
      <c r="E806" s="506" t="s">
        <v>2771</v>
      </c>
      <c r="F806" s="509">
        <v>1</v>
      </c>
      <c r="G806" s="509">
        <v>1647.4</v>
      </c>
      <c r="H806" s="509">
        <v>1</v>
      </c>
      <c r="I806" s="509">
        <v>1647.4</v>
      </c>
      <c r="J806" s="509"/>
      <c r="K806" s="509"/>
      <c r="L806" s="509"/>
      <c r="M806" s="509"/>
      <c r="N806" s="509">
        <v>3</v>
      </c>
      <c r="O806" s="509">
        <v>5121.93</v>
      </c>
      <c r="P806" s="522">
        <v>3.1090991865970619</v>
      </c>
      <c r="Q806" s="510">
        <v>1707.3100000000002</v>
      </c>
    </row>
    <row r="807" spans="1:17" ht="14.4" customHeight="1" x14ac:dyDescent="0.3">
      <c r="A807" s="505" t="s">
        <v>3359</v>
      </c>
      <c r="B807" s="506" t="s">
        <v>2713</v>
      </c>
      <c r="C807" s="506" t="s">
        <v>2679</v>
      </c>
      <c r="D807" s="506" t="s">
        <v>2774</v>
      </c>
      <c r="E807" s="506" t="s">
        <v>2771</v>
      </c>
      <c r="F807" s="509">
        <v>24</v>
      </c>
      <c r="G807" s="509">
        <v>49373.7</v>
      </c>
      <c r="H807" s="509">
        <v>1</v>
      </c>
      <c r="I807" s="509">
        <v>2057.2374999999997</v>
      </c>
      <c r="J807" s="509">
        <v>31</v>
      </c>
      <c r="K807" s="509">
        <v>64055.300000000017</v>
      </c>
      <c r="L807" s="509">
        <v>1.2973566898976585</v>
      </c>
      <c r="M807" s="509">
        <v>2066.3000000000006</v>
      </c>
      <c r="N807" s="509">
        <v>34</v>
      </c>
      <c r="O807" s="509">
        <v>70254.200000000012</v>
      </c>
      <c r="P807" s="522">
        <v>1.4229073373071091</v>
      </c>
      <c r="Q807" s="510">
        <v>2066.3000000000002</v>
      </c>
    </row>
    <row r="808" spans="1:17" ht="14.4" customHeight="1" x14ac:dyDescent="0.3">
      <c r="A808" s="505" t="s">
        <v>3359</v>
      </c>
      <c r="B808" s="506" t="s">
        <v>2713</v>
      </c>
      <c r="C808" s="506" t="s">
        <v>2679</v>
      </c>
      <c r="D808" s="506" t="s">
        <v>2775</v>
      </c>
      <c r="E808" s="506" t="s">
        <v>2776</v>
      </c>
      <c r="F808" s="509"/>
      <c r="G808" s="509"/>
      <c r="H808" s="509"/>
      <c r="I808" s="509"/>
      <c r="J808" s="509">
        <v>3</v>
      </c>
      <c r="K808" s="509">
        <v>5796.2699999999995</v>
      </c>
      <c r="L808" s="509"/>
      <c r="M808" s="509">
        <v>1932.09</v>
      </c>
      <c r="N808" s="509">
        <v>1</v>
      </c>
      <c r="O808" s="509">
        <v>1932.09</v>
      </c>
      <c r="P808" s="522"/>
      <c r="Q808" s="510">
        <v>1932.09</v>
      </c>
    </row>
    <row r="809" spans="1:17" ht="14.4" customHeight="1" x14ac:dyDescent="0.3">
      <c r="A809" s="505" t="s">
        <v>3359</v>
      </c>
      <c r="B809" s="506" t="s">
        <v>2713</v>
      </c>
      <c r="C809" s="506" t="s">
        <v>2679</v>
      </c>
      <c r="D809" s="506" t="s">
        <v>2777</v>
      </c>
      <c r="E809" s="506" t="s">
        <v>2778</v>
      </c>
      <c r="F809" s="509">
        <v>26</v>
      </c>
      <c r="G809" s="509">
        <v>26577.52</v>
      </c>
      <c r="H809" s="509">
        <v>1</v>
      </c>
      <c r="I809" s="509">
        <v>1022.2123076923077</v>
      </c>
      <c r="J809" s="509">
        <v>33</v>
      </c>
      <c r="K809" s="509">
        <v>33916.080000000002</v>
      </c>
      <c r="L809" s="509">
        <v>1.2761190660377644</v>
      </c>
      <c r="M809" s="509">
        <v>1027.76</v>
      </c>
      <c r="N809" s="509">
        <v>38</v>
      </c>
      <c r="O809" s="509">
        <v>39054.879999999997</v>
      </c>
      <c r="P809" s="522">
        <v>1.4694704396798497</v>
      </c>
      <c r="Q809" s="510">
        <v>1027.76</v>
      </c>
    </row>
    <row r="810" spans="1:17" ht="14.4" customHeight="1" x14ac:dyDescent="0.3">
      <c r="A810" s="505" t="s">
        <v>3359</v>
      </c>
      <c r="B810" s="506" t="s">
        <v>2713</v>
      </c>
      <c r="C810" s="506" t="s">
        <v>2679</v>
      </c>
      <c r="D810" s="506" t="s">
        <v>2779</v>
      </c>
      <c r="E810" s="506" t="s">
        <v>2778</v>
      </c>
      <c r="F810" s="509">
        <v>2</v>
      </c>
      <c r="G810" s="509">
        <v>4283.7</v>
      </c>
      <c r="H810" s="509">
        <v>1</v>
      </c>
      <c r="I810" s="509">
        <v>2141.85</v>
      </c>
      <c r="J810" s="509">
        <v>1</v>
      </c>
      <c r="K810" s="509">
        <v>2141.85</v>
      </c>
      <c r="L810" s="509">
        <v>0.5</v>
      </c>
      <c r="M810" s="509">
        <v>2141.85</v>
      </c>
      <c r="N810" s="509">
        <v>3</v>
      </c>
      <c r="O810" s="509">
        <v>6425.5499999999993</v>
      </c>
      <c r="P810" s="522">
        <v>1.5</v>
      </c>
      <c r="Q810" s="510">
        <v>2141.85</v>
      </c>
    </row>
    <row r="811" spans="1:17" ht="14.4" customHeight="1" x14ac:dyDescent="0.3">
      <c r="A811" s="505" t="s">
        <v>3359</v>
      </c>
      <c r="B811" s="506" t="s">
        <v>2713</v>
      </c>
      <c r="C811" s="506" t="s">
        <v>2679</v>
      </c>
      <c r="D811" s="506" t="s">
        <v>3361</v>
      </c>
      <c r="E811" s="506" t="s">
        <v>3362</v>
      </c>
      <c r="F811" s="509">
        <v>20</v>
      </c>
      <c r="G811" s="509">
        <v>347000</v>
      </c>
      <c r="H811" s="509">
        <v>1</v>
      </c>
      <c r="I811" s="509">
        <v>17350</v>
      </c>
      <c r="J811" s="509">
        <v>18</v>
      </c>
      <c r="K811" s="509">
        <v>312300</v>
      </c>
      <c r="L811" s="509">
        <v>0.9</v>
      </c>
      <c r="M811" s="509">
        <v>17350</v>
      </c>
      <c r="N811" s="509">
        <v>30</v>
      </c>
      <c r="O811" s="509">
        <v>520500</v>
      </c>
      <c r="P811" s="522">
        <v>1.5</v>
      </c>
      <c r="Q811" s="510">
        <v>17350</v>
      </c>
    </row>
    <row r="812" spans="1:17" ht="14.4" customHeight="1" x14ac:dyDescent="0.3">
      <c r="A812" s="505" t="s">
        <v>3359</v>
      </c>
      <c r="B812" s="506" t="s">
        <v>2713</v>
      </c>
      <c r="C812" s="506" t="s">
        <v>2679</v>
      </c>
      <c r="D812" s="506" t="s">
        <v>3174</v>
      </c>
      <c r="E812" s="506" t="s">
        <v>3175</v>
      </c>
      <c r="F812" s="509">
        <v>11</v>
      </c>
      <c r="G812" s="509">
        <v>36457.19</v>
      </c>
      <c r="H812" s="509">
        <v>1</v>
      </c>
      <c r="I812" s="509">
        <v>3314.2900000000004</v>
      </c>
      <c r="J812" s="509">
        <v>11</v>
      </c>
      <c r="K812" s="509">
        <v>36457.19</v>
      </c>
      <c r="L812" s="509">
        <v>1</v>
      </c>
      <c r="M812" s="509">
        <v>3314.2900000000004</v>
      </c>
      <c r="N812" s="509">
        <v>14</v>
      </c>
      <c r="O812" s="509">
        <v>46400.06</v>
      </c>
      <c r="P812" s="522">
        <v>1.2727272727272725</v>
      </c>
      <c r="Q812" s="510">
        <v>3314.29</v>
      </c>
    </row>
    <row r="813" spans="1:17" ht="14.4" customHeight="1" x14ac:dyDescent="0.3">
      <c r="A813" s="505" t="s">
        <v>3359</v>
      </c>
      <c r="B813" s="506" t="s">
        <v>2713</v>
      </c>
      <c r="C813" s="506" t="s">
        <v>2679</v>
      </c>
      <c r="D813" s="506" t="s">
        <v>2786</v>
      </c>
      <c r="E813" s="506" t="s">
        <v>2787</v>
      </c>
      <c r="F813" s="509">
        <v>16</v>
      </c>
      <c r="G813" s="509">
        <v>188352</v>
      </c>
      <c r="H813" s="509">
        <v>1</v>
      </c>
      <c r="I813" s="509">
        <v>11772</v>
      </c>
      <c r="J813" s="509">
        <v>17</v>
      </c>
      <c r="K813" s="509">
        <v>200124</v>
      </c>
      <c r="L813" s="509">
        <v>1.0625</v>
      </c>
      <c r="M813" s="509">
        <v>11772</v>
      </c>
      <c r="N813" s="509">
        <v>25</v>
      </c>
      <c r="O813" s="509">
        <v>294300</v>
      </c>
      <c r="P813" s="522">
        <v>1.5625</v>
      </c>
      <c r="Q813" s="510">
        <v>11772</v>
      </c>
    </row>
    <row r="814" spans="1:17" ht="14.4" customHeight="1" x14ac:dyDescent="0.3">
      <c r="A814" s="505" t="s">
        <v>3359</v>
      </c>
      <c r="B814" s="506" t="s">
        <v>2713</v>
      </c>
      <c r="C814" s="506" t="s">
        <v>2679</v>
      </c>
      <c r="D814" s="506" t="s">
        <v>2790</v>
      </c>
      <c r="E814" s="506" t="s">
        <v>2791</v>
      </c>
      <c r="F814" s="509"/>
      <c r="G814" s="509"/>
      <c r="H814" s="509"/>
      <c r="I814" s="509"/>
      <c r="J814" s="509"/>
      <c r="K814" s="509"/>
      <c r="L814" s="509"/>
      <c r="M814" s="509"/>
      <c r="N814" s="509">
        <v>1</v>
      </c>
      <c r="O814" s="509">
        <v>2236.5</v>
      </c>
      <c r="P814" s="522"/>
      <c r="Q814" s="510">
        <v>2236.5</v>
      </c>
    </row>
    <row r="815" spans="1:17" ht="14.4" customHeight="1" x14ac:dyDescent="0.3">
      <c r="A815" s="505" t="s">
        <v>3359</v>
      </c>
      <c r="B815" s="506" t="s">
        <v>2713</v>
      </c>
      <c r="C815" s="506" t="s">
        <v>2679</v>
      </c>
      <c r="D815" s="506" t="s">
        <v>3178</v>
      </c>
      <c r="E815" s="506" t="s">
        <v>3179</v>
      </c>
      <c r="F815" s="509">
        <v>1</v>
      </c>
      <c r="G815" s="509">
        <v>24131.8</v>
      </c>
      <c r="H815" s="509">
        <v>1</v>
      </c>
      <c r="I815" s="509">
        <v>24131.8</v>
      </c>
      <c r="J815" s="509"/>
      <c r="K815" s="509"/>
      <c r="L815" s="509"/>
      <c r="M815" s="509"/>
      <c r="N815" s="509"/>
      <c r="O815" s="509"/>
      <c r="P815" s="522"/>
      <c r="Q815" s="510"/>
    </row>
    <row r="816" spans="1:17" ht="14.4" customHeight="1" x14ac:dyDescent="0.3">
      <c r="A816" s="505" t="s">
        <v>3359</v>
      </c>
      <c r="B816" s="506" t="s">
        <v>2713</v>
      </c>
      <c r="C816" s="506" t="s">
        <v>2679</v>
      </c>
      <c r="D816" s="506" t="s">
        <v>2803</v>
      </c>
      <c r="E816" s="506" t="s">
        <v>2804</v>
      </c>
      <c r="F816" s="509"/>
      <c r="G816" s="509"/>
      <c r="H816" s="509"/>
      <c r="I816" s="509"/>
      <c r="J816" s="509">
        <v>1</v>
      </c>
      <c r="K816" s="509">
        <v>1123.73</v>
      </c>
      <c r="L816" s="509"/>
      <c r="M816" s="509">
        <v>1123.73</v>
      </c>
      <c r="N816" s="509">
        <v>1</v>
      </c>
      <c r="O816" s="509">
        <v>1123.73</v>
      </c>
      <c r="P816" s="522"/>
      <c r="Q816" s="510">
        <v>1123.73</v>
      </c>
    </row>
    <row r="817" spans="1:17" ht="14.4" customHeight="1" x14ac:dyDescent="0.3">
      <c r="A817" s="505" t="s">
        <v>3359</v>
      </c>
      <c r="B817" s="506" t="s">
        <v>2713</v>
      </c>
      <c r="C817" s="506" t="s">
        <v>2679</v>
      </c>
      <c r="D817" s="506" t="s">
        <v>3363</v>
      </c>
      <c r="E817" s="506" t="s">
        <v>3364</v>
      </c>
      <c r="F817" s="509">
        <v>5</v>
      </c>
      <c r="G817" s="509">
        <v>101561</v>
      </c>
      <c r="H817" s="509">
        <v>1</v>
      </c>
      <c r="I817" s="509">
        <v>20312.2</v>
      </c>
      <c r="J817" s="509"/>
      <c r="K817" s="509"/>
      <c r="L817" s="509"/>
      <c r="M817" s="509"/>
      <c r="N817" s="509"/>
      <c r="O817" s="509"/>
      <c r="P817" s="522"/>
      <c r="Q817" s="510"/>
    </row>
    <row r="818" spans="1:17" ht="14.4" customHeight="1" x14ac:dyDescent="0.3">
      <c r="A818" s="505" t="s">
        <v>3359</v>
      </c>
      <c r="B818" s="506" t="s">
        <v>2713</v>
      </c>
      <c r="C818" s="506" t="s">
        <v>2679</v>
      </c>
      <c r="D818" s="506" t="s">
        <v>2840</v>
      </c>
      <c r="E818" s="506" t="s">
        <v>2841</v>
      </c>
      <c r="F818" s="509"/>
      <c r="G818" s="509"/>
      <c r="H818" s="509"/>
      <c r="I818" s="509"/>
      <c r="J818" s="509">
        <v>1</v>
      </c>
      <c r="K818" s="509">
        <v>605.65</v>
      </c>
      <c r="L818" s="509"/>
      <c r="M818" s="509">
        <v>605.65</v>
      </c>
      <c r="N818" s="509"/>
      <c r="O818" s="509"/>
      <c r="P818" s="522"/>
      <c r="Q818" s="510"/>
    </row>
    <row r="819" spans="1:17" ht="14.4" customHeight="1" x14ac:dyDescent="0.3">
      <c r="A819" s="505" t="s">
        <v>3359</v>
      </c>
      <c r="B819" s="506" t="s">
        <v>2713</v>
      </c>
      <c r="C819" s="506" t="s">
        <v>2679</v>
      </c>
      <c r="D819" s="506" t="s">
        <v>2846</v>
      </c>
      <c r="E819" s="506" t="s">
        <v>2847</v>
      </c>
      <c r="F819" s="509">
        <v>26</v>
      </c>
      <c r="G819" s="509">
        <v>21464.36</v>
      </c>
      <c r="H819" s="509">
        <v>1</v>
      </c>
      <c r="I819" s="509">
        <v>825.55230769230775</v>
      </c>
      <c r="J819" s="509">
        <v>34</v>
      </c>
      <c r="K819" s="509">
        <v>28259.439999999999</v>
      </c>
      <c r="L819" s="509">
        <v>1.3165750108552037</v>
      </c>
      <c r="M819" s="509">
        <v>831.16</v>
      </c>
      <c r="N819" s="509">
        <v>40</v>
      </c>
      <c r="O819" s="509">
        <v>33246.400000000001</v>
      </c>
      <c r="P819" s="522">
        <v>1.5489117774767103</v>
      </c>
      <c r="Q819" s="510">
        <v>831.16000000000008</v>
      </c>
    </row>
    <row r="820" spans="1:17" ht="14.4" customHeight="1" x14ac:dyDescent="0.3">
      <c r="A820" s="505" t="s">
        <v>3359</v>
      </c>
      <c r="B820" s="506" t="s">
        <v>2713</v>
      </c>
      <c r="C820" s="506" t="s">
        <v>2679</v>
      </c>
      <c r="D820" s="506" t="s">
        <v>2848</v>
      </c>
      <c r="E820" s="506" t="s">
        <v>2847</v>
      </c>
      <c r="F820" s="509">
        <v>2</v>
      </c>
      <c r="G820" s="509">
        <v>1776.12</v>
      </c>
      <c r="H820" s="509">
        <v>1</v>
      </c>
      <c r="I820" s="509">
        <v>888.06</v>
      </c>
      <c r="J820" s="509">
        <v>2</v>
      </c>
      <c r="K820" s="509">
        <v>1776.12</v>
      </c>
      <c r="L820" s="509">
        <v>1</v>
      </c>
      <c r="M820" s="509">
        <v>888.06</v>
      </c>
      <c r="N820" s="509">
        <v>1</v>
      </c>
      <c r="O820" s="509">
        <v>888.06</v>
      </c>
      <c r="P820" s="522">
        <v>0.5</v>
      </c>
      <c r="Q820" s="510">
        <v>888.06</v>
      </c>
    </row>
    <row r="821" spans="1:17" ht="14.4" customHeight="1" x14ac:dyDescent="0.3">
      <c r="A821" s="505" t="s">
        <v>3359</v>
      </c>
      <c r="B821" s="506" t="s">
        <v>2713</v>
      </c>
      <c r="C821" s="506" t="s">
        <v>2679</v>
      </c>
      <c r="D821" s="506" t="s">
        <v>2849</v>
      </c>
      <c r="E821" s="506" t="s">
        <v>2850</v>
      </c>
      <c r="F821" s="509">
        <v>1</v>
      </c>
      <c r="G821" s="509">
        <v>888.06</v>
      </c>
      <c r="H821" s="509">
        <v>1</v>
      </c>
      <c r="I821" s="509">
        <v>888.06</v>
      </c>
      <c r="J821" s="509">
        <v>1</v>
      </c>
      <c r="K821" s="509">
        <v>888.06</v>
      </c>
      <c r="L821" s="509">
        <v>1</v>
      </c>
      <c r="M821" s="509">
        <v>888.06</v>
      </c>
      <c r="N821" s="509">
        <v>1</v>
      </c>
      <c r="O821" s="509">
        <v>888.06</v>
      </c>
      <c r="P821" s="522">
        <v>1</v>
      </c>
      <c r="Q821" s="510">
        <v>888.06</v>
      </c>
    </row>
    <row r="822" spans="1:17" ht="14.4" customHeight="1" x14ac:dyDescent="0.3">
      <c r="A822" s="505" t="s">
        <v>3359</v>
      </c>
      <c r="B822" s="506" t="s">
        <v>2713</v>
      </c>
      <c r="C822" s="506" t="s">
        <v>2679</v>
      </c>
      <c r="D822" s="506" t="s">
        <v>2853</v>
      </c>
      <c r="E822" s="506" t="s">
        <v>2854</v>
      </c>
      <c r="F822" s="509"/>
      <c r="G822" s="509"/>
      <c r="H822" s="509"/>
      <c r="I822" s="509"/>
      <c r="J822" s="509">
        <v>13</v>
      </c>
      <c r="K822" s="509">
        <v>50684.4</v>
      </c>
      <c r="L822" s="509"/>
      <c r="M822" s="509">
        <v>3898.8</v>
      </c>
      <c r="N822" s="509"/>
      <c r="O822" s="509"/>
      <c r="P822" s="522"/>
      <c r="Q822" s="510"/>
    </row>
    <row r="823" spans="1:17" ht="14.4" customHeight="1" x14ac:dyDescent="0.3">
      <c r="A823" s="505" t="s">
        <v>3359</v>
      </c>
      <c r="B823" s="506" t="s">
        <v>2713</v>
      </c>
      <c r="C823" s="506" t="s">
        <v>2679</v>
      </c>
      <c r="D823" s="506" t="s">
        <v>3189</v>
      </c>
      <c r="E823" s="506" t="s">
        <v>3190</v>
      </c>
      <c r="F823" s="509">
        <v>60</v>
      </c>
      <c r="G823" s="509">
        <v>1320000</v>
      </c>
      <c r="H823" s="509">
        <v>1</v>
      </c>
      <c r="I823" s="509">
        <v>22000</v>
      </c>
      <c r="J823" s="509">
        <v>40</v>
      </c>
      <c r="K823" s="509">
        <v>880000</v>
      </c>
      <c r="L823" s="509">
        <v>0.66666666666666663</v>
      </c>
      <c r="M823" s="509">
        <v>22000</v>
      </c>
      <c r="N823" s="509">
        <v>73</v>
      </c>
      <c r="O823" s="509">
        <v>1606000</v>
      </c>
      <c r="P823" s="522">
        <v>1.2166666666666666</v>
      </c>
      <c r="Q823" s="510">
        <v>22000</v>
      </c>
    </row>
    <row r="824" spans="1:17" ht="14.4" customHeight="1" x14ac:dyDescent="0.3">
      <c r="A824" s="505" t="s">
        <v>3359</v>
      </c>
      <c r="B824" s="506" t="s">
        <v>2713</v>
      </c>
      <c r="C824" s="506" t="s">
        <v>2679</v>
      </c>
      <c r="D824" s="506" t="s">
        <v>2862</v>
      </c>
      <c r="E824" s="506" t="s">
        <v>2863</v>
      </c>
      <c r="F824" s="509"/>
      <c r="G824" s="509"/>
      <c r="H824" s="509"/>
      <c r="I824" s="509"/>
      <c r="J824" s="509"/>
      <c r="K824" s="509"/>
      <c r="L824" s="509"/>
      <c r="M824" s="509"/>
      <c r="N824" s="509">
        <v>1</v>
      </c>
      <c r="O824" s="509">
        <v>15571.36</v>
      </c>
      <c r="P824" s="522"/>
      <c r="Q824" s="510">
        <v>15571.36</v>
      </c>
    </row>
    <row r="825" spans="1:17" ht="14.4" customHeight="1" x14ac:dyDescent="0.3">
      <c r="A825" s="505" t="s">
        <v>3359</v>
      </c>
      <c r="B825" s="506" t="s">
        <v>2713</v>
      </c>
      <c r="C825" s="506" t="s">
        <v>2679</v>
      </c>
      <c r="D825" s="506" t="s">
        <v>2866</v>
      </c>
      <c r="E825" s="506" t="s">
        <v>2867</v>
      </c>
      <c r="F825" s="509"/>
      <c r="G825" s="509"/>
      <c r="H825" s="509"/>
      <c r="I825" s="509"/>
      <c r="J825" s="509"/>
      <c r="K825" s="509"/>
      <c r="L825" s="509"/>
      <c r="M825" s="509"/>
      <c r="N825" s="509">
        <v>1</v>
      </c>
      <c r="O825" s="509">
        <v>1305.82</v>
      </c>
      <c r="P825" s="522"/>
      <c r="Q825" s="510">
        <v>1305.82</v>
      </c>
    </row>
    <row r="826" spans="1:17" ht="14.4" customHeight="1" x14ac:dyDescent="0.3">
      <c r="A826" s="505" t="s">
        <v>3359</v>
      </c>
      <c r="B826" s="506" t="s">
        <v>2713</v>
      </c>
      <c r="C826" s="506" t="s">
        <v>2679</v>
      </c>
      <c r="D826" s="506" t="s">
        <v>3365</v>
      </c>
      <c r="E826" s="506" t="s">
        <v>3366</v>
      </c>
      <c r="F826" s="509">
        <v>31</v>
      </c>
      <c r="G826" s="509">
        <v>767250</v>
      </c>
      <c r="H826" s="509">
        <v>1</v>
      </c>
      <c r="I826" s="509">
        <v>24750</v>
      </c>
      <c r="J826" s="509">
        <v>28</v>
      </c>
      <c r="K826" s="509">
        <v>693000</v>
      </c>
      <c r="L826" s="509">
        <v>0.90322580645161288</v>
      </c>
      <c r="M826" s="509">
        <v>24750</v>
      </c>
      <c r="N826" s="509">
        <v>48</v>
      </c>
      <c r="O826" s="509">
        <v>1188000</v>
      </c>
      <c r="P826" s="522">
        <v>1.5483870967741935</v>
      </c>
      <c r="Q826" s="510">
        <v>24750</v>
      </c>
    </row>
    <row r="827" spans="1:17" ht="14.4" customHeight="1" x14ac:dyDescent="0.3">
      <c r="A827" s="505" t="s">
        <v>3359</v>
      </c>
      <c r="B827" s="506" t="s">
        <v>2713</v>
      </c>
      <c r="C827" s="506" t="s">
        <v>2679</v>
      </c>
      <c r="D827" s="506" t="s">
        <v>2868</v>
      </c>
      <c r="E827" s="506" t="s">
        <v>2869</v>
      </c>
      <c r="F827" s="509">
        <v>9</v>
      </c>
      <c r="G827" s="509">
        <v>3231.9</v>
      </c>
      <c r="H827" s="509">
        <v>1</v>
      </c>
      <c r="I827" s="509">
        <v>359.1</v>
      </c>
      <c r="J827" s="509">
        <v>8</v>
      </c>
      <c r="K827" s="509">
        <v>2872.8</v>
      </c>
      <c r="L827" s="509">
        <v>0.88888888888888895</v>
      </c>
      <c r="M827" s="509">
        <v>359.1</v>
      </c>
      <c r="N827" s="509">
        <v>13</v>
      </c>
      <c r="O827" s="509">
        <v>4668.3000000000011</v>
      </c>
      <c r="P827" s="522">
        <v>1.4444444444444446</v>
      </c>
      <c r="Q827" s="510">
        <v>359.10000000000008</v>
      </c>
    </row>
    <row r="828" spans="1:17" ht="14.4" customHeight="1" x14ac:dyDescent="0.3">
      <c r="A828" s="505" t="s">
        <v>3359</v>
      </c>
      <c r="B828" s="506" t="s">
        <v>2713</v>
      </c>
      <c r="C828" s="506" t="s">
        <v>2679</v>
      </c>
      <c r="D828" s="506" t="s">
        <v>3147</v>
      </c>
      <c r="E828" s="506" t="s">
        <v>3148</v>
      </c>
      <c r="F828" s="509">
        <v>1</v>
      </c>
      <c r="G828" s="509">
        <v>565.85</v>
      </c>
      <c r="H828" s="509">
        <v>1</v>
      </c>
      <c r="I828" s="509">
        <v>565.85</v>
      </c>
      <c r="J828" s="509"/>
      <c r="K828" s="509"/>
      <c r="L828" s="509"/>
      <c r="M828" s="509"/>
      <c r="N828" s="509"/>
      <c r="O828" s="509"/>
      <c r="P828" s="522"/>
      <c r="Q828" s="510"/>
    </row>
    <row r="829" spans="1:17" ht="14.4" customHeight="1" x14ac:dyDescent="0.3">
      <c r="A829" s="505" t="s">
        <v>3359</v>
      </c>
      <c r="B829" s="506" t="s">
        <v>2713</v>
      </c>
      <c r="C829" s="506" t="s">
        <v>2679</v>
      </c>
      <c r="D829" s="506" t="s">
        <v>3149</v>
      </c>
      <c r="E829" s="506" t="s">
        <v>3150</v>
      </c>
      <c r="F829" s="509">
        <v>15</v>
      </c>
      <c r="G829" s="509">
        <v>196170</v>
      </c>
      <c r="H829" s="509">
        <v>1</v>
      </c>
      <c r="I829" s="509">
        <v>13078</v>
      </c>
      <c r="J829" s="509">
        <v>21</v>
      </c>
      <c r="K829" s="509">
        <v>274638</v>
      </c>
      <c r="L829" s="509">
        <v>1.4</v>
      </c>
      <c r="M829" s="509">
        <v>13078</v>
      </c>
      <c r="N829" s="509">
        <v>17</v>
      </c>
      <c r="O829" s="509">
        <v>222326</v>
      </c>
      <c r="P829" s="522">
        <v>1.1333333333333333</v>
      </c>
      <c r="Q829" s="510">
        <v>13078</v>
      </c>
    </row>
    <row r="830" spans="1:17" ht="14.4" customHeight="1" x14ac:dyDescent="0.3">
      <c r="A830" s="505" t="s">
        <v>3359</v>
      </c>
      <c r="B830" s="506" t="s">
        <v>2713</v>
      </c>
      <c r="C830" s="506" t="s">
        <v>2679</v>
      </c>
      <c r="D830" s="506" t="s">
        <v>3367</v>
      </c>
      <c r="E830" s="506" t="s">
        <v>3368</v>
      </c>
      <c r="F830" s="509">
        <v>5</v>
      </c>
      <c r="G830" s="509">
        <v>79935</v>
      </c>
      <c r="H830" s="509">
        <v>1</v>
      </c>
      <c r="I830" s="509">
        <v>15987</v>
      </c>
      <c r="J830" s="509">
        <v>22</v>
      </c>
      <c r="K830" s="509">
        <v>351714</v>
      </c>
      <c r="L830" s="509">
        <v>4.4000000000000004</v>
      </c>
      <c r="M830" s="509">
        <v>15987</v>
      </c>
      <c r="N830" s="509">
        <v>16</v>
      </c>
      <c r="O830" s="509">
        <v>255792</v>
      </c>
      <c r="P830" s="522">
        <v>3.2</v>
      </c>
      <c r="Q830" s="510">
        <v>15987</v>
      </c>
    </row>
    <row r="831" spans="1:17" ht="14.4" customHeight="1" x14ac:dyDescent="0.3">
      <c r="A831" s="505" t="s">
        <v>3359</v>
      </c>
      <c r="B831" s="506" t="s">
        <v>2713</v>
      </c>
      <c r="C831" s="506" t="s">
        <v>2679</v>
      </c>
      <c r="D831" s="506" t="s">
        <v>3369</v>
      </c>
      <c r="E831" s="506" t="s">
        <v>3370</v>
      </c>
      <c r="F831" s="509">
        <v>5</v>
      </c>
      <c r="G831" s="509">
        <v>174800</v>
      </c>
      <c r="H831" s="509">
        <v>1</v>
      </c>
      <c r="I831" s="509">
        <v>34960</v>
      </c>
      <c r="J831" s="509">
        <v>22</v>
      </c>
      <c r="K831" s="509">
        <v>769120</v>
      </c>
      <c r="L831" s="509">
        <v>4.4000000000000004</v>
      </c>
      <c r="M831" s="509">
        <v>34960</v>
      </c>
      <c r="N831" s="509">
        <v>18</v>
      </c>
      <c r="O831" s="509">
        <v>629280</v>
      </c>
      <c r="P831" s="522">
        <v>3.6</v>
      </c>
      <c r="Q831" s="510">
        <v>34960</v>
      </c>
    </row>
    <row r="832" spans="1:17" ht="14.4" customHeight="1" x14ac:dyDescent="0.3">
      <c r="A832" s="505" t="s">
        <v>3359</v>
      </c>
      <c r="B832" s="506" t="s">
        <v>2713</v>
      </c>
      <c r="C832" s="506" t="s">
        <v>2679</v>
      </c>
      <c r="D832" s="506" t="s">
        <v>2870</v>
      </c>
      <c r="E832" s="506" t="s">
        <v>2871</v>
      </c>
      <c r="F832" s="509"/>
      <c r="G832" s="509"/>
      <c r="H832" s="509"/>
      <c r="I832" s="509"/>
      <c r="J832" s="509">
        <v>1</v>
      </c>
      <c r="K832" s="509">
        <v>893.9</v>
      </c>
      <c r="L832" s="509"/>
      <c r="M832" s="509">
        <v>893.9</v>
      </c>
      <c r="N832" s="509"/>
      <c r="O832" s="509"/>
      <c r="P832" s="522"/>
      <c r="Q832" s="510"/>
    </row>
    <row r="833" spans="1:17" ht="14.4" customHeight="1" x14ac:dyDescent="0.3">
      <c r="A833" s="505" t="s">
        <v>3359</v>
      </c>
      <c r="B833" s="506" t="s">
        <v>2713</v>
      </c>
      <c r="C833" s="506" t="s">
        <v>2679</v>
      </c>
      <c r="D833" s="506" t="s">
        <v>2874</v>
      </c>
      <c r="E833" s="506" t="s">
        <v>2875</v>
      </c>
      <c r="F833" s="509">
        <v>4</v>
      </c>
      <c r="G833" s="509">
        <v>67326.759999999995</v>
      </c>
      <c r="H833" s="509">
        <v>1</v>
      </c>
      <c r="I833" s="509">
        <v>16831.689999999999</v>
      </c>
      <c r="J833" s="509">
        <v>8</v>
      </c>
      <c r="K833" s="509">
        <v>134653.51999999999</v>
      </c>
      <c r="L833" s="509">
        <v>2</v>
      </c>
      <c r="M833" s="509">
        <v>16831.689999999999</v>
      </c>
      <c r="N833" s="509">
        <v>4</v>
      </c>
      <c r="O833" s="509">
        <v>67326.759999999995</v>
      </c>
      <c r="P833" s="522">
        <v>1</v>
      </c>
      <c r="Q833" s="510">
        <v>16831.689999999999</v>
      </c>
    </row>
    <row r="834" spans="1:17" ht="14.4" customHeight="1" x14ac:dyDescent="0.3">
      <c r="A834" s="505" t="s">
        <v>3359</v>
      </c>
      <c r="B834" s="506" t="s">
        <v>2713</v>
      </c>
      <c r="C834" s="506" t="s">
        <v>2679</v>
      </c>
      <c r="D834" s="506" t="s">
        <v>2876</v>
      </c>
      <c r="E834" s="506" t="s">
        <v>2877</v>
      </c>
      <c r="F834" s="509">
        <v>2</v>
      </c>
      <c r="G834" s="509">
        <v>21290.02</v>
      </c>
      <c r="H834" s="509">
        <v>1</v>
      </c>
      <c r="I834" s="509">
        <v>10645.01</v>
      </c>
      <c r="J834" s="509"/>
      <c r="K834" s="509"/>
      <c r="L834" s="509"/>
      <c r="M834" s="509"/>
      <c r="N834" s="509">
        <v>3</v>
      </c>
      <c r="O834" s="509">
        <v>31935.03</v>
      </c>
      <c r="P834" s="522">
        <v>1.5</v>
      </c>
      <c r="Q834" s="510">
        <v>10645.01</v>
      </c>
    </row>
    <row r="835" spans="1:17" ht="14.4" customHeight="1" x14ac:dyDescent="0.3">
      <c r="A835" s="505" t="s">
        <v>3359</v>
      </c>
      <c r="B835" s="506" t="s">
        <v>2713</v>
      </c>
      <c r="C835" s="506" t="s">
        <v>2679</v>
      </c>
      <c r="D835" s="506" t="s">
        <v>2882</v>
      </c>
      <c r="E835" s="506" t="s">
        <v>2883</v>
      </c>
      <c r="F835" s="509">
        <v>8</v>
      </c>
      <c r="G835" s="509">
        <v>52234.78</v>
      </c>
      <c r="H835" s="509">
        <v>1</v>
      </c>
      <c r="I835" s="509">
        <v>6529.3474999999999</v>
      </c>
      <c r="J835" s="509"/>
      <c r="K835" s="509"/>
      <c r="L835" s="509"/>
      <c r="M835" s="509"/>
      <c r="N835" s="509">
        <v>11</v>
      </c>
      <c r="O835" s="509">
        <v>72458.430000000008</v>
      </c>
      <c r="P835" s="522">
        <v>1.3871682813634902</v>
      </c>
      <c r="Q835" s="510">
        <v>6587.130000000001</v>
      </c>
    </row>
    <row r="836" spans="1:17" ht="14.4" customHeight="1" x14ac:dyDescent="0.3">
      <c r="A836" s="505" t="s">
        <v>3359</v>
      </c>
      <c r="B836" s="506" t="s">
        <v>2713</v>
      </c>
      <c r="C836" s="506" t="s">
        <v>2679</v>
      </c>
      <c r="D836" s="506" t="s">
        <v>2884</v>
      </c>
      <c r="E836" s="506" t="s">
        <v>2885</v>
      </c>
      <c r="F836" s="509">
        <v>1</v>
      </c>
      <c r="G836" s="509">
        <v>1841.62</v>
      </c>
      <c r="H836" s="509">
        <v>1</v>
      </c>
      <c r="I836" s="509">
        <v>1841.62</v>
      </c>
      <c r="J836" s="509"/>
      <c r="K836" s="509"/>
      <c r="L836" s="509"/>
      <c r="M836" s="509"/>
      <c r="N836" s="509">
        <v>1</v>
      </c>
      <c r="O836" s="509">
        <v>1841.62</v>
      </c>
      <c r="P836" s="522">
        <v>1</v>
      </c>
      <c r="Q836" s="510">
        <v>1841.62</v>
      </c>
    </row>
    <row r="837" spans="1:17" ht="14.4" customHeight="1" x14ac:dyDescent="0.3">
      <c r="A837" s="505" t="s">
        <v>3359</v>
      </c>
      <c r="B837" s="506" t="s">
        <v>2713</v>
      </c>
      <c r="C837" s="506" t="s">
        <v>2679</v>
      </c>
      <c r="D837" s="506" t="s">
        <v>3294</v>
      </c>
      <c r="E837" s="506" t="s">
        <v>3295</v>
      </c>
      <c r="F837" s="509"/>
      <c r="G837" s="509"/>
      <c r="H837" s="509"/>
      <c r="I837" s="509"/>
      <c r="J837" s="509"/>
      <c r="K837" s="509"/>
      <c r="L837" s="509"/>
      <c r="M837" s="509"/>
      <c r="N837" s="509">
        <v>1</v>
      </c>
      <c r="O837" s="509">
        <v>17370</v>
      </c>
      <c r="P837" s="522"/>
      <c r="Q837" s="510">
        <v>17370</v>
      </c>
    </row>
    <row r="838" spans="1:17" ht="14.4" customHeight="1" x14ac:dyDescent="0.3">
      <c r="A838" s="505" t="s">
        <v>3359</v>
      </c>
      <c r="B838" s="506" t="s">
        <v>2713</v>
      </c>
      <c r="C838" s="506" t="s">
        <v>2679</v>
      </c>
      <c r="D838" s="506" t="s">
        <v>3197</v>
      </c>
      <c r="E838" s="506" t="s">
        <v>3198</v>
      </c>
      <c r="F838" s="509"/>
      <c r="G838" s="509"/>
      <c r="H838" s="509"/>
      <c r="I838" s="509"/>
      <c r="J838" s="509"/>
      <c r="K838" s="509"/>
      <c r="L838" s="509"/>
      <c r="M838" s="509"/>
      <c r="N838" s="509">
        <v>1</v>
      </c>
      <c r="O838" s="509">
        <v>31629.82</v>
      </c>
      <c r="P838" s="522"/>
      <c r="Q838" s="510">
        <v>31629.82</v>
      </c>
    </row>
    <row r="839" spans="1:17" ht="14.4" customHeight="1" x14ac:dyDescent="0.3">
      <c r="A839" s="505" t="s">
        <v>3359</v>
      </c>
      <c r="B839" s="506" t="s">
        <v>2713</v>
      </c>
      <c r="C839" s="506" t="s">
        <v>2679</v>
      </c>
      <c r="D839" s="506" t="s">
        <v>2888</v>
      </c>
      <c r="E839" s="506" t="s">
        <v>2889</v>
      </c>
      <c r="F839" s="509">
        <v>1</v>
      </c>
      <c r="G839" s="509">
        <v>80936.399999999994</v>
      </c>
      <c r="H839" s="509">
        <v>1</v>
      </c>
      <c r="I839" s="509">
        <v>80936.399999999994</v>
      </c>
      <c r="J839" s="509">
        <v>3</v>
      </c>
      <c r="K839" s="509">
        <v>242809.2</v>
      </c>
      <c r="L839" s="509">
        <v>3.0000000000000004</v>
      </c>
      <c r="M839" s="509">
        <v>80936.400000000009</v>
      </c>
      <c r="N839" s="509">
        <v>3</v>
      </c>
      <c r="O839" s="509">
        <v>242809.19999999998</v>
      </c>
      <c r="P839" s="522">
        <v>3</v>
      </c>
      <c r="Q839" s="510">
        <v>80936.399999999994</v>
      </c>
    </row>
    <row r="840" spans="1:17" ht="14.4" customHeight="1" x14ac:dyDescent="0.3">
      <c r="A840" s="505" t="s">
        <v>3359</v>
      </c>
      <c r="B840" s="506" t="s">
        <v>2713</v>
      </c>
      <c r="C840" s="506" t="s">
        <v>2679</v>
      </c>
      <c r="D840" s="506" t="s">
        <v>2686</v>
      </c>
      <c r="E840" s="506" t="s">
        <v>2687</v>
      </c>
      <c r="F840" s="509">
        <v>1</v>
      </c>
      <c r="G840" s="509">
        <v>511</v>
      </c>
      <c r="H840" s="509">
        <v>1</v>
      </c>
      <c r="I840" s="509">
        <v>511</v>
      </c>
      <c r="J840" s="509"/>
      <c r="K840" s="509"/>
      <c r="L840" s="509"/>
      <c r="M840" s="509"/>
      <c r="N840" s="509"/>
      <c r="O840" s="509"/>
      <c r="P840" s="522"/>
      <c r="Q840" s="510"/>
    </row>
    <row r="841" spans="1:17" ht="14.4" customHeight="1" x14ac:dyDescent="0.3">
      <c r="A841" s="505" t="s">
        <v>3359</v>
      </c>
      <c r="B841" s="506" t="s">
        <v>2713</v>
      </c>
      <c r="C841" s="506" t="s">
        <v>2679</v>
      </c>
      <c r="D841" s="506" t="s">
        <v>2900</v>
      </c>
      <c r="E841" s="506" t="s">
        <v>2901</v>
      </c>
      <c r="F841" s="509"/>
      <c r="G841" s="509"/>
      <c r="H841" s="509"/>
      <c r="I841" s="509"/>
      <c r="J841" s="509">
        <v>8</v>
      </c>
      <c r="K841" s="509">
        <v>34880</v>
      </c>
      <c r="L841" s="509"/>
      <c r="M841" s="509">
        <v>4360</v>
      </c>
      <c r="N841" s="509">
        <v>40</v>
      </c>
      <c r="O841" s="509">
        <v>174400</v>
      </c>
      <c r="P841" s="522"/>
      <c r="Q841" s="510">
        <v>4360</v>
      </c>
    </row>
    <row r="842" spans="1:17" ht="14.4" customHeight="1" x14ac:dyDescent="0.3">
      <c r="A842" s="505" t="s">
        <v>3359</v>
      </c>
      <c r="B842" s="506" t="s">
        <v>2713</v>
      </c>
      <c r="C842" s="506" t="s">
        <v>2679</v>
      </c>
      <c r="D842" s="506" t="s">
        <v>2902</v>
      </c>
      <c r="E842" s="506" t="s">
        <v>2903</v>
      </c>
      <c r="F842" s="509"/>
      <c r="G842" s="509"/>
      <c r="H842" s="509"/>
      <c r="I842" s="509"/>
      <c r="J842" s="509"/>
      <c r="K842" s="509"/>
      <c r="L842" s="509"/>
      <c r="M842" s="509"/>
      <c r="N842" s="509">
        <v>2</v>
      </c>
      <c r="O842" s="509">
        <v>39938</v>
      </c>
      <c r="P842" s="522"/>
      <c r="Q842" s="510">
        <v>19969</v>
      </c>
    </row>
    <row r="843" spans="1:17" ht="14.4" customHeight="1" x14ac:dyDescent="0.3">
      <c r="A843" s="505" t="s">
        <v>3359</v>
      </c>
      <c r="B843" s="506" t="s">
        <v>2713</v>
      </c>
      <c r="C843" s="506" t="s">
        <v>2679</v>
      </c>
      <c r="D843" s="506" t="s">
        <v>2917</v>
      </c>
      <c r="E843" s="506" t="s">
        <v>2918</v>
      </c>
      <c r="F843" s="509"/>
      <c r="G843" s="509"/>
      <c r="H843" s="509"/>
      <c r="I843" s="509"/>
      <c r="J843" s="509"/>
      <c r="K843" s="509"/>
      <c r="L843" s="509"/>
      <c r="M843" s="509"/>
      <c r="N843" s="509">
        <v>1</v>
      </c>
      <c r="O843" s="509">
        <v>380.86</v>
      </c>
      <c r="P843" s="522"/>
      <c r="Q843" s="510">
        <v>380.86</v>
      </c>
    </row>
    <row r="844" spans="1:17" ht="14.4" customHeight="1" x14ac:dyDescent="0.3">
      <c r="A844" s="505" t="s">
        <v>3359</v>
      </c>
      <c r="B844" s="506" t="s">
        <v>2713</v>
      </c>
      <c r="C844" s="506" t="s">
        <v>2679</v>
      </c>
      <c r="D844" s="506" t="s">
        <v>3371</v>
      </c>
      <c r="E844" s="506" t="s">
        <v>3362</v>
      </c>
      <c r="F844" s="509">
        <v>1</v>
      </c>
      <c r="G844" s="509">
        <v>15675</v>
      </c>
      <c r="H844" s="509">
        <v>1</v>
      </c>
      <c r="I844" s="509">
        <v>15675</v>
      </c>
      <c r="J844" s="509">
        <v>1</v>
      </c>
      <c r="K844" s="509">
        <v>15675</v>
      </c>
      <c r="L844" s="509">
        <v>1</v>
      </c>
      <c r="M844" s="509">
        <v>15675</v>
      </c>
      <c r="N844" s="509"/>
      <c r="O844" s="509"/>
      <c r="P844" s="522"/>
      <c r="Q844" s="510"/>
    </row>
    <row r="845" spans="1:17" ht="14.4" customHeight="1" x14ac:dyDescent="0.3">
      <c r="A845" s="505" t="s">
        <v>3359</v>
      </c>
      <c r="B845" s="506" t="s">
        <v>2713</v>
      </c>
      <c r="C845" s="506" t="s">
        <v>2679</v>
      </c>
      <c r="D845" s="506" t="s">
        <v>3162</v>
      </c>
      <c r="E845" s="506" t="s">
        <v>3163</v>
      </c>
      <c r="F845" s="509"/>
      <c r="G845" s="509"/>
      <c r="H845" s="509"/>
      <c r="I845" s="509"/>
      <c r="J845" s="509"/>
      <c r="K845" s="509"/>
      <c r="L845" s="509"/>
      <c r="M845" s="509"/>
      <c r="N845" s="509">
        <v>1</v>
      </c>
      <c r="O845" s="509">
        <v>4890.29</v>
      </c>
      <c r="P845" s="522"/>
      <c r="Q845" s="510">
        <v>4890.29</v>
      </c>
    </row>
    <row r="846" spans="1:17" ht="14.4" customHeight="1" x14ac:dyDescent="0.3">
      <c r="A846" s="505" t="s">
        <v>3359</v>
      </c>
      <c r="B846" s="506" t="s">
        <v>2713</v>
      </c>
      <c r="C846" s="506" t="s">
        <v>2679</v>
      </c>
      <c r="D846" s="506" t="s">
        <v>3372</v>
      </c>
      <c r="E846" s="506" t="s">
        <v>3373</v>
      </c>
      <c r="F846" s="509"/>
      <c r="G846" s="509"/>
      <c r="H846" s="509"/>
      <c r="I846" s="509"/>
      <c r="J846" s="509"/>
      <c r="K846" s="509"/>
      <c r="L846" s="509"/>
      <c r="M846" s="509"/>
      <c r="N846" s="509">
        <v>1</v>
      </c>
      <c r="O846" s="509">
        <v>21368</v>
      </c>
      <c r="P846" s="522"/>
      <c r="Q846" s="510">
        <v>21368</v>
      </c>
    </row>
    <row r="847" spans="1:17" ht="14.4" customHeight="1" x14ac:dyDescent="0.3">
      <c r="A847" s="505" t="s">
        <v>3359</v>
      </c>
      <c r="B847" s="506" t="s">
        <v>2713</v>
      </c>
      <c r="C847" s="506" t="s">
        <v>2679</v>
      </c>
      <c r="D847" s="506" t="s">
        <v>3374</v>
      </c>
      <c r="E847" s="506" t="s">
        <v>3375</v>
      </c>
      <c r="F847" s="509"/>
      <c r="G847" s="509"/>
      <c r="H847" s="509"/>
      <c r="I847" s="509"/>
      <c r="J847" s="509">
        <v>1</v>
      </c>
      <c r="K847" s="509">
        <v>11015.5</v>
      </c>
      <c r="L847" s="509"/>
      <c r="M847" s="509">
        <v>11015.5</v>
      </c>
      <c r="N847" s="509"/>
      <c r="O847" s="509"/>
      <c r="P847" s="522"/>
      <c r="Q847" s="510"/>
    </row>
    <row r="848" spans="1:17" ht="14.4" customHeight="1" x14ac:dyDescent="0.3">
      <c r="A848" s="505" t="s">
        <v>3359</v>
      </c>
      <c r="B848" s="506" t="s">
        <v>2713</v>
      </c>
      <c r="C848" s="506" t="s">
        <v>2679</v>
      </c>
      <c r="D848" s="506" t="s">
        <v>3376</v>
      </c>
      <c r="E848" s="506" t="s">
        <v>3377</v>
      </c>
      <c r="F848" s="509"/>
      <c r="G848" s="509"/>
      <c r="H848" s="509"/>
      <c r="I848" s="509"/>
      <c r="J848" s="509"/>
      <c r="K848" s="509"/>
      <c r="L848" s="509"/>
      <c r="M848" s="509"/>
      <c r="N848" s="509">
        <v>1</v>
      </c>
      <c r="O848" s="509">
        <v>17747.73</v>
      </c>
      <c r="P848" s="522"/>
      <c r="Q848" s="510">
        <v>17747.73</v>
      </c>
    </row>
    <row r="849" spans="1:17" ht="14.4" customHeight="1" x14ac:dyDescent="0.3">
      <c r="A849" s="505" t="s">
        <v>3359</v>
      </c>
      <c r="B849" s="506" t="s">
        <v>2713</v>
      </c>
      <c r="C849" s="506" t="s">
        <v>2679</v>
      </c>
      <c r="D849" s="506" t="s">
        <v>3378</v>
      </c>
      <c r="E849" s="506" t="s">
        <v>3379</v>
      </c>
      <c r="F849" s="509"/>
      <c r="G849" s="509"/>
      <c r="H849" s="509"/>
      <c r="I849" s="509"/>
      <c r="J849" s="509"/>
      <c r="K849" s="509"/>
      <c r="L849" s="509"/>
      <c r="M849" s="509"/>
      <c r="N849" s="509">
        <v>1</v>
      </c>
      <c r="O849" s="509">
        <v>33448</v>
      </c>
      <c r="P849" s="522"/>
      <c r="Q849" s="510">
        <v>33448</v>
      </c>
    </row>
    <row r="850" spans="1:17" ht="14.4" customHeight="1" x14ac:dyDescent="0.3">
      <c r="A850" s="505" t="s">
        <v>3359</v>
      </c>
      <c r="B850" s="506" t="s">
        <v>2713</v>
      </c>
      <c r="C850" s="506" t="s">
        <v>2688</v>
      </c>
      <c r="D850" s="506" t="s">
        <v>2945</v>
      </c>
      <c r="E850" s="506" t="s">
        <v>2946</v>
      </c>
      <c r="F850" s="509">
        <v>7</v>
      </c>
      <c r="G850" s="509">
        <v>1428</v>
      </c>
      <c r="H850" s="509">
        <v>1</v>
      </c>
      <c r="I850" s="509">
        <v>204</v>
      </c>
      <c r="J850" s="509">
        <v>6</v>
      </c>
      <c r="K850" s="509">
        <v>1230</v>
      </c>
      <c r="L850" s="509">
        <v>0.8613445378151261</v>
      </c>
      <c r="M850" s="509">
        <v>205</v>
      </c>
      <c r="N850" s="509">
        <v>2</v>
      </c>
      <c r="O850" s="509">
        <v>411</v>
      </c>
      <c r="P850" s="522">
        <v>0.28781512605042014</v>
      </c>
      <c r="Q850" s="510">
        <v>205.5</v>
      </c>
    </row>
    <row r="851" spans="1:17" ht="14.4" customHeight="1" x14ac:dyDescent="0.3">
      <c r="A851" s="505" t="s">
        <v>3359</v>
      </c>
      <c r="B851" s="506" t="s">
        <v>2713</v>
      </c>
      <c r="C851" s="506" t="s">
        <v>2688</v>
      </c>
      <c r="D851" s="506" t="s">
        <v>2947</v>
      </c>
      <c r="E851" s="506" t="s">
        <v>2948</v>
      </c>
      <c r="F851" s="509">
        <v>427</v>
      </c>
      <c r="G851" s="509">
        <v>63623</v>
      </c>
      <c r="H851" s="509">
        <v>1</v>
      </c>
      <c r="I851" s="509">
        <v>149</v>
      </c>
      <c r="J851" s="509">
        <v>412</v>
      </c>
      <c r="K851" s="509">
        <v>61800</v>
      </c>
      <c r="L851" s="509">
        <v>0.97134683997925275</v>
      </c>
      <c r="M851" s="509">
        <v>150</v>
      </c>
      <c r="N851" s="509">
        <v>230</v>
      </c>
      <c r="O851" s="509">
        <v>34657</v>
      </c>
      <c r="P851" s="522">
        <v>0.54472439212234569</v>
      </c>
      <c r="Q851" s="510">
        <v>150.68260869565216</v>
      </c>
    </row>
    <row r="852" spans="1:17" ht="14.4" customHeight="1" x14ac:dyDescent="0.3">
      <c r="A852" s="505" t="s">
        <v>3359</v>
      </c>
      <c r="B852" s="506" t="s">
        <v>2713</v>
      </c>
      <c r="C852" s="506" t="s">
        <v>2688</v>
      </c>
      <c r="D852" s="506" t="s">
        <v>2949</v>
      </c>
      <c r="E852" s="506" t="s">
        <v>2950</v>
      </c>
      <c r="F852" s="509">
        <v>900</v>
      </c>
      <c r="G852" s="509">
        <v>162900</v>
      </c>
      <c r="H852" s="509">
        <v>1</v>
      </c>
      <c r="I852" s="509">
        <v>181</v>
      </c>
      <c r="J852" s="509">
        <v>827</v>
      </c>
      <c r="K852" s="509">
        <v>150514</v>
      </c>
      <c r="L852" s="509">
        <v>0.9239656230816452</v>
      </c>
      <c r="M852" s="509">
        <v>182</v>
      </c>
      <c r="N852" s="509">
        <v>787</v>
      </c>
      <c r="O852" s="509">
        <v>143789</v>
      </c>
      <c r="P852" s="522">
        <v>0.88268262737876002</v>
      </c>
      <c r="Q852" s="510">
        <v>182.70520965692504</v>
      </c>
    </row>
    <row r="853" spans="1:17" ht="14.4" customHeight="1" x14ac:dyDescent="0.3">
      <c r="A853" s="505" t="s">
        <v>3359</v>
      </c>
      <c r="B853" s="506" t="s">
        <v>2713</v>
      </c>
      <c r="C853" s="506" t="s">
        <v>2688</v>
      </c>
      <c r="D853" s="506" t="s">
        <v>2951</v>
      </c>
      <c r="E853" s="506" t="s">
        <v>2952</v>
      </c>
      <c r="F853" s="509">
        <v>31</v>
      </c>
      <c r="G853" s="509">
        <v>3844</v>
      </c>
      <c r="H853" s="509">
        <v>1</v>
      </c>
      <c r="I853" s="509">
        <v>124</v>
      </c>
      <c r="J853" s="509">
        <v>34</v>
      </c>
      <c r="K853" s="509">
        <v>4216</v>
      </c>
      <c r="L853" s="509">
        <v>1.096774193548387</v>
      </c>
      <c r="M853" s="509">
        <v>124</v>
      </c>
      <c r="N853" s="509">
        <v>25</v>
      </c>
      <c r="O853" s="509">
        <v>3121</v>
      </c>
      <c r="P853" s="522">
        <v>0.8119146722164412</v>
      </c>
      <c r="Q853" s="510">
        <v>124.84</v>
      </c>
    </row>
    <row r="854" spans="1:17" ht="14.4" customHeight="1" x14ac:dyDescent="0.3">
      <c r="A854" s="505" t="s">
        <v>3359</v>
      </c>
      <c r="B854" s="506" t="s">
        <v>2713</v>
      </c>
      <c r="C854" s="506" t="s">
        <v>2688</v>
      </c>
      <c r="D854" s="506" t="s">
        <v>2953</v>
      </c>
      <c r="E854" s="506" t="s">
        <v>2954</v>
      </c>
      <c r="F854" s="509">
        <v>53</v>
      </c>
      <c r="G854" s="509">
        <v>11448</v>
      </c>
      <c r="H854" s="509">
        <v>1</v>
      </c>
      <c r="I854" s="509">
        <v>216</v>
      </c>
      <c r="J854" s="509">
        <v>52</v>
      </c>
      <c r="K854" s="509">
        <v>11284</v>
      </c>
      <c r="L854" s="509">
        <v>0.98567435359888189</v>
      </c>
      <c r="M854" s="509">
        <v>217</v>
      </c>
      <c r="N854" s="509">
        <v>63</v>
      </c>
      <c r="O854" s="509">
        <v>13726</v>
      </c>
      <c r="P854" s="522">
        <v>1.1989867225716282</v>
      </c>
      <c r="Q854" s="510">
        <v>217.87301587301587</v>
      </c>
    </row>
    <row r="855" spans="1:17" ht="14.4" customHeight="1" x14ac:dyDescent="0.3">
      <c r="A855" s="505" t="s">
        <v>3359</v>
      </c>
      <c r="B855" s="506" t="s">
        <v>2713</v>
      </c>
      <c r="C855" s="506" t="s">
        <v>2688</v>
      </c>
      <c r="D855" s="506" t="s">
        <v>2955</v>
      </c>
      <c r="E855" s="506" t="s">
        <v>2956</v>
      </c>
      <c r="F855" s="509">
        <v>8</v>
      </c>
      <c r="G855" s="509">
        <v>1728</v>
      </c>
      <c r="H855" s="509">
        <v>1</v>
      </c>
      <c r="I855" s="509">
        <v>216</v>
      </c>
      <c r="J855" s="509">
        <v>15</v>
      </c>
      <c r="K855" s="509">
        <v>3255</v>
      </c>
      <c r="L855" s="509">
        <v>1.8836805555555556</v>
      </c>
      <c r="M855" s="509">
        <v>217</v>
      </c>
      <c r="N855" s="509">
        <v>14</v>
      </c>
      <c r="O855" s="509">
        <v>3048</v>
      </c>
      <c r="P855" s="522">
        <v>1.7638888888888888</v>
      </c>
      <c r="Q855" s="510">
        <v>217.71428571428572</v>
      </c>
    </row>
    <row r="856" spans="1:17" ht="14.4" customHeight="1" x14ac:dyDescent="0.3">
      <c r="A856" s="505" t="s">
        <v>3359</v>
      </c>
      <c r="B856" s="506" t="s">
        <v>2713</v>
      </c>
      <c r="C856" s="506" t="s">
        <v>2688</v>
      </c>
      <c r="D856" s="506" t="s">
        <v>2959</v>
      </c>
      <c r="E856" s="506" t="s">
        <v>2960</v>
      </c>
      <c r="F856" s="509">
        <v>7</v>
      </c>
      <c r="G856" s="509">
        <v>1526</v>
      </c>
      <c r="H856" s="509">
        <v>1</v>
      </c>
      <c r="I856" s="509">
        <v>218</v>
      </c>
      <c r="J856" s="509">
        <v>11</v>
      </c>
      <c r="K856" s="509">
        <v>2409</v>
      </c>
      <c r="L856" s="509">
        <v>1.5786369593709044</v>
      </c>
      <c r="M856" s="509">
        <v>219</v>
      </c>
      <c r="N856" s="509">
        <v>17</v>
      </c>
      <c r="O856" s="509">
        <v>3739</v>
      </c>
      <c r="P856" s="522">
        <v>2.4501965923984272</v>
      </c>
      <c r="Q856" s="510">
        <v>219.94117647058823</v>
      </c>
    </row>
    <row r="857" spans="1:17" ht="14.4" customHeight="1" x14ac:dyDescent="0.3">
      <c r="A857" s="505" t="s">
        <v>3359</v>
      </c>
      <c r="B857" s="506" t="s">
        <v>2713</v>
      </c>
      <c r="C857" s="506" t="s">
        <v>2688</v>
      </c>
      <c r="D857" s="506" t="s">
        <v>2961</v>
      </c>
      <c r="E857" s="506" t="s">
        <v>2962</v>
      </c>
      <c r="F857" s="509">
        <v>1</v>
      </c>
      <c r="G857" s="509">
        <v>608</v>
      </c>
      <c r="H857" s="509">
        <v>1</v>
      </c>
      <c r="I857" s="509">
        <v>608</v>
      </c>
      <c r="J857" s="509"/>
      <c r="K857" s="509"/>
      <c r="L857" s="509"/>
      <c r="M857" s="509"/>
      <c r="N857" s="509"/>
      <c r="O857" s="509"/>
      <c r="P857" s="522"/>
      <c r="Q857" s="510"/>
    </row>
    <row r="858" spans="1:17" ht="14.4" customHeight="1" x14ac:dyDescent="0.3">
      <c r="A858" s="505" t="s">
        <v>3359</v>
      </c>
      <c r="B858" s="506" t="s">
        <v>2713</v>
      </c>
      <c r="C858" s="506" t="s">
        <v>2688</v>
      </c>
      <c r="D858" s="506" t="s">
        <v>2977</v>
      </c>
      <c r="E858" s="506" t="s">
        <v>2978</v>
      </c>
      <c r="F858" s="509">
        <v>2</v>
      </c>
      <c r="G858" s="509">
        <v>650</v>
      </c>
      <c r="H858" s="509">
        <v>1</v>
      </c>
      <c r="I858" s="509">
        <v>325</v>
      </c>
      <c r="J858" s="509">
        <v>2</v>
      </c>
      <c r="K858" s="509">
        <v>652</v>
      </c>
      <c r="L858" s="509">
        <v>1.003076923076923</v>
      </c>
      <c r="M858" s="509">
        <v>326</v>
      </c>
      <c r="N858" s="509"/>
      <c r="O858" s="509"/>
      <c r="P858" s="522"/>
      <c r="Q858" s="510"/>
    </row>
    <row r="859" spans="1:17" ht="14.4" customHeight="1" x14ac:dyDescent="0.3">
      <c r="A859" s="505" t="s">
        <v>3359</v>
      </c>
      <c r="B859" s="506" t="s">
        <v>2713</v>
      </c>
      <c r="C859" s="506" t="s">
        <v>2688</v>
      </c>
      <c r="D859" s="506" t="s">
        <v>2983</v>
      </c>
      <c r="E859" s="506" t="s">
        <v>2984</v>
      </c>
      <c r="F859" s="509">
        <v>27</v>
      </c>
      <c r="G859" s="509">
        <v>111294</v>
      </c>
      <c r="H859" s="509">
        <v>1</v>
      </c>
      <c r="I859" s="509">
        <v>4122</v>
      </c>
      <c r="J859" s="509">
        <v>32</v>
      </c>
      <c r="K859" s="509">
        <v>132064</v>
      </c>
      <c r="L859" s="509">
        <v>1.1866228188401891</v>
      </c>
      <c r="M859" s="509">
        <v>4127</v>
      </c>
      <c r="N859" s="509">
        <v>41</v>
      </c>
      <c r="O859" s="509">
        <v>169423</v>
      </c>
      <c r="P859" s="522">
        <v>1.5223012920732475</v>
      </c>
      <c r="Q859" s="510">
        <v>4132.2682926829266</v>
      </c>
    </row>
    <row r="860" spans="1:17" ht="14.4" customHeight="1" x14ac:dyDescent="0.3">
      <c r="A860" s="505" t="s">
        <v>3359</v>
      </c>
      <c r="B860" s="506" t="s">
        <v>2713</v>
      </c>
      <c r="C860" s="506" t="s">
        <v>2688</v>
      </c>
      <c r="D860" s="506" t="s">
        <v>2985</v>
      </c>
      <c r="E860" s="506" t="s">
        <v>2986</v>
      </c>
      <c r="F860" s="509"/>
      <c r="G860" s="509"/>
      <c r="H860" s="509"/>
      <c r="I860" s="509"/>
      <c r="J860" s="509">
        <v>1</v>
      </c>
      <c r="K860" s="509">
        <v>278</v>
      </c>
      <c r="L860" s="509"/>
      <c r="M860" s="509">
        <v>278</v>
      </c>
      <c r="N860" s="509"/>
      <c r="O860" s="509"/>
      <c r="P860" s="522"/>
      <c r="Q860" s="510"/>
    </row>
    <row r="861" spans="1:17" ht="14.4" customHeight="1" x14ac:dyDescent="0.3">
      <c r="A861" s="505" t="s">
        <v>3359</v>
      </c>
      <c r="B861" s="506" t="s">
        <v>2713</v>
      </c>
      <c r="C861" s="506" t="s">
        <v>2688</v>
      </c>
      <c r="D861" s="506" t="s">
        <v>2997</v>
      </c>
      <c r="E861" s="506" t="s">
        <v>2998</v>
      </c>
      <c r="F861" s="509">
        <v>89</v>
      </c>
      <c r="G861" s="509">
        <v>339179</v>
      </c>
      <c r="H861" s="509">
        <v>1</v>
      </c>
      <c r="I861" s="509">
        <v>3811</v>
      </c>
      <c r="J861" s="509">
        <v>113</v>
      </c>
      <c r="K861" s="509">
        <v>431095</v>
      </c>
      <c r="L861" s="509">
        <v>1.2709955510217319</v>
      </c>
      <c r="M861" s="509">
        <v>3815</v>
      </c>
      <c r="N861" s="509">
        <v>102</v>
      </c>
      <c r="O861" s="509">
        <v>389496</v>
      </c>
      <c r="P861" s="522">
        <v>1.1483493966312772</v>
      </c>
      <c r="Q861" s="510">
        <v>3818.5882352941176</v>
      </c>
    </row>
    <row r="862" spans="1:17" ht="14.4" customHeight="1" x14ac:dyDescent="0.3">
      <c r="A862" s="505" t="s">
        <v>3359</v>
      </c>
      <c r="B862" s="506" t="s">
        <v>2713</v>
      </c>
      <c r="C862" s="506" t="s">
        <v>2688</v>
      </c>
      <c r="D862" s="506" t="s">
        <v>3001</v>
      </c>
      <c r="E862" s="506" t="s">
        <v>3002</v>
      </c>
      <c r="F862" s="509"/>
      <c r="G862" s="509"/>
      <c r="H862" s="509"/>
      <c r="I862" s="509"/>
      <c r="J862" s="509"/>
      <c r="K862" s="509"/>
      <c r="L862" s="509"/>
      <c r="M862" s="509"/>
      <c r="N862" s="509">
        <v>2</v>
      </c>
      <c r="O862" s="509">
        <v>15670</v>
      </c>
      <c r="P862" s="522"/>
      <c r="Q862" s="510">
        <v>7835</v>
      </c>
    </row>
    <row r="863" spans="1:17" ht="14.4" customHeight="1" x14ac:dyDescent="0.3">
      <c r="A863" s="505" t="s">
        <v>3359</v>
      </c>
      <c r="B863" s="506" t="s">
        <v>2713</v>
      </c>
      <c r="C863" s="506" t="s">
        <v>2688</v>
      </c>
      <c r="D863" s="506" t="s">
        <v>3013</v>
      </c>
      <c r="E863" s="506" t="s">
        <v>3014</v>
      </c>
      <c r="F863" s="509"/>
      <c r="G863" s="509"/>
      <c r="H863" s="509"/>
      <c r="I863" s="509"/>
      <c r="J863" s="509"/>
      <c r="K863" s="509"/>
      <c r="L863" s="509"/>
      <c r="M863" s="509"/>
      <c r="N863" s="509">
        <v>1</v>
      </c>
      <c r="O863" s="509">
        <v>1045</v>
      </c>
      <c r="P863" s="522"/>
      <c r="Q863" s="510">
        <v>1045</v>
      </c>
    </row>
    <row r="864" spans="1:17" ht="14.4" customHeight="1" x14ac:dyDescent="0.3">
      <c r="A864" s="505" t="s">
        <v>3359</v>
      </c>
      <c r="B864" s="506" t="s">
        <v>2713</v>
      </c>
      <c r="C864" s="506" t="s">
        <v>2688</v>
      </c>
      <c r="D864" s="506" t="s">
        <v>3015</v>
      </c>
      <c r="E864" s="506" t="s">
        <v>3016</v>
      </c>
      <c r="F864" s="509">
        <v>37</v>
      </c>
      <c r="G864" s="509">
        <v>47212</v>
      </c>
      <c r="H864" s="509">
        <v>1</v>
      </c>
      <c r="I864" s="509">
        <v>1276</v>
      </c>
      <c r="J864" s="509">
        <v>12</v>
      </c>
      <c r="K864" s="509">
        <v>15324</v>
      </c>
      <c r="L864" s="509">
        <v>0.32457849699229008</v>
      </c>
      <c r="M864" s="509">
        <v>1277</v>
      </c>
      <c r="N864" s="509">
        <v>10</v>
      </c>
      <c r="O864" s="509">
        <v>12791</v>
      </c>
      <c r="P864" s="522">
        <v>0.27092688299584849</v>
      </c>
      <c r="Q864" s="510">
        <v>1279.0999999999999</v>
      </c>
    </row>
    <row r="865" spans="1:17" ht="14.4" customHeight="1" x14ac:dyDescent="0.3">
      <c r="A865" s="505" t="s">
        <v>3359</v>
      </c>
      <c r="B865" s="506" t="s">
        <v>2713</v>
      </c>
      <c r="C865" s="506" t="s">
        <v>2688</v>
      </c>
      <c r="D865" s="506" t="s">
        <v>3017</v>
      </c>
      <c r="E865" s="506" t="s">
        <v>3018</v>
      </c>
      <c r="F865" s="509">
        <v>21</v>
      </c>
      <c r="G865" s="509">
        <v>24423</v>
      </c>
      <c r="H865" s="509">
        <v>1</v>
      </c>
      <c r="I865" s="509">
        <v>1163</v>
      </c>
      <c r="J865" s="509">
        <v>6</v>
      </c>
      <c r="K865" s="509">
        <v>6984</v>
      </c>
      <c r="L865" s="509">
        <v>0.28595995577938826</v>
      </c>
      <c r="M865" s="509">
        <v>1164</v>
      </c>
      <c r="N865" s="509"/>
      <c r="O865" s="509"/>
      <c r="P865" s="522"/>
      <c r="Q865" s="510"/>
    </row>
    <row r="866" spans="1:17" ht="14.4" customHeight="1" x14ac:dyDescent="0.3">
      <c r="A866" s="505" t="s">
        <v>3359</v>
      </c>
      <c r="B866" s="506" t="s">
        <v>2713</v>
      </c>
      <c r="C866" s="506" t="s">
        <v>2688</v>
      </c>
      <c r="D866" s="506" t="s">
        <v>3019</v>
      </c>
      <c r="E866" s="506" t="s">
        <v>3020</v>
      </c>
      <c r="F866" s="509">
        <v>322</v>
      </c>
      <c r="G866" s="509">
        <v>1630930</v>
      </c>
      <c r="H866" s="509">
        <v>1</v>
      </c>
      <c r="I866" s="509">
        <v>5065</v>
      </c>
      <c r="J866" s="509">
        <v>309</v>
      </c>
      <c r="K866" s="509">
        <v>1566012</v>
      </c>
      <c r="L866" s="509">
        <v>0.96019571655435854</v>
      </c>
      <c r="M866" s="509">
        <v>5068</v>
      </c>
      <c r="N866" s="509">
        <v>407</v>
      </c>
      <c r="O866" s="509">
        <v>2064566</v>
      </c>
      <c r="P866" s="522">
        <v>1.265882655907979</v>
      </c>
      <c r="Q866" s="510">
        <v>5072.6437346437342</v>
      </c>
    </row>
    <row r="867" spans="1:17" ht="14.4" customHeight="1" x14ac:dyDescent="0.3">
      <c r="A867" s="505" t="s">
        <v>3359</v>
      </c>
      <c r="B867" s="506" t="s">
        <v>2713</v>
      </c>
      <c r="C867" s="506" t="s">
        <v>2688</v>
      </c>
      <c r="D867" s="506" t="s">
        <v>3023</v>
      </c>
      <c r="E867" s="506" t="s">
        <v>3024</v>
      </c>
      <c r="F867" s="509">
        <v>7</v>
      </c>
      <c r="G867" s="509">
        <v>38535</v>
      </c>
      <c r="H867" s="509">
        <v>1</v>
      </c>
      <c r="I867" s="509">
        <v>5505</v>
      </c>
      <c r="J867" s="509">
        <v>3</v>
      </c>
      <c r="K867" s="509">
        <v>16524</v>
      </c>
      <c r="L867" s="509">
        <v>0.42880498248345661</v>
      </c>
      <c r="M867" s="509">
        <v>5508</v>
      </c>
      <c r="N867" s="509">
        <v>7</v>
      </c>
      <c r="O867" s="509">
        <v>38592</v>
      </c>
      <c r="P867" s="522">
        <v>1.0014791747761775</v>
      </c>
      <c r="Q867" s="510">
        <v>5513.1428571428569</v>
      </c>
    </row>
    <row r="868" spans="1:17" ht="14.4" customHeight="1" x14ac:dyDescent="0.3">
      <c r="A868" s="505" t="s">
        <v>3359</v>
      </c>
      <c r="B868" s="506" t="s">
        <v>2713</v>
      </c>
      <c r="C868" s="506" t="s">
        <v>2688</v>
      </c>
      <c r="D868" s="506" t="s">
        <v>3025</v>
      </c>
      <c r="E868" s="506" t="s">
        <v>3026</v>
      </c>
      <c r="F868" s="509">
        <v>1</v>
      </c>
      <c r="G868" s="509">
        <v>738</v>
      </c>
      <c r="H868" s="509">
        <v>1</v>
      </c>
      <c r="I868" s="509">
        <v>738</v>
      </c>
      <c r="J868" s="509">
        <v>1</v>
      </c>
      <c r="K868" s="509">
        <v>742</v>
      </c>
      <c r="L868" s="509">
        <v>1.005420054200542</v>
      </c>
      <c r="M868" s="509">
        <v>742</v>
      </c>
      <c r="N868" s="509">
        <v>1</v>
      </c>
      <c r="O868" s="509">
        <v>749</v>
      </c>
      <c r="P868" s="522">
        <v>1.0149051490514904</v>
      </c>
      <c r="Q868" s="510">
        <v>749</v>
      </c>
    </row>
    <row r="869" spans="1:17" ht="14.4" customHeight="1" x14ac:dyDescent="0.3">
      <c r="A869" s="505" t="s">
        <v>3359</v>
      </c>
      <c r="B869" s="506" t="s">
        <v>2713</v>
      </c>
      <c r="C869" s="506" t="s">
        <v>2688</v>
      </c>
      <c r="D869" s="506" t="s">
        <v>3027</v>
      </c>
      <c r="E869" s="506" t="s">
        <v>3028</v>
      </c>
      <c r="F869" s="509">
        <v>401</v>
      </c>
      <c r="G869" s="509">
        <v>68972</v>
      </c>
      <c r="H869" s="509">
        <v>1</v>
      </c>
      <c r="I869" s="509">
        <v>172</v>
      </c>
      <c r="J869" s="509">
        <v>441</v>
      </c>
      <c r="K869" s="509">
        <v>76293</v>
      </c>
      <c r="L869" s="509">
        <v>1.1061445224148929</v>
      </c>
      <c r="M869" s="509">
        <v>173</v>
      </c>
      <c r="N869" s="509">
        <v>428</v>
      </c>
      <c r="O869" s="509">
        <v>74373</v>
      </c>
      <c r="P869" s="522">
        <v>1.0783071391289218</v>
      </c>
      <c r="Q869" s="510">
        <v>173.76869158878506</v>
      </c>
    </row>
    <row r="870" spans="1:17" ht="14.4" customHeight="1" x14ac:dyDescent="0.3">
      <c r="A870" s="505" t="s">
        <v>3359</v>
      </c>
      <c r="B870" s="506" t="s">
        <v>2713</v>
      </c>
      <c r="C870" s="506" t="s">
        <v>2688</v>
      </c>
      <c r="D870" s="506" t="s">
        <v>3029</v>
      </c>
      <c r="E870" s="506" t="s">
        <v>3030</v>
      </c>
      <c r="F870" s="509">
        <v>804</v>
      </c>
      <c r="G870" s="509">
        <v>1603176</v>
      </c>
      <c r="H870" s="509">
        <v>1</v>
      </c>
      <c r="I870" s="509">
        <v>1994</v>
      </c>
      <c r="J870" s="509">
        <v>680</v>
      </c>
      <c r="K870" s="509">
        <v>1357280</v>
      </c>
      <c r="L870" s="509">
        <v>0.8466194603711632</v>
      </c>
      <c r="M870" s="509">
        <v>1996</v>
      </c>
      <c r="N870" s="509">
        <v>564</v>
      </c>
      <c r="O870" s="509">
        <v>1127040</v>
      </c>
      <c r="P870" s="522">
        <v>0.70300453599604784</v>
      </c>
      <c r="Q870" s="510">
        <v>1998.2978723404256</v>
      </c>
    </row>
    <row r="871" spans="1:17" ht="14.4" customHeight="1" x14ac:dyDescent="0.3">
      <c r="A871" s="505" t="s">
        <v>3359</v>
      </c>
      <c r="B871" s="506" t="s">
        <v>2713</v>
      </c>
      <c r="C871" s="506" t="s">
        <v>2688</v>
      </c>
      <c r="D871" s="506" t="s">
        <v>3035</v>
      </c>
      <c r="E871" s="506" t="s">
        <v>3036</v>
      </c>
      <c r="F871" s="509">
        <v>125</v>
      </c>
      <c r="G871" s="509">
        <v>336375</v>
      </c>
      <c r="H871" s="509">
        <v>1</v>
      </c>
      <c r="I871" s="509">
        <v>2691</v>
      </c>
      <c r="J871" s="509">
        <v>93</v>
      </c>
      <c r="K871" s="509">
        <v>250356</v>
      </c>
      <c r="L871" s="509">
        <v>0.74427647714604239</v>
      </c>
      <c r="M871" s="509">
        <v>2692</v>
      </c>
      <c r="N871" s="509">
        <v>157</v>
      </c>
      <c r="O871" s="509">
        <v>423004</v>
      </c>
      <c r="P871" s="522">
        <v>1.2575369751021925</v>
      </c>
      <c r="Q871" s="510">
        <v>2694.2929936305732</v>
      </c>
    </row>
    <row r="872" spans="1:17" ht="14.4" customHeight="1" x14ac:dyDescent="0.3">
      <c r="A872" s="505" t="s">
        <v>3359</v>
      </c>
      <c r="B872" s="506" t="s">
        <v>2713</v>
      </c>
      <c r="C872" s="506" t="s">
        <v>2688</v>
      </c>
      <c r="D872" s="506" t="s">
        <v>3037</v>
      </c>
      <c r="E872" s="506" t="s">
        <v>3038</v>
      </c>
      <c r="F872" s="509">
        <v>1</v>
      </c>
      <c r="G872" s="509">
        <v>5177</v>
      </c>
      <c r="H872" s="509">
        <v>1</v>
      </c>
      <c r="I872" s="509">
        <v>5177</v>
      </c>
      <c r="J872" s="509">
        <v>1</v>
      </c>
      <c r="K872" s="509">
        <v>5180</v>
      </c>
      <c r="L872" s="509">
        <v>1.0005794861889126</v>
      </c>
      <c r="M872" s="509">
        <v>5180</v>
      </c>
      <c r="N872" s="509"/>
      <c r="O872" s="509"/>
      <c r="P872" s="522"/>
      <c r="Q872" s="510"/>
    </row>
    <row r="873" spans="1:17" ht="14.4" customHeight="1" x14ac:dyDescent="0.3">
      <c r="A873" s="505" t="s">
        <v>3359</v>
      </c>
      <c r="B873" s="506" t="s">
        <v>2713</v>
      </c>
      <c r="C873" s="506" t="s">
        <v>2688</v>
      </c>
      <c r="D873" s="506" t="s">
        <v>3047</v>
      </c>
      <c r="E873" s="506" t="s">
        <v>3048</v>
      </c>
      <c r="F873" s="509">
        <v>1</v>
      </c>
      <c r="G873" s="509">
        <v>2074</v>
      </c>
      <c r="H873" s="509">
        <v>1</v>
      </c>
      <c r="I873" s="509">
        <v>2074</v>
      </c>
      <c r="J873" s="509">
        <v>2</v>
      </c>
      <c r="K873" s="509">
        <v>4152</v>
      </c>
      <c r="L873" s="509">
        <v>2.0019286403085825</v>
      </c>
      <c r="M873" s="509">
        <v>2076</v>
      </c>
      <c r="N873" s="509">
        <v>3</v>
      </c>
      <c r="O873" s="509">
        <v>6233</v>
      </c>
      <c r="P873" s="522">
        <v>3.005303760848602</v>
      </c>
      <c r="Q873" s="510">
        <v>2077.6666666666665</v>
      </c>
    </row>
    <row r="874" spans="1:17" ht="14.4" customHeight="1" x14ac:dyDescent="0.3">
      <c r="A874" s="505" t="s">
        <v>3359</v>
      </c>
      <c r="B874" s="506" t="s">
        <v>2713</v>
      </c>
      <c r="C874" s="506" t="s">
        <v>2688</v>
      </c>
      <c r="D874" s="506" t="s">
        <v>3049</v>
      </c>
      <c r="E874" s="506" t="s">
        <v>3050</v>
      </c>
      <c r="F874" s="509">
        <v>15</v>
      </c>
      <c r="G874" s="509">
        <v>2235</v>
      </c>
      <c r="H874" s="509">
        <v>1</v>
      </c>
      <c r="I874" s="509">
        <v>149</v>
      </c>
      <c r="J874" s="509">
        <v>6</v>
      </c>
      <c r="K874" s="509">
        <v>900</v>
      </c>
      <c r="L874" s="509">
        <v>0.40268456375838924</v>
      </c>
      <c r="M874" s="509">
        <v>150</v>
      </c>
      <c r="N874" s="509">
        <v>13</v>
      </c>
      <c r="O874" s="509">
        <v>1962</v>
      </c>
      <c r="P874" s="522">
        <v>0.87785234899328857</v>
      </c>
      <c r="Q874" s="510">
        <v>150.92307692307693</v>
      </c>
    </row>
    <row r="875" spans="1:17" ht="14.4" customHeight="1" x14ac:dyDescent="0.3">
      <c r="A875" s="505" t="s">
        <v>3359</v>
      </c>
      <c r="B875" s="506" t="s">
        <v>2713</v>
      </c>
      <c r="C875" s="506" t="s">
        <v>2688</v>
      </c>
      <c r="D875" s="506" t="s">
        <v>3051</v>
      </c>
      <c r="E875" s="506" t="s">
        <v>3052</v>
      </c>
      <c r="F875" s="509">
        <v>21</v>
      </c>
      <c r="G875" s="509">
        <v>4032</v>
      </c>
      <c r="H875" s="509">
        <v>1</v>
      </c>
      <c r="I875" s="509">
        <v>192</v>
      </c>
      <c r="J875" s="509">
        <v>24</v>
      </c>
      <c r="K875" s="509">
        <v>4632</v>
      </c>
      <c r="L875" s="509">
        <v>1.1488095238095237</v>
      </c>
      <c r="M875" s="509">
        <v>193</v>
      </c>
      <c r="N875" s="509">
        <v>10</v>
      </c>
      <c r="O875" s="509">
        <v>1940</v>
      </c>
      <c r="P875" s="522">
        <v>0.48115079365079366</v>
      </c>
      <c r="Q875" s="510">
        <v>194</v>
      </c>
    </row>
    <row r="876" spans="1:17" ht="14.4" customHeight="1" x14ac:dyDescent="0.3">
      <c r="A876" s="505" t="s">
        <v>3359</v>
      </c>
      <c r="B876" s="506" t="s">
        <v>2713</v>
      </c>
      <c r="C876" s="506" t="s">
        <v>2688</v>
      </c>
      <c r="D876" s="506" t="s">
        <v>3053</v>
      </c>
      <c r="E876" s="506" t="s">
        <v>3054</v>
      </c>
      <c r="F876" s="509">
        <v>3325</v>
      </c>
      <c r="G876" s="509">
        <v>655025</v>
      </c>
      <c r="H876" s="509">
        <v>1</v>
      </c>
      <c r="I876" s="509">
        <v>197</v>
      </c>
      <c r="J876" s="509">
        <v>3470</v>
      </c>
      <c r="K876" s="509">
        <v>687060</v>
      </c>
      <c r="L876" s="509">
        <v>1.0489065302851037</v>
      </c>
      <c r="M876" s="509">
        <v>198</v>
      </c>
      <c r="N876" s="509">
        <v>4310</v>
      </c>
      <c r="O876" s="509">
        <v>856666</v>
      </c>
      <c r="P876" s="522">
        <v>1.3078371054539903</v>
      </c>
      <c r="Q876" s="510">
        <v>198.76241299303945</v>
      </c>
    </row>
    <row r="877" spans="1:17" ht="14.4" customHeight="1" x14ac:dyDescent="0.3">
      <c r="A877" s="505" t="s">
        <v>3359</v>
      </c>
      <c r="B877" s="506" t="s">
        <v>2713</v>
      </c>
      <c r="C877" s="506" t="s">
        <v>2688</v>
      </c>
      <c r="D877" s="506" t="s">
        <v>3055</v>
      </c>
      <c r="E877" s="506" t="s">
        <v>3056</v>
      </c>
      <c r="F877" s="509">
        <v>1</v>
      </c>
      <c r="G877" s="509">
        <v>414</v>
      </c>
      <c r="H877" s="509">
        <v>1</v>
      </c>
      <c r="I877" s="509">
        <v>414</v>
      </c>
      <c r="J877" s="509"/>
      <c r="K877" s="509"/>
      <c r="L877" s="509"/>
      <c r="M877" s="509"/>
      <c r="N877" s="509"/>
      <c r="O877" s="509"/>
      <c r="P877" s="522"/>
      <c r="Q877" s="510"/>
    </row>
    <row r="878" spans="1:17" ht="14.4" customHeight="1" x14ac:dyDescent="0.3">
      <c r="A878" s="505" t="s">
        <v>3359</v>
      </c>
      <c r="B878" s="506" t="s">
        <v>2713</v>
      </c>
      <c r="C878" s="506" t="s">
        <v>2688</v>
      </c>
      <c r="D878" s="506" t="s">
        <v>3059</v>
      </c>
      <c r="E878" s="506" t="s">
        <v>3060</v>
      </c>
      <c r="F878" s="509">
        <v>11</v>
      </c>
      <c r="G878" s="509">
        <v>1727</v>
      </c>
      <c r="H878" s="509">
        <v>1</v>
      </c>
      <c r="I878" s="509">
        <v>157</v>
      </c>
      <c r="J878" s="509">
        <v>18</v>
      </c>
      <c r="K878" s="509">
        <v>2844</v>
      </c>
      <c r="L878" s="509">
        <v>1.6467863346844238</v>
      </c>
      <c r="M878" s="509">
        <v>158</v>
      </c>
      <c r="N878" s="509">
        <v>7</v>
      </c>
      <c r="O878" s="509">
        <v>1111</v>
      </c>
      <c r="P878" s="522">
        <v>0.64331210191082799</v>
      </c>
      <c r="Q878" s="510">
        <v>158.71428571428572</v>
      </c>
    </row>
    <row r="879" spans="1:17" ht="14.4" customHeight="1" x14ac:dyDescent="0.3">
      <c r="A879" s="505" t="s">
        <v>3359</v>
      </c>
      <c r="B879" s="506" t="s">
        <v>2713</v>
      </c>
      <c r="C879" s="506" t="s">
        <v>2688</v>
      </c>
      <c r="D879" s="506" t="s">
        <v>3063</v>
      </c>
      <c r="E879" s="506" t="s">
        <v>3064</v>
      </c>
      <c r="F879" s="509">
        <v>2</v>
      </c>
      <c r="G879" s="509">
        <v>622</v>
      </c>
      <c r="H879" s="509">
        <v>1</v>
      </c>
      <c r="I879" s="509">
        <v>311</v>
      </c>
      <c r="J879" s="509"/>
      <c r="K879" s="509"/>
      <c r="L879" s="509"/>
      <c r="M879" s="509"/>
      <c r="N879" s="509"/>
      <c r="O879" s="509"/>
      <c r="P879" s="522"/>
      <c r="Q879" s="510"/>
    </row>
    <row r="880" spans="1:17" ht="14.4" customHeight="1" x14ac:dyDescent="0.3">
      <c r="A880" s="505" t="s">
        <v>3359</v>
      </c>
      <c r="B880" s="506" t="s">
        <v>2713</v>
      </c>
      <c r="C880" s="506" t="s">
        <v>2688</v>
      </c>
      <c r="D880" s="506" t="s">
        <v>3065</v>
      </c>
      <c r="E880" s="506" t="s">
        <v>3066</v>
      </c>
      <c r="F880" s="509"/>
      <c r="G880" s="509"/>
      <c r="H880" s="509"/>
      <c r="I880" s="509"/>
      <c r="J880" s="509"/>
      <c r="K880" s="509"/>
      <c r="L880" s="509"/>
      <c r="M880" s="509"/>
      <c r="N880" s="509">
        <v>1</v>
      </c>
      <c r="O880" s="509">
        <v>427</v>
      </c>
      <c r="P880" s="522"/>
      <c r="Q880" s="510">
        <v>427</v>
      </c>
    </row>
    <row r="881" spans="1:17" ht="14.4" customHeight="1" x14ac:dyDescent="0.3">
      <c r="A881" s="505" t="s">
        <v>3359</v>
      </c>
      <c r="B881" s="506" t="s">
        <v>2713</v>
      </c>
      <c r="C881" s="506" t="s">
        <v>2688</v>
      </c>
      <c r="D881" s="506" t="s">
        <v>3067</v>
      </c>
      <c r="E881" s="506" t="s">
        <v>3068</v>
      </c>
      <c r="F881" s="509">
        <v>130</v>
      </c>
      <c r="G881" s="509">
        <v>275080</v>
      </c>
      <c r="H881" s="509">
        <v>1</v>
      </c>
      <c r="I881" s="509">
        <v>2116</v>
      </c>
      <c r="J881" s="509">
        <v>253</v>
      </c>
      <c r="K881" s="509">
        <v>535854</v>
      </c>
      <c r="L881" s="509">
        <v>1.9479933110367893</v>
      </c>
      <c r="M881" s="509">
        <v>2118</v>
      </c>
      <c r="N881" s="509">
        <v>226</v>
      </c>
      <c r="O881" s="509">
        <v>479238</v>
      </c>
      <c r="P881" s="522">
        <v>1.7421768212883524</v>
      </c>
      <c r="Q881" s="510">
        <v>2120.5221238938052</v>
      </c>
    </row>
    <row r="882" spans="1:17" ht="14.4" customHeight="1" x14ac:dyDescent="0.3">
      <c r="A882" s="505" t="s">
        <v>3359</v>
      </c>
      <c r="B882" s="506" t="s">
        <v>2713</v>
      </c>
      <c r="C882" s="506" t="s">
        <v>2688</v>
      </c>
      <c r="D882" s="506" t="s">
        <v>3069</v>
      </c>
      <c r="E882" s="506" t="s">
        <v>2998</v>
      </c>
      <c r="F882" s="509">
        <v>94</v>
      </c>
      <c r="G882" s="509">
        <v>175028</v>
      </c>
      <c r="H882" s="509">
        <v>1</v>
      </c>
      <c r="I882" s="509">
        <v>1862</v>
      </c>
      <c r="J882" s="509">
        <v>117</v>
      </c>
      <c r="K882" s="509">
        <v>218088</v>
      </c>
      <c r="L882" s="509">
        <v>1.2460177800123409</v>
      </c>
      <c r="M882" s="509">
        <v>1864</v>
      </c>
      <c r="N882" s="509">
        <v>108</v>
      </c>
      <c r="O882" s="509">
        <v>201498</v>
      </c>
      <c r="P882" s="522">
        <v>1.1512329455858492</v>
      </c>
      <c r="Q882" s="510">
        <v>1865.7222222222222</v>
      </c>
    </row>
    <row r="883" spans="1:17" ht="14.4" customHeight="1" x14ac:dyDescent="0.3">
      <c r="A883" s="505" t="s">
        <v>3359</v>
      </c>
      <c r="B883" s="506" t="s">
        <v>2713</v>
      </c>
      <c r="C883" s="506" t="s">
        <v>2688</v>
      </c>
      <c r="D883" s="506" t="s">
        <v>3070</v>
      </c>
      <c r="E883" s="506" t="s">
        <v>3071</v>
      </c>
      <c r="F883" s="509">
        <v>2</v>
      </c>
      <c r="G883" s="509">
        <v>314</v>
      </c>
      <c r="H883" s="509">
        <v>1</v>
      </c>
      <c r="I883" s="509">
        <v>157</v>
      </c>
      <c r="J883" s="509">
        <v>5</v>
      </c>
      <c r="K883" s="509">
        <v>790</v>
      </c>
      <c r="L883" s="509">
        <v>2.515923566878981</v>
      </c>
      <c r="M883" s="509">
        <v>158</v>
      </c>
      <c r="N883" s="509">
        <v>4</v>
      </c>
      <c r="O883" s="509">
        <v>636</v>
      </c>
      <c r="P883" s="522">
        <v>2.0254777070063694</v>
      </c>
      <c r="Q883" s="510">
        <v>159</v>
      </c>
    </row>
    <row r="884" spans="1:17" ht="14.4" customHeight="1" x14ac:dyDescent="0.3">
      <c r="A884" s="505" t="s">
        <v>3359</v>
      </c>
      <c r="B884" s="506" t="s">
        <v>2713</v>
      </c>
      <c r="C884" s="506" t="s">
        <v>2688</v>
      </c>
      <c r="D884" s="506" t="s">
        <v>3072</v>
      </c>
      <c r="E884" s="506" t="s">
        <v>3073</v>
      </c>
      <c r="F884" s="509"/>
      <c r="G884" s="509"/>
      <c r="H884" s="509"/>
      <c r="I884" s="509"/>
      <c r="J884" s="509"/>
      <c r="K884" s="509"/>
      <c r="L884" s="509"/>
      <c r="M884" s="509"/>
      <c r="N884" s="509">
        <v>1</v>
      </c>
      <c r="O884" s="509">
        <v>9724</v>
      </c>
      <c r="P884" s="522"/>
      <c r="Q884" s="510">
        <v>9724</v>
      </c>
    </row>
    <row r="885" spans="1:17" ht="14.4" customHeight="1" x14ac:dyDescent="0.3">
      <c r="A885" s="505" t="s">
        <v>3359</v>
      </c>
      <c r="B885" s="506" t="s">
        <v>2713</v>
      </c>
      <c r="C885" s="506" t="s">
        <v>2688</v>
      </c>
      <c r="D885" s="506" t="s">
        <v>3078</v>
      </c>
      <c r="E885" s="506" t="s">
        <v>3079</v>
      </c>
      <c r="F885" s="509">
        <v>50</v>
      </c>
      <c r="G885" s="509">
        <v>418900</v>
      </c>
      <c r="H885" s="509">
        <v>1</v>
      </c>
      <c r="I885" s="509">
        <v>8378</v>
      </c>
      <c r="J885" s="509">
        <v>64</v>
      </c>
      <c r="K885" s="509">
        <v>536576</v>
      </c>
      <c r="L885" s="509">
        <v>1.2809166865600381</v>
      </c>
      <c r="M885" s="509">
        <v>8384</v>
      </c>
      <c r="N885" s="509">
        <v>68</v>
      </c>
      <c r="O885" s="509">
        <v>570552</v>
      </c>
      <c r="P885" s="522">
        <v>1.362024349486751</v>
      </c>
      <c r="Q885" s="510">
        <v>8390.4705882352937</v>
      </c>
    </row>
    <row r="886" spans="1:17" ht="14.4" customHeight="1" x14ac:dyDescent="0.3">
      <c r="A886" s="505" t="s">
        <v>3359</v>
      </c>
      <c r="B886" s="506" t="s">
        <v>2713</v>
      </c>
      <c r="C886" s="506" t="s">
        <v>2688</v>
      </c>
      <c r="D886" s="506" t="s">
        <v>3086</v>
      </c>
      <c r="E886" s="506" t="s">
        <v>3087</v>
      </c>
      <c r="F886" s="509">
        <v>1</v>
      </c>
      <c r="G886" s="509">
        <v>1988</v>
      </c>
      <c r="H886" s="509">
        <v>1</v>
      </c>
      <c r="I886" s="509">
        <v>1988</v>
      </c>
      <c r="J886" s="509"/>
      <c r="K886" s="509"/>
      <c r="L886" s="509"/>
      <c r="M886" s="509"/>
      <c r="N886" s="509">
        <v>1</v>
      </c>
      <c r="O886" s="509">
        <v>1993</v>
      </c>
      <c r="P886" s="522">
        <v>1.0025150905432596</v>
      </c>
      <c r="Q886" s="510">
        <v>1993</v>
      </c>
    </row>
    <row r="887" spans="1:17" ht="14.4" customHeight="1" x14ac:dyDescent="0.3">
      <c r="A887" s="505" t="s">
        <v>3380</v>
      </c>
      <c r="B887" s="506" t="s">
        <v>2713</v>
      </c>
      <c r="C887" s="506" t="s">
        <v>2714</v>
      </c>
      <c r="D887" s="506" t="s">
        <v>2716</v>
      </c>
      <c r="E887" s="506" t="s">
        <v>2717</v>
      </c>
      <c r="F887" s="509">
        <v>1</v>
      </c>
      <c r="G887" s="509">
        <v>484.78</v>
      </c>
      <c r="H887" s="509">
        <v>1</v>
      </c>
      <c r="I887" s="509">
        <v>484.78</v>
      </c>
      <c r="J887" s="509"/>
      <c r="K887" s="509"/>
      <c r="L887" s="509"/>
      <c r="M887" s="509"/>
      <c r="N887" s="509"/>
      <c r="O887" s="509"/>
      <c r="P887" s="522"/>
      <c r="Q887" s="510"/>
    </row>
    <row r="888" spans="1:17" ht="14.4" customHeight="1" x14ac:dyDescent="0.3">
      <c r="A888" s="505" t="s">
        <v>3380</v>
      </c>
      <c r="B888" s="506" t="s">
        <v>2713</v>
      </c>
      <c r="C888" s="506" t="s">
        <v>2714</v>
      </c>
      <c r="D888" s="506" t="s">
        <v>2718</v>
      </c>
      <c r="E888" s="506" t="s">
        <v>714</v>
      </c>
      <c r="F888" s="509"/>
      <c r="G888" s="509"/>
      <c r="H888" s="509"/>
      <c r="I888" s="509"/>
      <c r="J888" s="509"/>
      <c r="K888" s="509"/>
      <c r="L888" s="509"/>
      <c r="M888" s="509"/>
      <c r="N888" s="509">
        <v>1</v>
      </c>
      <c r="O888" s="509">
        <v>1000.59</v>
      </c>
      <c r="P888" s="522"/>
      <c r="Q888" s="510">
        <v>1000.59</v>
      </c>
    </row>
    <row r="889" spans="1:17" ht="14.4" customHeight="1" x14ac:dyDescent="0.3">
      <c r="A889" s="505" t="s">
        <v>3380</v>
      </c>
      <c r="B889" s="506" t="s">
        <v>2713</v>
      </c>
      <c r="C889" s="506" t="s">
        <v>2714</v>
      </c>
      <c r="D889" s="506" t="s">
        <v>2720</v>
      </c>
      <c r="E889" s="506" t="s">
        <v>2721</v>
      </c>
      <c r="F889" s="509">
        <v>0.67</v>
      </c>
      <c r="G889" s="509">
        <v>1774.31</v>
      </c>
      <c r="H889" s="509">
        <v>1</v>
      </c>
      <c r="I889" s="509">
        <v>2648.2238805970146</v>
      </c>
      <c r="J889" s="509">
        <v>2</v>
      </c>
      <c r="K889" s="509">
        <v>5319.68</v>
      </c>
      <c r="L889" s="509">
        <v>2.9981683020441752</v>
      </c>
      <c r="M889" s="509">
        <v>2659.84</v>
      </c>
      <c r="N889" s="509">
        <v>0.67</v>
      </c>
      <c r="O889" s="509">
        <v>1789.87</v>
      </c>
      <c r="P889" s="522">
        <v>1.0087696062131195</v>
      </c>
      <c r="Q889" s="510">
        <v>2671.4477611940297</v>
      </c>
    </row>
    <row r="890" spans="1:17" ht="14.4" customHeight="1" x14ac:dyDescent="0.3">
      <c r="A890" s="505" t="s">
        <v>3380</v>
      </c>
      <c r="B890" s="506" t="s">
        <v>2713</v>
      </c>
      <c r="C890" s="506" t="s">
        <v>2714</v>
      </c>
      <c r="D890" s="506" t="s">
        <v>2722</v>
      </c>
      <c r="E890" s="506" t="s">
        <v>2721</v>
      </c>
      <c r="F890" s="509"/>
      <c r="G890" s="509"/>
      <c r="H890" s="509"/>
      <c r="I890" s="509"/>
      <c r="J890" s="509">
        <v>0.2</v>
      </c>
      <c r="K890" s="509">
        <v>1335.72</v>
      </c>
      <c r="L890" s="509"/>
      <c r="M890" s="509">
        <v>6678.5999999999995</v>
      </c>
      <c r="N890" s="509"/>
      <c r="O890" s="509"/>
      <c r="P890" s="522"/>
      <c r="Q890" s="510"/>
    </row>
    <row r="891" spans="1:17" ht="14.4" customHeight="1" x14ac:dyDescent="0.3">
      <c r="A891" s="505" t="s">
        <v>3380</v>
      </c>
      <c r="B891" s="506" t="s">
        <v>2713</v>
      </c>
      <c r="C891" s="506" t="s">
        <v>2714</v>
      </c>
      <c r="D891" s="506" t="s">
        <v>2724</v>
      </c>
      <c r="E891" s="506" t="s">
        <v>832</v>
      </c>
      <c r="F891" s="509"/>
      <c r="G891" s="509"/>
      <c r="H891" s="509"/>
      <c r="I891" s="509"/>
      <c r="J891" s="509"/>
      <c r="K891" s="509"/>
      <c r="L891" s="509"/>
      <c r="M891" s="509"/>
      <c r="N891" s="509">
        <v>0.2</v>
      </c>
      <c r="O891" s="509">
        <v>1033.72</v>
      </c>
      <c r="P891" s="522"/>
      <c r="Q891" s="510">
        <v>5168.5999999999995</v>
      </c>
    </row>
    <row r="892" spans="1:17" ht="14.4" customHeight="1" x14ac:dyDescent="0.3">
      <c r="A892" s="505" t="s">
        <v>3380</v>
      </c>
      <c r="B892" s="506" t="s">
        <v>2713</v>
      </c>
      <c r="C892" s="506" t="s">
        <v>2714</v>
      </c>
      <c r="D892" s="506" t="s">
        <v>2728</v>
      </c>
      <c r="E892" s="506" t="s">
        <v>725</v>
      </c>
      <c r="F892" s="509">
        <v>18.409999999999997</v>
      </c>
      <c r="G892" s="509">
        <v>20892.68</v>
      </c>
      <c r="H892" s="509">
        <v>1</v>
      </c>
      <c r="I892" s="509">
        <v>1134.8549701249324</v>
      </c>
      <c r="J892" s="509">
        <v>16.2</v>
      </c>
      <c r="K892" s="509">
        <v>15993.85</v>
      </c>
      <c r="L892" s="509">
        <v>0.76552409743508254</v>
      </c>
      <c r="M892" s="509">
        <v>987.27469135802471</v>
      </c>
      <c r="N892" s="509">
        <v>19.5</v>
      </c>
      <c r="O892" s="509">
        <v>19286.020000000004</v>
      </c>
      <c r="P892" s="522">
        <v>0.92309938217595844</v>
      </c>
      <c r="Q892" s="510">
        <v>989.02666666666687</v>
      </c>
    </row>
    <row r="893" spans="1:17" ht="14.4" customHeight="1" x14ac:dyDescent="0.3">
      <c r="A893" s="505" t="s">
        <v>3380</v>
      </c>
      <c r="B893" s="506" t="s">
        <v>2713</v>
      </c>
      <c r="C893" s="506" t="s">
        <v>2714</v>
      </c>
      <c r="D893" s="506" t="s">
        <v>2731</v>
      </c>
      <c r="E893" s="506" t="s">
        <v>832</v>
      </c>
      <c r="F893" s="509">
        <v>3.8999999999999995</v>
      </c>
      <c r="G893" s="509">
        <v>49906.189999999995</v>
      </c>
      <c r="H893" s="509">
        <v>1</v>
      </c>
      <c r="I893" s="509">
        <v>12796.458974358975</v>
      </c>
      <c r="J893" s="509">
        <v>4.5799999999999992</v>
      </c>
      <c r="K893" s="509">
        <v>48421.389999999992</v>
      </c>
      <c r="L893" s="509">
        <v>0.97024817963463039</v>
      </c>
      <c r="M893" s="509">
        <v>10572.355895196506</v>
      </c>
      <c r="N893" s="509">
        <v>2.5399999999999996</v>
      </c>
      <c r="O893" s="509">
        <v>26256.81</v>
      </c>
      <c r="P893" s="522">
        <v>0.52612331255902334</v>
      </c>
      <c r="Q893" s="510">
        <v>10337.326771653545</v>
      </c>
    </row>
    <row r="894" spans="1:17" ht="14.4" customHeight="1" x14ac:dyDescent="0.3">
      <c r="A894" s="505" t="s">
        <v>3380</v>
      </c>
      <c r="B894" s="506" t="s">
        <v>2713</v>
      </c>
      <c r="C894" s="506" t="s">
        <v>2714</v>
      </c>
      <c r="D894" s="506" t="s">
        <v>2733</v>
      </c>
      <c r="E894" s="506" t="s">
        <v>828</v>
      </c>
      <c r="F894" s="509"/>
      <c r="G894" s="509"/>
      <c r="H894" s="509"/>
      <c r="I894" s="509"/>
      <c r="J894" s="509"/>
      <c r="K894" s="509"/>
      <c r="L894" s="509"/>
      <c r="M894" s="509"/>
      <c r="N894" s="509">
        <v>0.22</v>
      </c>
      <c r="O894" s="509">
        <v>1168.3600000000001</v>
      </c>
      <c r="P894" s="522"/>
      <c r="Q894" s="510">
        <v>5310.727272727273</v>
      </c>
    </row>
    <row r="895" spans="1:17" ht="14.4" customHeight="1" x14ac:dyDescent="0.3">
      <c r="A895" s="505" t="s">
        <v>3380</v>
      </c>
      <c r="B895" s="506" t="s">
        <v>2713</v>
      </c>
      <c r="C895" s="506" t="s">
        <v>2714</v>
      </c>
      <c r="D895" s="506" t="s">
        <v>2734</v>
      </c>
      <c r="E895" s="506" t="s">
        <v>832</v>
      </c>
      <c r="F895" s="509">
        <v>1.82</v>
      </c>
      <c r="G895" s="509">
        <v>11738.85</v>
      </c>
      <c r="H895" s="509">
        <v>1</v>
      </c>
      <c r="I895" s="509">
        <v>6449.9175824175827</v>
      </c>
      <c r="J895" s="509">
        <v>0.52</v>
      </c>
      <c r="K895" s="509">
        <v>3365.2799999999997</v>
      </c>
      <c r="L895" s="509">
        <v>0.28667884843915714</v>
      </c>
      <c r="M895" s="509">
        <v>6471.6923076923067</v>
      </c>
      <c r="N895" s="509">
        <v>0.97</v>
      </c>
      <c r="O895" s="509">
        <v>5428.3</v>
      </c>
      <c r="P895" s="522">
        <v>0.46242178748344176</v>
      </c>
      <c r="Q895" s="510">
        <v>5596.1855670103096</v>
      </c>
    </row>
    <row r="896" spans="1:17" ht="14.4" customHeight="1" x14ac:dyDescent="0.3">
      <c r="A896" s="505" t="s">
        <v>3380</v>
      </c>
      <c r="B896" s="506" t="s">
        <v>2713</v>
      </c>
      <c r="C896" s="506" t="s">
        <v>2714</v>
      </c>
      <c r="D896" s="506" t="s">
        <v>2735</v>
      </c>
      <c r="E896" s="506" t="s">
        <v>832</v>
      </c>
      <c r="F896" s="509">
        <v>0.1</v>
      </c>
      <c r="G896" s="509">
        <v>1289.99</v>
      </c>
      <c r="H896" s="509">
        <v>1</v>
      </c>
      <c r="I896" s="509">
        <v>12899.9</v>
      </c>
      <c r="J896" s="509"/>
      <c r="K896" s="509"/>
      <c r="L896" s="509"/>
      <c r="M896" s="509"/>
      <c r="N896" s="509"/>
      <c r="O896" s="509"/>
      <c r="P896" s="522"/>
      <c r="Q896" s="510"/>
    </row>
    <row r="897" spans="1:17" ht="14.4" customHeight="1" x14ac:dyDescent="0.3">
      <c r="A897" s="505" t="s">
        <v>3380</v>
      </c>
      <c r="B897" s="506" t="s">
        <v>2713</v>
      </c>
      <c r="C897" s="506" t="s">
        <v>2714</v>
      </c>
      <c r="D897" s="506" t="s">
        <v>2738</v>
      </c>
      <c r="E897" s="506" t="s">
        <v>2739</v>
      </c>
      <c r="F897" s="509"/>
      <c r="G897" s="509"/>
      <c r="H897" s="509"/>
      <c r="I897" s="509"/>
      <c r="J897" s="509">
        <v>0.1</v>
      </c>
      <c r="K897" s="509">
        <v>26.63</v>
      </c>
      <c r="L897" s="509"/>
      <c r="M897" s="509">
        <v>266.29999999999995</v>
      </c>
      <c r="N897" s="509"/>
      <c r="O897" s="509"/>
      <c r="P897" s="522"/>
      <c r="Q897" s="510"/>
    </row>
    <row r="898" spans="1:17" ht="14.4" customHeight="1" x14ac:dyDescent="0.3">
      <c r="A898" s="505" t="s">
        <v>3380</v>
      </c>
      <c r="B898" s="506" t="s">
        <v>2713</v>
      </c>
      <c r="C898" s="506" t="s">
        <v>2714</v>
      </c>
      <c r="D898" s="506" t="s">
        <v>2740</v>
      </c>
      <c r="E898" s="506" t="s">
        <v>729</v>
      </c>
      <c r="F898" s="509"/>
      <c r="G898" s="509"/>
      <c r="H898" s="509"/>
      <c r="I898" s="509"/>
      <c r="J898" s="509">
        <v>2</v>
      </c>
      <c r="K898" s="509">
        <v>1950.44</v>
      </c>
      <c r="L898" s="509"/>
      <c r="M898" s="509">
        <v>975.22</v>
      </c>
      <c r="N898" s="509"/>
      <c r="O898" s="509"/>
      <c r="P898" s="522"/>
      <c r="Q898" s="510"/>
    </row>
    <row r="899" spans="1:17" ht="14.4" customHeight="1" x14ac:dyDescent="0.3">
      <c r="A899" s="505" t="s">
        <v>3380</v>
      </c>
      <c r="B899" s="506" t="s">
        <v>2713</v>
      </c>
      <c r="C899" s="506" t="s">
        <v>2714</v>
      </c>
      <c r="D899" s="506" t="s">
        <v>2741</v>
      </c>
      <c r="E899" s="506" t="s">
        <v>729</v>
      </c>
      <c r="F899" s="509">
        <v>0.5</v>
      </c>
      <c r="G899" s="509">
        <v>966.73</v>
      </c>
      <c r="H899" s="509">
        <v>1</v>
      </c>
      <c r="I899" s="509">
        <v>1933.46</v>
      </c>
      <c r="J899" s="509"/>
      <c r="K899" s="509"/>
      <c r="L899" s="509"/>
      <c r="M899" s="509"/>
      <c r="N899" s="509"/>
      <c r="O899" s="509"/>
      <c r="P899" s="522"/>
      <c r="Q899" s="510"/>
    </row>
    <row r="900" spans="1:17" ht="14.4" customHeight="1" x14ac:dyDescent="0.3">
      <c r="A900" s="505" t="s">
        <v>3380</v>
      </c>
      <c r="B900" s="506" t="s">
        <v>2713</v>
      </c>
      <c r="C900" s="506" t="s">
        <v>2714</v>
      </c>
      <c r="D900" s="506" t="s">
        <v>2742</v>
      </c>
      <c r="E900" s="506" t="s">
        <v>2656</v>
      </c>
      <c r="F900" s="509">
        <v>0.06</v>
      </c>
      <c r="G900" s="509">
        <v>339.21</v>
      </c>
      <c r="H900" s="509">
        <v>1</v>
      </c>
      <c r="I900" s="509">
        <v>5653.5</v>
      </c>
      <c r="J900" s="509"/>
      <c r="K900" s="509"/>
      <c r="L900" s="509"/>
      <c r="M900" s="509"/>
      <c r="N900" s="509"/>
      <c r="O900" s="509"/>
      <c r="P900" s="522"/>
      <c r="Q900" s="510"/>
    </row>
    <row r="901" spans="1:17" ht="14.4" customHeight="1" x14ac:dyDescent="0.3">
      <c r="A901" s="505" t="s">
        <v>3380</v>
      </c>
      <c r="B901" s="506" t="s">
        <v>2713</v>
      </c>
      <c r="C901" s="506" t="s">
        <v>2714</v>
      </c>
      <c r="D901" s="506" t="s">
        <v>2743</v>
      </c>
      <c r="E901" s="506" t="s">
        <v>2656</v>
      </c>
      <c r="F901" s="509">
        <v>0.08</v>
      </c>
      <c r="G901" s="509">
        <v>387.82</v>
      </c>
      <c r="H901" s="509">
        <v>1</v>
      </c>
      <c r="I901" s="509">
        <v>4847.75</v>
      </c>
      <c r="J901" s="509"/>
      <c r="K901" s="509"/>
      <c r="L901" s="509"/>
      <c r="M901" s="509"/>
      <c r="N901" s="509"/>
      <c r="O901" s="509"/>
      <c r="P901" s="522"/>
      <c r="Q901" s="510"/>
    </row>
    <row r="902" spans="1:17" ht="14.4" customHeight="1" x14ac:dyDescent="0.3">
      <c r="A902" s="505" t="s">
        <v>3380</v>
      </c>
      <c r="B902" s="506" t="s">
        <v>2713</v>
      </c>
      <c r="C902" s="506" t="s">
        <v>2714</v>
      </c>
      <c r="D902" s="506" t="s">
        <v>2743</v>
      </c>
      <c r="E902" s="506" t="s">
        <v>855</v>
      </c>
      <c r="F902" s="509">
        <v>0.08</v>
      </c>
      <c r="G902" s="509">
        <v>387.82</v>
      </c>
      <c r="H902" s="509">
        <v>1</v>
      </c>
      <c r="I902" s="509">
        <v>4847.75</v>
      </c>
      <c r="J902" s="509">
        <v>0.1</v>
      </c>
      <c r="K902" s="509">
        <v>489.03</v>
      </c>
      <c r="L902" s="509">
        <v>1.2609715847558145</v>
      </c>
      <c r="M902" s="509">
        <v>4890.2999999999993</v>
      </c>
      <c r="N902" s="509"/>
      <c r="O902" s="509"/>
      <c r="P902" s="522"/>
      <c r="Q902" s="510"/>
    </row>
    <row r="903" spans="1:17" ht="14.4" customHeight="1" x14ac:dyDescent="0.3">
      <c r="A903" s="505" t="s">
        <v>3380</v>
      </c>
      <c r="B903" s="506" t="s">
        <v>2713</v>
      </c>
      <c r="C903" s="506" t="s">
        <v>2714</v>
      </c>
      <c r="D903" s="506" t="s">
        <v>2744</v>
      </c>
      <c r="E903" s="506" t="s">
        <v>855</v>
      </c>
      <c r="F903" s="509"/>
      <c r="G903" s="509"/>
      <c r="H903" s="509"/>
      <c r="I903" s="509"/>
      <c r="J903" s="509">
        <v>0.1</v>
      </c>
      <c r="K903" s="509">
        <v>978.06</v>
      </c>
      <c r="L903" s="509"/>
      <c r="M903" s="509">
        <v>9780.5999999999985</v>
      </c>
      <c r="N903" s="509"/>
      <c r="O903" s="509"/>
      <c r="P903" s="522"/>
      <c r="Q903" s="510"/>
    </row>
    <row r="904" spans="1:17" ht="14.4" customHeight="1" x14ac:dyDescent="0.3">
      <c r="A904" s="505" t="s">
        <v>3380</v>
      </c>
      <c r="B904" s="506" t="s">
        <v>2713</v>
      </c>
      <c r="C904" s="506" t="s">
        <v>2714</v>
      </c>
      <c r="D904" s="506" t="s">
        <v>2745</v>
      </c>
      <c r="E904" s="506" t="s">
        <v>748</v>
      </c>
      <c r="F904" s="509">
        <v>1.1600000000000001</v>
      </c>
      <c r="G904" s="509">
        <v>6279.42</v>
      </c>
      <c r="H904" s="509">
        <v>1</v>
      </c>
      <c r="I904" s="509">
        <v>5413.2931034482754</v>
      </c>
      <c r="J904" s="509">
        <v>0.09</v>
      </c>
      <c r="K904" s="509">
        <v>489.09000000000003</v>
      </c>
      <c r="L904" s="509">
        <v>7.7887766704568262E-2</v>
      </c>
      <c r="M904" s="509">
        <v>5434.3333333333339</v>
      </c>
      <c r="N904" s="509">
        <v>0.46</v>
      </c>
      <c r="O904" s="509">
        <v>2511.9500000000003</v>
      </c>
      <c r="P904" s="522">
        <v>0.40002898356854616</v>
      </c>
      <c r="Q904" s="510">
        <v>5460.7608695652179</v>
      </c>
    </row>
    <row r="905" spans="1:17" ht="14.4" customHeight="1" x14ac:dyDescent="0.3">
      <c r="A905" s="505" t="s">
        <v>3380</v>
      </c>
      <c r="B905" s="506" t="s">
        <v>2713</v>
      </c>
      <c r="C905" s="506" t="s">
        <v>2714</v>
      </c>
      <c r="D905" s="506" t="s">
        <v>2746</v>
      </c>
      <c r="E905" s="506" t="s">
        <v>748</v>
      </c>
      <c r="F905" s="509">
        <v>6.99</v>
      </c>
      <c r="G905" s="509">
        <v>75623.81</v>
      </c>
      <c r="H905" s="509">
        <v>1</v>
      </c>
      <c r="I905" s="509">
        <v>10818.856938483546</v>
      </c>
      <c r="J905" s="509">
        <v>113.27999999999999</v>
      </c>
      <c r="K905" s="509">
        <v>1226885.8799999999</v>
      </c>
      <c r="L905" s="509">
        <v>16.223539649747877</v>
      </c>
      <c r="M905" s="509">
        <v>10830.560381355932</v>
      </c>
      <c r="N905" s="509">
        <v>6.31</v>
      </c>
      <c r="O905" s="509">
        <v>68914.929999999993</v>
      </c>
      <c r="P905" s="522">
        <v>0.91128614122985863</v>
      </c>
      <c r="Q905" s="510">
        <v>10921.541996830427</v>
      </c>
    </row>
    <row r="906" spans="1:17" ht="14.4" customHeight="1" x14ac:dyDescent="0.3">
      <c r="A906" s="505" t="s">
        <v>3380</v>
      </c>
      <c r="B906" s="506" t="s">
        <v>2713</v>
      </c>
      <c r="C906" s="506" t="s">
        <v>2714</v>
      </c>
      <c r="D906" s="506" t="s">
        <v>2747</v>
      </c>
      <c r="E906" s="506" t="s">
        <v>855</v>
      </c>
      <c r="F906" s="509">
        <v>0.79999999999999993</v>
      </c>
      <c r="G906" s="509">
        <v>1551.28</v>
      </c>
      <c r="H906" s="509">
        <v>1</v>
      </c>
      <c r="I906" s="509">
        <v>1939.1000000000001</v>
      </c>
      <c r="J906" s="509">
        <v>0.8</v>
      </c>
      <c r="K906" s="509">
        <v>1556.38</v>
      </c>
      <c r="L906" s="509">
        <v>1.003287607653035</v>
      </c>
      <c r="M906" s="509">
        <v>1945.4750000000001</v>
      </c>
      <c r="N906" s="509">
        <v>1.0999999999999999</v>
      </c>
      <c r="O906" s="509">
        <v>2159.8900000000003</v>
      </c>
      <c r="P906" s="522">
        <v>1.392327626218349</v>
      </c>
      <c r="Q906" s="510">
        <v>1963.5363636363643</v>
      </c>
    </row>
    <row r="907" spans="1:17" ht="14.4" customHeight="1" x14ac:dyDescent="0.3">
      <c r="A907" s="505" t="s">
        <v>3380</v>
      </c>
      <c r="B907" s="506" t="s">
        <v>2713</v>
      </c>
      <c r="C907" s="506" t="s">
        <v>2714</v>
      </c>
      <c r="D907" s="506" t="s">
        <v>2749</v>
      </c>
      <c r="E907" s="506" t="s">
        <v>748</v>
      </c>
      <c r="F907" s="509"/>
      <c r="G907" s="509"/>
      <c r="H907" s="509"/>
      <c r="I907" s="509"/>
      <c r="J907" s="509"/>
      <c r="K907" s="509"/>
      <c r="L907" s="509"/>
      <c r="M907" s="509"/>
      <c r="N907" s="509">
        <v>6.8</v>
      </c>
      <c r="O907" s="509">
        <v>14853.31</v>
      </c>
      <c r="P907" s="522"/>
      <c r="Q907" s="510">
        <v>2184.3102941176471</v>
      </c>
    </row>
    <row r="908" spans="1:17" ht="14.4" customHeight="1" x14ac:dyDescent="0.3">
      <c r="A908" s="505" t="s">
        <v>3380</v>
      </c>
      <c r="B908" s="506" t="s">
        <v>2713</v>
      </c>
      <c r="C908" s="506" t="s">
        <v>2714</v>
      </c>
      <c r="D908" s="506" t="s">
        <v>2750</v>
      </c>
      <c r="E908" s="506" t="s">
        <v>733</v>
      </c>
      <c r="F908" s="509"/>
      <c r="G908" s="509"/>
      <c r="H908" s="509"/>
      <c r="I908" s="509"/>
      <c r="J908" s="509">
        <v>0.02</v>
      </c>
      <c r="K908" s="509">
        <v>7.58</v>
      </c>
      <c r="L908" s="509"/>
      <c r="M908" s="509">
        <v>379</v>
      </c>
      <c r="N908" s="509"/>
      <c r="O908" s="509"/>
      <c r="P908" s="522"/>
      <c r="Q908" s="510"/>
    </row>
    <row r="909" spans="1:17" ht="14.4" customHeight="1" x14ac:dyDescent="0.3">
      <c r="A909" s="505" t="s">
        <v>3380</v>
      </c>
      <c r="B909" s="506" t="s">
        <v>2713</v>
      </c>
      <c r="C909" s="506" t="s">
        <v>2714</v>
      </c>
      <c r="D909" s="506" t="s">
        <v>2759</v>
      </c>
      <c r="E909" s="506" t="s">
        <v>748</v>
      </c>
      <c r="F909" s="509"/>
      <c r="G909" s="509"/>
      <c r="H909" s="509"/>
      <c r="I909" s="509"/>
      <c r="J909" s="509"/>
      <c r="K909" s="509"/>
      <c r="L909" s="509"/>
      <c r="M909" s="509"/>
      <c r="N909" s="509">
        <v>0.04</v>
      </c>
      <c r="O909" s="509">
        <v>1529.01</v>
      </c>
      <c r="P909" s="522"/>
      <c r="Q909" s="510">
        <v>38225.25</v>
      </c>
    </row>
    <row r="910" spans="1:17" ht="14.4" customHeight="1" x14ac:dyDescent="0.3">
      <c r="A910" s="505" t="s">
        <v>3380</v>
      </c>
      <c r="B910" s="506" t="s">
        <v>2713</v>
      </c>
      <c r="C910" s="506" t="s">
        <v>2679</v>
      </c>
      <c r="D910" s="506" t="s">
        <v>2768</v>
      </c>
      <c r="E910" s="506" t="s">
        <v>2769</v>
      </c>
      <c r="F910" s="509"/>
      <c r="G910" s="509"/>
      <c r="H910" s="509"/>
      <c r="I910" s="509"/>
      <c r="J910" s="509">
        <v>1</v>
      </c>
      <c r="K910" s="509">
        <v>1447.28</v>
      </c>
      <c r="L910" s="509"/>
      <c r="M910" s="509">
        <v>1447.28</v>
      </c>
      <c r="N910" s="509"/>
      <c r="O910" s="509"/>
      <c r="P910" s="522"/>
      <c r="Q910" s="510"/>
    </row>
    <row r="911" spans="1:17" ht="14.4" customHeight="1" x14ac:dyDescent="0.3">
      <c r="A911" s="505" t="s">
        <v>3380</v>
      </c>
      <c r="B911" s="506" t="s">
        <v>2713</v>
      </c>
      <c r="C911" s="506" t="s">
        <v>2679</v>
      </c>
      <c r="D911" s="506" t="s">
        <v>2770</v>
      </c>
      <c r="E911" s="506" t="s">
        <v>2771</v>
      </c>
      <c r="F911" s="509">
        <v>6</v>
      </c>
      <c r="G911" s="509">
        <v>5833.92</v>
      </c>
      <c r="H911" s="509">
        <v>1</v>
      </c>
      <c r="I911" s="509">
        <v>972.32</v>
      </c>
      <c r="J911" s="509">
        <v>3</v>
      </c>
      <c r="K911" s="509">
        <v>2916.96</v>
      </c>
      <c r="L911" s="509">
        <v>0.5</v>
      </c>
      <c r="M911" s="509">
        <v>972.32</v>
      </c>
      <c r="N911" s="509">
        <v>4</v>
      </c>
      <c r="O911" s="509">
        <v>3889.28</v>
      </c>
      <c r="P911" s="522">
        <v>0.66666666666666674</v>
      </c>
      <c r="Q911" s="510">
        <v>972.32</v>
      </c>
    </row>
    <row r="912" spans="1:17" ht="14.4" customHeight="1" x14ac:dyDescent="0.3">
      <c r="A912" s="505" t="s">
        <v>3380</v>
      </c>
      <c r="B912" s="506" t="s">
        <v>2713</v>
      </c>
      <c r="C912" s="506" t="s">
        <v>2679</v>
      </c>
      <c r="D912" s="506" t="s">
        <v>2773</v>
      </c>
      <c r="E912" s="506" t="s">
        <v>2771</v>
      </c>
      <c r="F912" s="509">
        <v>5</v>
      </c>
      <c r="G912" s="509">
        <v>8536.5499999999993</v>
      </c>
      <c r="H912" s="509">
        <v>1</v>
      </c>
      <c r="I912" s="509">
        <v>1707.31</v>
      </c>
      <c r="J912" s="509">
        <v>9</v>
      </c>
      <c r="K912" s="509">
        <v>15365.789999999999</v>
      </c>
      <c r="L912" s="509">
        <v>1.8</v>
      </c>
      <c r="M912" s="509">
        <v>1707.31</v>
      </c>
      <c r="N912" s="509">
        <v>6</v>
      </c>
      <c r="O912" s="509">
        <v>10243.86</v>
      </c>
      <c r="P912" s="522">
        <v>1.2000000000000002</v>
      </c>
      <c r="Q912" s="510">
        <v>1707.3100000000002</v>
      </c>
    </row>
    <row r="913" spans="1:17" ht="14.4" customHeight="1" x14ac:dyDescent="0.3">
      <c r="A913" s="505" t="s">
        <v>3380</v>
      </c>
      <c r="B913" s="506" t="s">
        <v>2713</v>
      </c>
      <c r="C913" s="506" t="s">
        <v>2679</v>
      </c>
      <c r="D913" s="506" t="s">
        <v>2774</v>
      </c>
      <c r="E913" s="506" t="s">
        <v>2771</v>
      </c>
      <c r="F913" s="509"/>
      <c r="G913" s="509"/>
      <c r="H913" s="509"/>
      <c r="I913" s="509"/>
      <c r="J913" s="509">
        <v>1</v>
      </c>
      <c r="K913" s="509">
        <v>2066.3000000000002</v>
      </c>
      <c r="L913" s="509"/>
      <c r="M913" s="509">
        <v>2066.3000000000002</v>
      </c>
      <c r="N913" s="509">
        <v>2</v>
      </c>
      <c r="O913" s="509">
        <v>4132.6000000000004</v>
      </c>
      <c r="P913" s="522"/>
      <c r="Q913" s="510">
        <v>2066.3000000000002</v>
      </c>
    </row>
    <row r="914" spans="1:17" ht="14.4" customHeight="1" x14ac:dyDescent="0.3">
      <c r="A914" s="505" t="s">
        <v>3380</v>
      </c>
      <c r="B914" s="506" t="s">
        <v>2713</v>
      </c>
      <c r="C914" s="506" t="s">
        <v>2679</v>
      </c>
      <c r="D914" s="506" t="s">
        <v>2775</v>
      </c>
      <c r="E914" s="506" t="s">
        <v>2776</v>
      </c>
      <c r="F914" s="509">
        <v>3</v>
      </c>
      <c r="G914" s="509">
        <v>5796.2699999999995</v>
      </c>
      <c r="H914" s="509">
        <v>1</v>
      </c>
      <c r="I914" s="509">
        <v>1932.09</v>
      </c>
      <c r="J914" s="509">
        <v>2</v>
      </c>
      <c r="K914" s="509">
        <v>3864.18</v>
      </c>
      <c r="L914" s="509">
        <v>0.66666666666666674</v>
      </c>
      <c r="M914" s="509">
        <v>1932.09</v>
      </c>
      <c r="N914" s="509">
        <v>1</v>
      </c>
      <c r="O914" s="509">
        <v>1932.09</v>
      </c>
      <c r="P914" s="522">
        <v>0.33333333333333337</v>
      </c>
      <c r="Q914" s="510">
        <v>1932.09</v>
      </c>
    </row>
    <row r="915" spans="1:17" ht="14.4" customHeight="1" x14ac:dyDescent="0.3">
      <c r="A915" s="505" t="s">
        <v>3380</v>
      </c>
      <c r="B915" s="506" t="s">
        <v>2713</v>
      </c>
      <c r="C915" s="506" t="s">
        <v>2679</v>
      </c>
      <c r="D915" s="506" t="s">
        <v>2777</v>
      </c>
      <c r="E915" s="506" t="s">
        <v>2778</v>
      </c>
      <c r="F915" s="509">
        <v>7</v>
      </c>
      <c r="G915" s="509">
        <v>7194.3200000000006</v>
      </c>
      <c r="H915" s="509">
        <v>1</v>
      </c>
      <c r="I915" s="509">
        <v>1027.76</v>
      </c>
      <c r="J915" s="509">
        <v>16</v>
      </c>
      <c r="K915" s="509">
        <v>16444.16</v>
      </c>
      <c r="L915" s="509">
        <v>2.2857142857142856</v>
      </c>
      <c r="M915" s="509">
        <v>1027.76</v>
      </c>
      <c r="N915" s="509">
        <v>4</v>
      </c>
      <c r="O915" s="509">
        <v>4111.04</v>
      </c>
      <c r="P915" s="522">
        <v>0.5714285714285714</v>
      </c>
      <c r="Q915" s="510">
        <v>1027.76</v>
      </c>
    </row>
    <row r="916" spans="1:17" ht="14.4" customHeight="1" x14ac:dyDescent="0.3">
      <c r="A916" s="505" t="s">
        <v>3380</v>
      </c>
      <c r="B916" s="506" t="s">
        <v>2713</v>
      </c>
      <c r="C916" s="506" t="s">
        <v>2679</v>
      </c>
      <c r="D916" s="506" t="s">
        <v>2779</v>
      </c>
      <c r="E916" s="506" t="s">
        <v>2778</v>
      </c>
      <c r="F916" s="509">
        <v>3</v>
      </c>
      <c r="G916" s="509">
        <v>6425.5499999999993</v>
      </c>
      <c r="H916" s="509">
        <v>1</v>
      </c>
      <c r="I916" s="509">
        <v>2141.85</v>
      </c>
      <c r="J916" s="509">
        <v>1</v>
      </c>
      <c r="K916" s="509">
        <v>2141.85</v>
      </c>
      <c r="L916" s="509">
        <v>0.33333333333333337</v>
      </c>
      <c r="M916" s="509">
        <v>2141.85</v>
      </c>
      <c r="N916" s="509">
        <v>2</v>
      </c>
      <c r="O916" s="509">
        <v>4283.7</v>
      </c>
      <c r="P916" s="522">
        <v>0.66666666666666674</v>
      </c>
      <c r="Q916" s="510">
        <v>2141.85</v>
      </c>
    </row>
    <row r="917" spans="1:17" ht="14.4" customHeight="1" x14ac:dyDescent="0.3">
      <c r="A917" s="505" t="s">
        <v>3380</v>
      </c>
      <c r="B917" s="506" t="s">
        <v>2713</v>
      </c>
      <c r="C917" s="506" t="s">
        <v>2679</v>
      </c>
      <c r="D917" s="506" t="s">
        <v>3361</v>
      </c>
      <c r="E917" s="506" t="s">
        <v>3362</v>
      </c>
      <c r="F917" s="509"/>
      <c r="G917" s="509"/>
      <c r="H917" s="509"/>
      <c r="I917" s="509"/>
      <c r="J917" s="509">
        <v>1</v>
      </c>
      <c r="K917" s="509">
        <v>17350</v>
      </c>
      <c r="L917" s="509"/>
      <c r="M917" s="509">
        <v>17350</v>
      </c>
      <c r="N917" s="509"/>
      <c r="O917" s="509"/>
      <c r="P917" s="522"/>
      <c r="Q917" s="510"/>
    </row>
    <row r="918" spans="1:17" ht="14.4" customHeight="1" x14ac:dyDescent="0.3">
      <c r="A918" s="505" t="s">
        <v>3380</v>
      </c>
      <c r="B918" s="506" t="s">
        <v>2713</v>
      </c>
      <c r="C918" s="506" t="s">
        <v>2679</v>
      </c>
      <c r="D918" s="506" t="s">
        <v>3174</v>
      </c>
      <c r="E918" s="506" t="s">
        <v>3175</v>
      </c>
      <c r="F918" s="509"/>
      <c r="G918" s="509"/>
      <c r="H918" s="509"/>
      <c r="I918" s="509"/>
      <c r="J918" s="509">
        <v>1</v>
      </c>
      <c r="K918" s="509">
        <v>3314.29</v>
      </c>
      <c r="L918" s="509"/>
      <c r="M918" s="509">
        <v>3314.29</v>
      </c>
      <c r="N918" s="509"/>
      <c r="O918" s="509"/>
      <c r="P918" s="522"/>
      <c r="Q918" s="510"/>
    </row>
    <row r="919" spans="1:17" ht="14.4" customHeight="1" x14ac:dyDescent="0.3">
      <c r="A919" s="505" t="s">
        <v>3380</v>
      </c>
      <c r="B919" s="506" t="s">
        <v>2713</v>
      </c>
      <c r="C919" s="506" t="s">
        <v>2679</v>
      </c>
      <c r="D919" s="506" t="s">
        <v>2786</v>
      </c>
      <c r="E919" s="506" t="s">
        <v>2787</v>
      </c>
      <c r="F919" s="509">
        <v>1</v>
      </c>
      <c r="G919" s="509">
        <v>11772</v>
      </c>
      <c r="H919" s="509">
        <v>1</v>
      </c>
      <c r="I919" s="509">
        <v>11772</v>
      </c>
      <c r="J919" s="509">
        <v>1</v>
      </c>
      <c r="K919" s="509">
        <v>11772</v>
      </c>
      <c r="L919" s="509">
        <v>1</v>
      </c>
      <c r="M919" s="509">
        <v>11772</v>
      </c>
      <c r="N919" s="509"/>
      <c r="O919" s="509"/>
      <c r="P919" s="522"/>
      <c r="Q919" s="510"/>
    </row>
    <row r="920" spans="1:17" ht="14.4" customHeight="1" x14ac:dyDescent="0.3">
      <c r="A920" s="505" t="s">
        <v>3380</v>
      </c>
      <c r="B920" s="506" t="s">
        <v>2713</v>
      </c>
      <c r="C920" s="506" t="s">
        <v>2679</v>
      </c>
      <c r="D920" s="506" t="s">
        <v>3268</v>
      </c>
      <c r="E920" s="506" t="s">
        <v>3269</v>
      </c>
      <c r="F920" s="509"/>
      <c r="G920" s="509"/>
      <c r="H920" s="509"/>
      <c r="I920" s="509"/>
      <c r="J920" s="509">
        <v>1</v>
      </c>
      <c r="K920" s="509">
        <v>166546.75</v>
      </c>
      <c r="L920" s="509"/>
      <c r="M920" s="509">
        <v>166546.75</v>
      </c>
      <c r="N920" s="509">
        <v>1</v>
      </c>
      <c r="O920" s="509">
        <v>166546.75</v>
      </c>
      <c r="P920" s="522"/>
      <c r="Q920" s="510">
        <v>166546.75</v>
      </c>
    </row>
    <row r="921" spans="1:17" ht="14.4" customHeight="1" x14ac:dyDescent="0.3">
      <c r="A921" s="505" t="s">
        <v>3380</v>
      </c>
      <c r="B921" s="506" t="s">
        <v>2713</v>
      </c>
      <c r="C921" s="506" t="s">
        <v>2679</v>
      </c>
      <c r="D921" s="506" t="s">
        <v>3143</v>
      </c>
      <c r="E921" s="506" t="s">
        <v>3144</v>
      </c>
      <c r="F921" s="509"/>
      <c r="G921" s="509"/>
      <c r="H921" s="509"/>
      <c r="I921" s="509"/>
      <c r="J921" s="509"/>
      <c r="K921" s="509"/>
      <c r="L921" s="509"/>
      <c r="M921" s="509"/>
      <c r="N921" s="509">
        <v>1</v>
      </c>
      <c r="O921" s="509">
        <v>3991.04</v>
      </c>
      <c r="P921" s="522"/>
      <c r="Q921" s="510">
        <v>3991.04</v>
      </c>
    </row>
    <row r="922" spans="1:17" ht="14.4" customHeight="1" x14ac:dyDescent="0.3">
      <c r="A922" s="505" t="s">
        <v>3380</v>
      </c>
      <c r="B922" s="506" t="s">
        <v>2713</v>
      </c>
      <c r="C922" s="506" t="s">
        <v>2679</v>
      </c>
      <c r="D922" s="506" t="s">
        <v>3178</v>
      </c>
      <c r="E922" s="506" t="s">
        <v>3179</v>
      </c>
      <c r="F922" s="509">
        <v>3</v>
      </c>
      <c r="G922" s="509">
        <v>72395.399999999994</v>
      </c>
      <c r="H922" s="509">
        <v>1</v>
      </c>
      <c r="I922" s="509">
        <v>24131.8</v>
      </c>
      <c r="J922" s="509"/>
      <c r="K922" s="509"/>
      <c r="L922" s="509"/>
      <c r="M922" s="509"/>
      <c r="N922" s="509"/>
      <c r="O922" s="509"/>
      <c r="P922" s="522"/>
      <c r="Q922" s="510"/>
    </row>
    <row r="923" spans="1:17" ht="14.4" customHeight="1" x14ac:dyDescent="0.3">
      <c r="A923" s="505" t="s">
        <v>3380</v>
      </c>
      <c r="B923" s="506" t="s">
        <v>2713</v>
      </c>
      <c r="C923" s="506" t="s">
        <v>2679</v>
      </c>
      <c r="D923" s="506" t="s">
        <v>2795</v>
      </c>
      <c r="E923" s="506" t="s">
        <v>2796</v>
      </c>
      <c r="F923" s="509">
        <v>2</v>
      </c>
      <c r="G923" s="509">
        <v>13781.56</v>
      </c>
      <c r="H923" s="509">
        <v>1</v>
      </c>
      <c r="I923" s="509">
        <v>6890.78</v>
      </c>
      <c r="J923" s="509">
        <v>4</v>
      </c>
      <c r="K923" s="509">
        <v>27563.119999999999</v>
      </c>
      <c r="L923" s="509">
        <v>2</v>
      </c>
      <c r="M923" s="509">
        <v>6890.78</v>
      </c>
      <c r="N923" s="509">
        <v>1</v>
      </c>
      <c r="O923" s="509">
        <v>6890.78</v>
      </c>
      <c r="P923" s="522">
        <v>0.5</v>
      </c>
      <c r="Q923" s="510">
        <v>6890.78</v>
      </c>
    </row>
    <row r="924" spans="1:17" ht="14.4" customHeight="1" x14ac:dyDescent="0.3">
      <c r="A924" s="505" t="s">
        <v>3380</v>
      </c>
      <c r="B924" s="506" t="s">
        <v>2713</v>
      </c>
      <c r="C924" s="506" t="s">
        <v>2679</v>
      </c>
      <c r="D924" s="506" t="s">
        <v>2797</v>
      </c>
      <c r="E924" s="506" t="s">
        <v>2798</v>
      </c>
      <c r="F924" s="509"/>
      <c r="G924" s="509"/>
      <c r="H924" s="509"/>
      <c r="I924" s="509"/>
      <c r="J924" s="509"/>
      <c r="K924" s="509"/>
      <c r="L924" s="509"/>
      <c r="M924" s="509"/>
      <c r="N924" s="509">
        <v>1</v>
      </c>
      <c r="O924" s="509">
        <v>19196.8</v>
      </c>
      <c r="P924" s="522"/>
      <c r="Q924" s="510">
        <v>19196.8</v>
      </c>
    </row>
    <row r="925" spans="1:17" ht="14.4" customHeight="1" x14ac:dyDescent="0.3">
      <c r="A925" s="505" t="s">
        <v>3380</v>
      </c>
      <c r="B925" s="506" t="s">
        <v>2713</v>
      </c>
      <c r="C925" s="506" t="s">
        <v>2679</v>
      </c>
      <c r="D925" s="506" t="s">
        <v>2803</v>
      </c>
      <c r="E925" s="506" t="s">
        <v>2804</v>
      </c>
      <c r="F925" s="509">
        <v>3</v>
      </c>
      <c r="G925" s="509">
        <v>3371.19</v>
      </c>
      <c r="H925" s="509">
        <v>1</v>
      </c>
      <c r="I925" s="509">
        <v>1123.73</v>
      </c>
      <c r="J925" s="509"/>
      <c r="K925" s="509"/>
      <c r="L925" s="509"/>
      <c r="M925" s="509"/>
      <c r="N925" s="509">
        <v>1</v>
      </c>
      <c r="O925" s="509">
        <v>1123.73</v>
      </c>
      <c r="P925" s="522">
        <v>0.33333333333333331</v>
      </c>
      <c r="Q925" s="510">
        <v>1123.73</v>
      </c>
    </row>
    <row r="926" spans="1:17" ht="14.4" customHeight="1" x14ac:dyDescent="0.3">
      <c r="A926" s="505" t="s">
        <v>3380</v>
      </c>
      <c r="B926" s="506" t="s">
        <v>2713</v>
      </c>
      <c r="C926" s="506" t="s">
        <v>2679</v>
      </c>
      <c r="D926" s="506" t="s">
        <v>2805</v>
      </c>
      <c r="E926" s="506" t="s">
        <v>2806</v>
      </c>
      <c r="F926" s="509"/>
      <c r="G926" s="509"/>
      <c r="H926" s="509"/>
      <c r="I926" s="509"/>
      <c r="J926" s="509"/>
      <c r="K926" s="509"/>
      <c r="L926" s="509"/>
      <c r="M926" s="509"/>
      <c r="N926" s="509">
        <v>3</v>
      </c>
      <c r="O926" s="509">
        <v>51219.15</v>
      </c>
      <c r="P926" s="522"/>
      <c r="Q926" s="510">
        <v>17073.05</v>
      </c>
    </row>
    <row r="927" spans="1:17" ht="14.4" customHeight="1" x14ac:dyDescent="0.3">
      <c r="A927" s="505" t="s">
        <v>3380</v>
      </c>
      <c r="B927" s="506" t="s">
        <v>2713</v>
      </c>
      <c r="C927" s="506" t="s">
        <v>2679</v>
      </c>
      <c r="D927" s="506" t="s">
        <v>2807</v>
      </c>
      <c r="E927" s="506" t="s">
        <v>2808</v>
      </c>
      <c r="F927" s="509">
        <v>1</v>
      </c>
      <c r="G927" s="509">
        <v>1002.8</v>
      </c>
      <c r="H927" s="509">
        <v>1</v>
      </c>
      <c r="I927" s="509">
        <v>1002.8</v>
      </c>
      <c r="J927" s="509">
        <v>5</v>
      </c>
      <c r="K927" s="509">
        <v>5014</v>
      </c>
      <c r="L927" s="509">
        <v>5</v>
      </c>
      <c r="M927" s="509">
        <v>1002.8</v>
      </c>
      <c r="N927" s="509">
        <v>6</v>
      </c>
      <c r="O927" s="509">
        <v>6016.8</v>
      </c>
      <c r="P927" s="522">
        <v>6.0000000000000009</v>
      </c>
      <c r="Q927" s="510">
        <v>1002.8000000000001</v>
      </c>
    </row>
    <row r="928" spans="1:17" ht="14.4" customHeight="1" x14ac:dyDescent="0.3">
      <c r="A928" s="505" t="s">
        <v>3380</v>
      </c>
      <c r="B928" s="506" t="s">
        <v>2713</v>
      </c>
      <c r="C928" s="506" t="s">
        <v>2679</v>
      </c>
      <c r="D928" s="506" t="s">
        <v>2815</v>
      </c>
      <c r="E928" s="506" t="s">
        <v>2816</v>
      </c>
      <c r="F928" s="509">
        <v>1</v>
      </c>
      <c r="G928" s="509">
        <v>13284.52</v>
      </c>
      <c r="H928" s="509">
        <v>1</v>
      </c>
      <c r="I928" s="509">
        <v>13284.52</v>
      </c>
      <c r="J928" s="509">
        <v>1</v>
      </c>
      <c r="K928" s="509">
        <v>13284.52</v>
      </c>
      <c r="L928" s="509">
        <v>1</v>
      </c>
      <c r="M928" s="509">
        <v>13284.52</v>
      </c>
      <c r="N928" s="509"/>
      <c r="O928" s="509"/>
      <c r="P928" s="522"/>
      <c r="Q928" s="510"/>
    </row>
    <row r="929" spans="1:17" ht="14.4" customHeight="1" x14ac:dyDescent="0.3">
      <c r="A929" s="505" t="s">
        <v>3380</v>
      </c>
      <c r="B929" s="506" t="s">
        <v>2713</v>
      </c>
      <c r="C929" s="506" t="s">
        <v>2679</v>
      </c>
      <c r="D929" s="506" t="s">
        <v>3272</v>
      </c>
      <c r="E929" s="506" t="s">
        <v>3273</v>
      </c>
      <c r="F929" s="509"/>
      <c r="G929" s="509"/>
      <c r="H929" s="509"/>
      <c r="I929" s="509"/>
      <c r="J929" s="509">
        <v>3</v>
      </c>
      <c r="K929" s="509">
        <v>30218.82</v>
      </c>
      <c r="L929" s="509"/>
      <c r="M929" s="509">
        <v>10072.94</v>
      </c>
      <c r="N929" s="509">
        <v>1</v>
      </c>
      <c r="O929" s="509">
        <v>10072.94</v>
      </c>
      <c r="P929" s="522"/>
      <c r="Q929" s="510">
        <v>10072.94</v>
      </c>
    </row>
    <row r="930" spans="1:17" ht="14.4" customHeight="1" x14ac:dyDescent="0.3">
      <c r="A930" s="505" t="s">
        <v>3380</v>
      </c>
      <c r="B930" s="506" t="s">
        <v>2713</v>
      </c>
      <c r="C930" s="506" t="s">
        <v>2679</v>
      </c>
      <c r="D930" s="506" t="s">
        <v>2831</v>
      </c>
      <c r="E930" s="506" t="s">
        <v>2832</v>
      </c>
      <c r="F930" s="509">
        <v>1</v>
      </c>
      <c r="G930" s="509">
        <v>2974.36</v>
      </c>
      <c r="H930" s="509">
        <v>1</v>
      </c>
      <c r="I930" s="509">
        <v>2974.36</v>
      </c>
      <c r="J930" s="509"/>
      <c r="K930" s="509"/>
      <c r="L930" s="509"/>
      <c r="M930" s="509"/>
      <c r="N930" s="509"/>
      <c r="O930" s="509"/>
      <c r="P930" s="522"/>
      <c r="Q930" s="510"/>
    </row>
    <row r="931" spans="1:17" ht="14.4" customHeight="1" x14ac:dyDescent="0.3">
      <c r="A931" s="505" t="s">
        <v>3380</v>
      </c>
      <c r="B931" s="506" t="s">
        <v>2713</v>
      </c>
      <c r="C931" s="506" t="s">
        <v>2679</v>
      </c>
      <c r="D931" s="506" t="s">
        <v>2833</v>
      </c>
      <c r="E931" s="506" t="s">
        <v>2834</v>
      </c>
      <c r="F931" s="509"/>
      <c r="G931" s="509"/>
      <c r="H931" s="509"/>
      <c r="I931" s="509"/>
      <c r="J931" s="509">
        <v>2</v>
      </c>
      <c r="K931" s="509">
        <v>5394.48</v>
      </c>
      <c r="L931" s="509"/>
      <c r="M931" s="509">
        <v>2697.24</v>
      </c>
      <c r="N931" s="509"/>
      <c r="O931" s="509"/>
      <c r="P931" s="522"/>
      <c r="Q931" s="510"/>
    </row>
    <row r="932" spans="1:17" ht="14.4" customHeight="1" x14ac:dyDescent="0.3">
      <c r="A932" s="505" t="s">
        <v>3380</v>
      </c>
      <c r="B932" s="506" t="s">
        <v>2713</v>
      </c>
      <c r="C932" s="506" t="s">
        <v>2679</v>
      </c>
      <c r="D932" s="506" t="s">
        <v>2835</v>
      </c>
      <c r="E932" s="506" t="s">
        <v>2834</v>
      </c>
      <c r="F932" s="509">
        <v>3</v>
      </c>
      <c r="G932" s="509">
        <v>15777.689999999999</v>
      </c>
      <c r="H932" s="509">
        <v>1</v>
      </c>
      <c r="I932" s="509">
        <v>5259.23</v>
      </c>
      <c r="J932" s="509">
        <v>6</v>
      </c>
      <c r="K932" s="509">
        <v>31555.379999999997</v>
      </c>
      <c r="L932" s="509">
        <v>2</v>
      </c>
      <c r="M932" s="509">
        <v>5259.23</v>
      </c>
      <c r="N932" s="509">
        <v>6</v>
      </c>
      <c r="O932" s="509">
        <v>31555.379999999997</v>
      </c>
      <c r="P932" s="522">
        <v>2</v>
      </c>
      <c r="Q932" s="510">
        <v>5259.23</v>
      </c>
    </row>
    <row r="933" spans="1:17" ht="14.4" customHeight="1" x14ac:dyDescent="0.3">
      <c r="A933" s="505" t="s">
        <v>3380</v>
      </c>
      <c r="B933" s="506" t="s">
        <v>2713</v>
      </c>
      <c r="C933" s="506" t="s">
        <v>2679</v>
      </c>
      <c r="D933" s="506" t="s">
        <v>2836</v>
      </c>
      <c r="E933" s="506" t="s">
        <v>2837</v>
      </c>
      <c r="F933" s="509"/>
      <c r="G933" s="509"/>
      <c r="H933" s="509"/>
      <c r="I933" s="509"/>
      <c r="J933" s="509">
        <v>2</v>
      </c>
      <c r="K933" s="509">
        <v>2994.88</v>
      </c>
      <c r="L933" s="509"/>
      <c r="M933" s="509">
        <v>1497.44</v>
      </c>
      <c r="N933" s="509">
        <v>1</v>
      </c>
      <c r="O933" s="509">
        <v>1497.44</v>
      </c>
      <c r="P933" s="522"/>
      <c r="Q933" s="510">
        <v>1497.44</v>
      </c>
    </row>
    <row r="934" spans="1:17" ht="14.4" customHeight="1" x14ac:dyDescent="0.3">
      <c r="A934" s="505" t="s">
        <v>3380</v>
      </c>
      <c r="B934" s="506" t="s">
        <v>2713</v>
      </c>
      <c r="C934" s="506" t="s">
        <v>2679</v>
      </c>
      <c r="D934" s="506" t="s">
        <v>2840</v>
      </c>
      <c r="E934" s="506" t="s">
        <v>2841</v>
      </c>
      <c r="F934" s="509"/>
      <c r="G934" s="509"/>
      <c r="H934" s="509"/>
      <c r="I934" s="509"/>
      <c r="J934" s="509"/>
      <c r="K934" s="509"/>
      <c r="L934" s="509"/>
      <c r="M934" s="509"/>
      <c r="N934" s="509">
        <v>1</v>
      </c>
      <c r="O934" s="509">
        <v>605.65</v>
      </c>
      <c r="P934" s="522"/>
      <c r="Q934" s="510">
        <v>605.65</v>
      </c>
    </row>
    <row r="935" spans="1:17" ht="14.4" customHeight="1" x14ac:dyDescent="0.3">
      <c r="A935" s="505" t="s">
        <v>3380</v>
      </c>
      <c r="B935" s="506" t="s">
        <v>2713</v>
      </c>
      <c r="C935" s="506" t="s">
        <v>2679</v>
      </c>
      <c r="D935" s="506" t="s">
        <v>2842</v>
      </c>
      <c r="E935" s="506" t="s">
        <v>2843</v>
      </c>
      <c r="F935" s="509">
        <v>1</v>
      </c>
      <c r="G935" s="509">
        <v>8593.6299999999992</v>
      </c>
      <c r="H935" s="509">
        <v>1</v>
      </c>
      <c r="I935" s="509">
        <v>8593.6299999999992</v>
      </c>
      <c r="J935" s="509"/>
      <c r="K935" s="509"/>
      <c r="L935" s="509"/>
      <c r="M935" s="509"/>
      <c r="N935" s="509"/>
      <c r="O935" s="509"/>
      <c r="P935" s="522"/>
      <c r="Q935" s="510"/>
    </row>
    <row r="936" spans="1:17" ht="14.4" customHeight="1" x14ac:dyDescent="0.3">
      <c r="A936" s="505" t="s">
        <v>3380</v>
      </c>
      <c r="B936" s="506" t="s">
        <v>2713</v>
      </c>
      <c r="C936" s="506" t="s">
        <v>2679</v>
      </c>
      <c r="D936" s="506" t="s">
        <v>2846</v>
      </c>
      <c r="E936" s="506" t="s">
        <v>2847</v>
      </c>
      <c r="F936" s="509">
        <v>2</v>
      </c>
      <c r="G936" s="509">
        <v>1662.32</v>
      </c>
      <c r="H936" s="509">
        <v>1</v>
      </c>
      <c r="I936" s="509">
        <v>831.16</v>
      </c>
      <c r="J936" s="509">
        <v>2</v>
      </c>
      <c r="K936" s="509">
        <v>1662.32</v>
      </c>
      <c r="L936" s="509">
        <v>1</v>
      </c>
      <c r="M936" s="509">
        <v>831.16</v>
      </c>
      <c r="N936" s="509">
        <v>1</v>
      </c>
      <c r="O936" s="509">
        <v>831.16</v>
      </c>
      <c r="P936" s="522">
        <v>0.5</v>
      </c>
      <c r="Q936" s="510">
        <v>831.16</v>
      </c>
    </row>
    <row r="937" spans="1:17" ht="14.4" customHeight="1" x14ac:dyDescent="0.3">
      <c r="A937" s="505" t="s">
        <v>3380</v>
      </c>
      <c r="B937" s="506" t="s">
        <v>2713</v>
      </c>
      <c r="C937" s="506" t="s">
        <v>2679</v>
      </c>
      <c r="D937" s="506" t="s">
        <v>2848</v>
      </c>
      <c r="E937" s="506" t="s">
        <v>2847</v>
      </c>
      <c r="F937" s="509">
        <v>5</v>
      </c>
      <c r="G937" s="509">
        <v>4440.2999999999993</v>
      </c>
      <c r="H937" s="509">
        <v>1</v>
      </c>
      <c r="I937" s="509">
        <v>888.05999999999983</v>
      </c>
      <c r="J937" s="509">
        <v>6</v>
      </c>
      <c r="K937" s="509">
        <v>5328.3600000000006</v>
      </c>
      <c r="L937" s="509">
        <v>1.2000000000000004</v>
      </c>
      <c r="M937" s="509">
        <v>888.06000000000006</v>
      </c>
      <c r="N937" s="509">
        <v>7</v>
      </c>
      <c r="O937" s="509">
        <v>6216.42</v>
      </c>
      <c r="P937" s="522">
        <v>1.4000000000000004</v>
      </c>
      <c r="Q937" s="510">
        <v>888.06000000000006</v>
      </c>
    </row>
    <row r="938" spans="1:17" ht="14.4" customHeight="1" x14ac:dyDescent="0.3">
      <c r="A938" s="505" t="s">
        <v>3380</v>
      </c>
      <c r="B938" s="506" t="s">
        <v>2713</v>
      </c>
      <c r="C938" s="506" t="s">
        <v>2679</v>
      </c>
      <c r="D938" s="506" t="s">
        <v>2849</v>
      </c>
      <c r="E938" s="506" t="s">
        <v>2850</v>
      </c>
      <c r="F938" s="509">
        <v>4</v>
      </c>
      <c r="G938" s="509">
        <v>3552.24</v>
      </c>
      <c r="H938" s="509">
        <v>1</v>
      </c>
      <c r="I938" s="509">
        <v>888.06</v>
      </c>
      <c r="J938" s="509">
        <v>9</v>
      </c>
      <c r="K938" s="509">
        <v>7992.54</v>
      </c>
      <c r="L938" s="509">
        <v>2.25</v>
      </c>
      <c r="M938" s="509">
        <v>888.06</v>
      </c>
      <c r="N938" s="509">
        <v>4</v>
      </c>
      <c r="O938" s="509">
        <v>3552.24</v>
      </c>
      <c r="P938" s="522">
        <v>1</v>
      </c>
      <c r="Q938" s="510">
        <v>888.06</v>
      </c>
    </row>
    <row r="939" spans="1:17" ht="14.4" customHeight="1" x14ac:dyDescent="0.3">
      <c r="A939" s="505" t="s">
        <v>3380</v>
      </c>
      <c r="B939" s="506" t="s">
        <v>2713</v>
      </c>
      <c r="C939" s="506" t="s">
        <v>2679</v>
      </c>
      <c r="D939" s="506" t="s">
        <v>2851</v>
      </c>
      <c r="E939" s="506" t="s">
        <v>2852</v>
      </c>
      <c r="F939" s="509">
        <v>1</v>
      </c>
      <c r="G939" s="509">
        <v>831.16</v>
      </c>
      <c r="H939" s="509">
        <v>1</v>
      </c>
      <c r="I939" s="509">
        <v>831.16</v>
      </c>
      <c r="J939" s="509"/>
      <c r="K939" s="509"/>
      <c r="L939" s="509"/>
      <c r="M939" s="509"/>
      <c r="N939" s="509"/>
      <c r="O939" s="509"/>
      <c r="P939" s="522"/>
      <c r="Q939" s="510"/>
    </row>
    <row r="940" spans="1:17" ht="14.4" customHeight="1" x14ac:dyDescent="0.3">
      <c r="A940" s="505" t="s">
        <v>3380</v>
      </c>
      <c r="B940" s="506" t="s">
        <v>2713</v>
      </c>
      <c r="C940" s="506" t="s">
        <v>2679</v>
      </c>
      <c r="D940" s="506" t="s">
        <v>2853</v>
      </c>
      <c r="E940" s="506" t="s">
        <v>2854</v>
      </c>
      <c r="F940" s="509">
        <v>31</v>
      </c>
      <c r="G940" s="509">
        <v>120862.8</v>
      </c>
      <c r="H940" s="509">
        <v>1</v>
      </c>
      <c r="I940" s="509">
        <v>3898.8</v>
      </c>
      <c r="J940" s="509">
        <v>17</v>
      </c>
      <c r="K940" s="509">
        <v>66279.600000000006</v>
      </c>
      <c r="L940" s="509">
        <v>0.54838709677419362</v>
      </c>
      <c r="M940" s="509">
        <v>3898.8</v>
      </c>
      <c r="N940" s="509">
        <v>1</v>
      </c>
      <c r="O940" s="509">
        <v>3898.8</v>
      </c>
      <c r="P940" s="522">
        <v>3.2258064516129031E-2</v>
      </c>
      <c r="Q940" s="510">
        <v>3898.8</v>
      </c>
    </row>
    <row r="941" spans="1:17" ht="14.4" customHeight="1" x14ac:dyDescent="0.3">
      <c r="A941" s="505" t="s">
        <v>3380</v>
      </c>
      <c r="B941" s="506" t="s">
        <v>2713</v>
      </c>
      <c r="C941" s="506" t="s">
        <v>2679</v>
      </c>
      <c r="D941" s="506" t="s">
        <v>3189</v>
      </c>
      <c r="E941" s="506" t="s">
        <v>3190</v>
      </c>
      <c r="F941" s="509"/>
      <c r="G941" s="509"/>
      <c r="H941" s="509"/>
      <c r="I941" s="509"/>
      <c r="J941" s="509">
        <v>2</v>
      </c>
      <c r="K941" s="509">
        <v>44000</v>
      </c>
      <c r="L941" s="509"/>
      <c r="M941" s="509">
        <v>22000</v>
      </c>
      <c r="N941" s="509"/>
      <c r="O941" s="509"/>
      <c r="P941" s="522"/>
      <c r="Q941" s="510"/>
    </row>
    <row r="942" spans="1:17" ht="14.4" customHeight="1" x14ac:dyDescent="0.3">
      <c r="A942" s="505" t="s">
        <v>3380</v>
      </c>
      <c r="B942" s="506" t="s">
        <v>2713</v>
      </c>
      <c r="C942" s="506" t="s">
        <v>2679</v>
      </c>
      <c r="D942" s="506" t="s">
        <v>2855</v>
      </c>
      <c r="E942" s="506" t="s">
        <v>2856</v>
      </c>
      <c r="F942" s="509"/>
      <c r="G942" s="509"/>
      <c r="H942" s="509"/>
      <c r="I942" s="509"/>
      <c r="J942" s="509">
        <v>3</v>
      </c>
      <c r="K942" s="509">
        <v>6615</v>
      </c>
      <c r="L942" s="509"/>
      <c r="M942" s="509">
        <v>2205</v>
      </c>
      <c r="N942" s="509"/>
      <c r="O942" s="509"/>
      <c r="P942" s="522"/>
      <c r="Q942" s="510"/>
    </row>
    <row r="943" spans="1:17" ht="14.4" customHeight="1" x14ac:dyDescent="0.3">
      <c r="A943" s="505" t="s">
        <v>3380</v>
      </c>
      <c r="B943" s="506" t="s">
        <v>2713</v>
      </c>
      <c r="C943" s="506" t="s">
        <v>2679</v>
      </c>
      <c r="D943" s="506" t="s">
        <v>2858</v>
      </c>
      <c r="E943" s="506" t="s">
        <v>2859</v>
      </c>
      <c r="F943" s="509">
        <v>4</v>
      </c>
      <c r="G943" s="509">
        <v>5891.52</v>
      </c>
      <c r="H943" s="509">
        <v>1</v>
      </c>
      <c r="I943" s="509">
        <v>1472.88</v>
      </c>
      <c r="J943" s="509">
        <v>9</v>
      </c>
      <c r="K943" s="509">
        <v>13255.92</v>
      </c>
      <c r="L943" s="509">
        <v>2.25</v>
      </c>
      <c r="M943" s="509">
        <v>1472.88</v>
      </c>
      <c r="N943" s="509">
        <v>1</v>
      </c>
      <c r="O943" s="509">
        <v>1472.88</v>
      </c>
      <c r="P943" s="522">
        <v>0.25</v>
      </c>
      <c r="Q943" s="510">
        <v>1472.88</v>
      </c>
    </row>
    <row r="944" spans="1:17" ht="14.4" customHeight="1" x14ac:dyDescent="0.3">
      <c r="A944" s="505" t="s">
        <v>3380</v>
      </c>
      <c r="B944" s="506" t="s">
        <v>2713</v>
      </c>
      <c r="C944" s="506" t="s">
        <v>2679</v>
      </c>
      <c r="D944" s="506" t="s">
        <v>2860</v>
      </c>
      <c r="E944" s="506" t="s">
        <v>2861</v>
      </c>
      <c r="F944" s="509"/>
      <c r="G944" s="509"/>
      <c r="H944" s="509"/>
      <c r="I944" s="509"/>
      <c r="J944" s="509"/>
      <c r="K944" s="509"/>
      <c r="L944" s="509"/>
      <c r="M944" s="509"/>
      <c r="N944" s="509">
        <v>5</v>
      </c>
      <c r="O944" s="509">
        <v>6560.7000000000007</v>
      </c>
      <c r="P944" s="522"/>
      <c r="Q944" s="510">
        <v>1312.14</v>
      </c>
    </row>
    <row r="945" spans="1:17" ht="14.4" customHeight="1" x14ac:dyDescent="0.3">
      <c r="A945" s="505" t="s">
        <v>3380</v>
      </c>
      <c r="B945" s="506" t="s">
        <v>2713</v>
      </c>
      <c r="C945" s="506" t="s">
        <v>2679</v>
      </c>
      <c r="D945" s="506" t="s">
        <v>3282</v>
      </c>
      <c r="E945" s="506" t="s">
        <v>3283</v>
      </c>
      <c r="F945" s="509">
        <v>1</v>
      </c>
      <c r="G945" s="509">
        <v>74410.91</v>
      </c>
      <c r="H945" s="509">
        <v>1</v>
      </c>
      <c r="I945" s="509">
        <v>74410.91</v>
      </c>
      <c r="J945" s="509">
        <v>1</v>
      </c>
      <c r="K945" s="509">
        <v>74410.91</v>
      </c>
      <c r="L945" s="509">
        <v>1</v>
      </c>
      <c r="M945" s="509">
        <v>74410.91</v>
      </c>
      <c r="N945" s="509"/>
      <c r="O945" s="509"/>
      <c r="P945" s="522"/>
      <c r="Q945" s="510"/>
    </row>
    <row r="946" spans="1:17" ht="14.4" customHeight="1" x14ac:dyDescent="0.3">
      <c r="A946" s="505" t="s">
        <v>3380</v>
      </c>
      <c r="B946" s="506" t="s">
        <v>2713</v>
      </c>
      <c r="C946" s="506" t="s">
        <v>2679</v>
      </c>
      <c r="D946" s="506" t="s">
        <v>3284</v>
      </c>
      <c r="E946" s="506" t="s">
        <v>3285</v>
      </c>
      <c r="F946" s="509">
        <v>1</v>
      </c>
      <c r="G946" s="509">
        <v>21983.24</v>
      </c>
      <c r="H946" s="509">
        <v>1</v>
      </c>
      <c r="I946" s="509">
        <v>21983.24</v>
      </c>
      <c r="J946" s="509"/>
      <c r="K946" s="509"/>
      <c r="L946" s="509"/>
      <c r="M946" s="509"/>
      <c r="N946" s="509"/>
      <c r="O946" s="509"/>
      <c r="P946" s="522"/>
      <c r="Q946" s="510"/>
    </row>
    <row r="947" spans="1:17" ht="14.4" customHeight="1" x14ac:dyDescent="0.3">
      <c r="A947" s="505" t="s">
        <v>3380</v>
      </c>
      <c r="B947" s="506" t="s">
        <v>2713</v>
      </c>
      <c r="C947" s="506" t="s">
        <v>2679</v>
      </c>
      <c r="D947" s="506" t="s">
        <v>2864</v>
      </c>
      <c r="E947" s="506" t="s">
        <v>2865</v>
      </c>
      <c r="F947" s="509"/>
      <c r="G947" s="509"/>
      <c r="H947" s="509"/>
      <c r="I947" s="509"/>
      <c r="J947" s="509"/>
      <c r="K947" s="509"/>
      <c r="L947" s="509"/>
      <c r="M947" s="509"/>
      <c r="N947" s="509">
        <v>8</v>
      </c>
      <c r="O947" s="509">
        <v>29156.639999999999</v>
      </c>
      <c r="P947" s="522"/>
      <c r="Q947" s="510">
        <v>3644.58</v>
      </c>
    </row>
    <row r="948" spans="1:17" ht="14.4" customHeight="1" x14ac:dyDescent="0.3">
      <c r="A948" s="505" t="s">
        <v>3380</v>
      </c>
      <c r="B948" s="506" t="s">
        <v>2713</v>
      </c>
      <c r="C948" s="506" t="s">
        <v>2679</v>
      </c>
      <c r="D948" s="506" t="s">
        <v>3287</v>
      </c>
      <c r="E948" s="506" t="s">
        <v>3288</v>
      </c>
      <c r="F948" s="509">
        <v>2</v>
      </c>
      <c r="G948" s="509">
        <v>20146.080000000002</v>
      </c>
      <c r="H948" s="509">
        <v>1</v>
      </c>
      <c r="I948" s="509">
        <v>10073.040000000001</v>
      </c>
      <c r="J948" s="509"/>
      <c r="K948" s="509"/>
      <c r="L948" s="509"/>
      <c r="M948" s="509"/>
      <c r="N948" s="509"/>
      <c r="O948" s="509"/>
      <c r="P948" s="522"/>
      <c r="Q948" s="510"/>
    </row>
    <row r="949" spans="1:17" ht="14.4" customHeight="1" x14ac:dyDescent="0.3">
      <c r="A949" s="505" t="s">
        <v>3380</v>
      </c>
      <c r="B949" s="506" t="s">
        <v>2713</v>
      </c>
      <c r="C949" s="506" t="s">
        <v>2679</v>
      </c>
      <c r="D949" s="506" t="s">
        <v>3291</v>
      </c>
      <c r="E949" s="506" t="s">
        <v>3292</v>
      </c>
      <c r="F949" s="509"/>
      <c r="G949" s="509"/>
      <c r="H949" s="509"/>
      <c r="I949" s="509"/>
      <c r="J949" s="509">
        <v>1</v>
      </c>
      <c r="K949" s="509">
        <v>31052.560000000001</v>
      </c>
      <c r="L949" s="509"/>
      <c r="M949" s="509">
        <v>31052.560000000001</v>
      </c>
      <c r="N949" s="509"/>
      <c r="O949" s="509"/>
      <c r="P949" s="522"/>
      <c r="Q949" s="510"/>
    </row>
    <row r="950" spans="1:17" ht="14.4" customHeight="1" x14ac:dyDescent="0.3">
      <c r="A950" s="505" t="s">
        <v>3380</v>
      </c>
      <c r="B950" s="506" t="s">
        <v>2713</v>
      </c>
      <c r="C950" s="506" t="s">
        <v>2679</v>
      </c>
      <c r="D950" s="506" t="s">
        <v>2866</v>
      </c>
      <c r="E950" s="506" t="s">
        <v>2867</v>
      </c>
      <c r="F950" s="509">
        <v>4</v>
      </c>
      <c r="G950" s="509">
        <v>5223.28</v>
      </c>
      <c r="H950" s="509">
        <v>1</v>
      </c>
      <c r="I950" s="509">
        <v>1305.82</v>
      </c>
      <c r="J950" s="509">
        <v>6</v>
      </c>
      <c r="K950" s="509">
        <v>7834.92</v>
      </c>
      <c r="L950" s="509">
        <v>1.5</v>
      </c>
      <c r="M950" s="509">
        <v>1305.82</v>
      </c>
      <c r="N950" s="509">
        <v>4</v>
      </c>
      <c r="O950" s="509">
        <v>4744.8100000000004</v>
      </c>
      <c r="P950" s="522">
        <v>0.90839663965937123</v>
      </c>
      <c r="Q950" s="510">
        <v>1186.2025000000001</v>
      </c>
    </row>
    <row r="951" spans="1:17" ht="14.4" customHeight="1" x14ac:dyDescent="0.3">
      <c r="A951" s="505" t="s">
        <v>3380</v>
      </c>
      <c r="B951" s="506" t="s">
        <v>2713</v>
      </c>
      <c r="C951" s="506" t="s">
        <v>2679</v>
      </c>
      <c r="D951" s="506" t="s">
        <v>3191</v>
      </c>
      <c r="E951" s="506" t="s">
        <v>3192</v>
      </c>
      <c r="F951" s="509">
        <v>1</v>
      </c>
      <c r="G951" s="509">
        <v>80000</v>
      </c>
      <c r="H951" s="509">
        <v>1</v>
      </c>
      <c r="I951" s="509">
        <v>80000</v>
      </c>
      <c r="J951" s="509"/>
      <c r="K951" s="509"/>
      <c r="L951" s="509"/>
      <c r="M951" s="509"/>
      <c r="N951" s="509"/>
      <c r="O951" s="509"/>
      <c r="P951" s="522"/>
      <c r="Q951" s="510"/>
    </row>
    <row r="952" spans="1:17" ht="14.4" customHeight="1" x14ac:dyDescent="0.3">
      <c r="A952" s="505" t="s">
        <v>3380</v>
      </c>
      <c r="B952" s="506" t="s">
        <v>2713</v>
      </c>
      <c r="C952" s="506" t="s">
        <v>2679</v>
      </c>
      <c r="D952" s="506" t="s">
        <v>2868</v>
      </c>
      <c r="E952" s="506" t="s">
        <v>2869</v>
      </c>
      <c r="F952" s="509">
        <v>7</v>
      </c>
      <c r="G952" s="509">
        <v>2513.6999999999998</v>
      </c>
      <c r="H952" s="509">
        <v>1</v>
      </c>
      <c r="I952" s="509">
        <v>359.09999999999997</v>
      </c>
      <c r="J952" s="509">
        <v>8</v>
      </c>
      <c r="K952" s="509">
        <v>2872.7999999999997</v>
      </c>
      <c r="L952" s="509">
        <v>1.1428571428571428</v>
      </c>
      <c r="M952" s="509">
        <v>359.09999999999997</v>
      </c>
      <c r="N952" s="509">
        <v>8</v>
      </c>
      <c r="O952" s="509">
        <v>2872.7999999999997</v>
      </c>
      <c r="P952" s="522">
        <v>1.1428571428571428</v>
      </c>
      <c r="Q952" s="510">
        <v>359.09999999999997</v>
      </c>
    </row>
    <row r="953" spans="1:17" ht="14.4" customHeight="1" x14ac:dyDescent="0.3">
      <c r="A953" s="505" t="s">
        <v>3380</v>
      </c>
      <c r="B953" s="506" t="s">
        <v>2713</v>
      </c>
      <c r="C953" s="506" t="s">
        <v>2679</v>
      </c>
      <c r="D953" s="506" t="s">
        <v>2870</v>
      </c>
      <c r="E953" s="506" t="s">
        <v>2871</v>
      </c>
      <c r="F953" s="509"/>
      <c r="G953" s="509"/>
      <c r="H953" s="509"/>
      <c r="I953" s="509"/>
      <c r="J953" s="509"/>
      <c r="K953" s="509"/>
      <c r="L953" s="509"/>
      <c r="M953" s="509"/>
      <c r="N953" s="509">
        <v>1</v>
      </c>
      <c r="O953" s="509">
        <v>893.9</v>
      </c>
      <c r="P953" s="522"/>
      <c r="Q953" s="510">
        <v>893.9</v>
      </c>
    </row>
    <row r="954" spans="1:17" ht="14.4" customHeight="1" x14ac:dyDescent="0.3">
      <c r="A954" s="505" t="s">
        <v>3380</v>
      </c>
      <c r="B954" s="506" t="s">
        <v>2713</v>
      </c>
      <c r="C954" s="506" t="s">
        <v>2679</v>
      </c>
      <c r="D954" s="506" t="s">
        <v>2874</v>
      </c>
      <c r="E954" s="506" t="s">
        <v>2875</v>
      </c>
      <c r="F954" s="509">
        <v>5</v>
      </c>
      <c r="G954" s="509">
        <v>84158.45</v>
      </c>
      <c r="H954" s="509">
        <v>1</v>
      </c>
      <c r="I954" s="509">
        <v>16831.689999999999</v>
      </c>
      <c r="J954" s="509">
        <v>2</v>
      </c>
      <c r="K954" s="509">
        <v>33663.379999999997</v>
      </c>
      <c r="L954" s="509">
        <v>0.39999999999999997</v>
      </c>
      <c r="M954" s="509">
        <v>16831.689999999999</v>
      </c>
      <c r="N954" s="509">
        <v>6</v>
      </c>
      <c r="O954" s="509">
        <v>100990.14</v>
      </c>
      <c r="P954" s="522">
        <v>1.2</v>
      </c>
      <c r="Q954" s="510">
        <v>16831.689999999999</v>
      </c>
    </row>
    <row r="955" spans="1:17" ht="14.4" customHeight="1" x14ac:dyDescent="0.3">
      <c r="A955" s="505" t="s">
        <v>3380</v>
      </c>
      <c r="B955" s="506" t="s">
        <v>2713</v>
      </c>
      <c r="C955" s="506" t="s">
        <v>2679</v>
      </c>
      <c r="D955" s="506" t="s">
        <v>2876</v>
      </c>
      <c r="E955" s="506" t="s">
        <v>2877</v>
      </c>
      <c r="F955" s="509"/>
      <c r="G955" s="509"/>
      <c r="H955" s="509"/>
      <c r="I955" s="509"/>
      <c r="J955" s="509"/>
      <c r="K955" s="509"/>
      <c r="L955" s="509"/>
      <c r="M955" s="509"/>
      <c r="N955" s="509">
        <v>1</v>
      </c>
      <c r="O955" s="509">
        <v>10645.01</v>
      </c>
      <c r="P955" s="522"/>
      <c r="Q955" s="510">
        <v>10645.01</v>
      </c>
    </row>
    <row r="956" spans="1:17" ht="14.4" customHeight="1" x14ac:dyDescent="0.3">
      <c r="A956" s="505" t="s">
        <v>3380</v>
      </c>
      <c r="B956" s="506" t="s">
        <v>2713</v>
      </c>
      <c r="C956" s="506" t="s">
        <v>2679</v>
      </c>
      <c r="D956" s="506" t="s">
        <v>2882</v>
      </c>
      <c r="E956" s="506" t="s">
        <v>2883</v>
      </c>
      <c r="F956" s="509">
        <v>2</v>
      </c>
      <c r="G956" s="509">
        <v>13174.26</v>
      </c>
      <c r="H956" s="509">
        <v>1</v>
      </c>
      <c r="I956" s="509">
        <v>6587.13</v>
      </c>
      <c r="J956" s="509">
        <v>2</v>
      </c>
      <c r="K956" s="509">
        <v>13174.26</v>
      </c>
      <c r="L956" s="509">
        <v>1</v>
      </c>
      <c r="M956" s="509">
        <v>6587.13</v>
      </c>
      <c r="N956" s="509">
        <v>7</v>
      </c>
      <c r="O956" s="509">
        <v>46109.91</v>
      </c>
      <c r="P956" s="522">
        <v>3.5</v>
      </c>
      <c r="Q956" s="510">
        <v>6587.13</v>
      </c>
    </row>
    <row r="957" spans="1:17" ht="14.4" customHeight="1" x14ac:dyDescent="0.3">
      <c r="A957" s="505" t="s">
        <v>3380</v>
      </c>
      <c r="B957" s="506" t="s">
        <v>2713</v>
      </c>
      <c r="C957" s="506" t="s">
        <v>2679</v>
      </c>
      <c r="D957" s="506" t="s">
        <v>2884</v>
      </c>
      <c r="E957" s="506" t="s">
        <v>2885</v>
      </c>
      <c r="F957" s="509">
        <v>10</v>
      </c>
      <c r="G957" s="509">
        <v>18351.579999999998</v>
      </c>
      <c r="H957" s="509">
        <v>1</v>
      </c>
      <c r="I957" s="509">
        <v>1835.1579999999999</v>
      </c>
      <c r="J957" s="509">
        <v>3</v>
      </c>
      <c r="K957" s="509">
        <v>5524.86</v>
      </c>
      <c r="L957" s="509">
        <v>0.30105636680874348</v>
      </c>
      <c r="M957" s="509">
        <v>1841.62</v>
      </c>
      <c r="N957" s="509">
        <v>10</v>
      </c>
      <c r="O957" s="509">
        <v>18416.199999999997</v>
      </c>
      <c r="P957" s="522">
        <v>1.0035212226958115</v>
      </c>
      <c r="Q957" s="510">
        <v>1841.6199999999997</v>
      </c>
    </row>
    <row r="958" spans="1:17" ht="14.4" customHeight="1" x14ac:dyDescent="0.3">
      <c r="A958" s="505" t="s">
        <v>3380</v>
      </c>
      <c r="B958" s="506" t="s">
        <v>2713</v>
      </c>
      <c r="C958" s="506" t="s">
        <v>2679</v>
      </c>
      <c r="D958" s="506" t="s">
        <v>2888</v>
      </c>
      <c r="E958" s="506" t="s">
        <v>2889</v>
      </c>
      <c r="F958" s="509">
        <v>2</v>
      </c>
      <c r="G958" s="509">
        <v>161872.79999999999</v>
      </c>
      <c r="H958" s="509">
        <v>1</v>
      </c>
      <c r="I958" s="509">
        <v>80936.399999999994</v>
      </c>
      <c r="J958" s="509"/>
      <c r="K958" s="509"/>
      <c r="L958" s="509"/>
      <c r="M958" s="509"/>
      <c r="N958" s="509"/>
      <c r="O958" s="509"/>
      <c r="P958" s="522"/>
      <c r="Q958" s="510"/>
    </row>
    <row r="959" spans="1:17" ht="14.4" customHeight="1" x14ac:dyDescent="0.3">
      <c r="A959" s="505" t="s">
        <v>3380</v>
      </c>
      <c r="B959" s="506" t="s">
        <v>2713</v>
      </c>
      <c r="C959" s="506" t="s">
        <v>2679</v>
      </c>
      <c r="D959" s="506" t="s">
        <v>3199</v>
      </c>
      <c r="E959" s="506" t="s">
        <v>3200</v>
      </c>
      <c r="F959" s="509"/>
      <c r="G959" s="509"/>
      <c r="H959" s="509"/>
      <c r="I959" s="509"/>
      <c r="J959" s="509">
        <v>1</v>
      </c>
      <c r="K959" s="509">
        <v>26499.82</v>
      </c>
      <c r="L959" s="509"/>
      <c r="M959" s="509">
        <v>26499.82</v>
      </c>
      <c r="N959" s="509">
        <v>1</v>
      </c>
      <c r="O959" s="509">
        <v>26499.82</v>
      </c>
      <c r="P959" s="522"/>
      <c r="Q959" s="510">
        <v>26499.82</v>
      </c>
    </row>
    <row r="960" spans="1:17" ht="14.4" customHeight="1" x14ac:dyDescent="0.3">
      <c r="A960" s="505" t="s">
        <v>3380</v>
      </c>
      <c r="B960" s="506" t="s">
        <v>2713</v>
      </c>
      <c r="C960" s="506" t="s">
        <v>2679</v>
      </c>
      <c r="D960" s="506" t="s">
        <v>3302</v>
      </c>
      <c r="E960" s="506" t="s">
        <v>3303</v>
      </c>
      <c r="F960" s="509">
        <v>1</v>
      </c>
      <c r="G960" s="509">
        <v>216229.87</v>
      </c>
      <c r="H960" s="509">
        <v>1</v>
      </c>
      <c r="I960" s="509">
        <v>216229.87</v>
      </c>
      <c r="J960" s="509"/>
      <c r="K960" s="509"/>
      <c r="L960" s="509"/>
      <c r="M960" s="509"/>
      <c r="N960" s="509"/>
      <c r="O960" s="509"/>
      <c r="P960" s="522"/>
      <c r="Q960" s="510"/>
    </row>
    <row r="961" spans="1:17" ht="14.4" customHeight="1" x14ac:dyDescent="0.3">
      <c r="A961" s="505" t="s">
        <v>3380</v>
      </c>
      <c r="B961" s="506" t="s">
        <v>2713</v>
      </c>
      <c r="C961" s="506" t="s">
        <v>2679</v>
      </c>
      <c r="D961" s="506" t="s">
        <v>3304</v>
      </c>
      <c r="E961" s="506" t="s">
        <v>3305</v>
      </c>
      <c r="F961" s="509">
        <v>2</v>
      </c>
      <c r="G961" s="509">
        <v>159729.54</v>
      </c>
      <c r="H961" s="509">
        <v>1</v>
      </c>
      <c r="I961" s="509">
        <v>79864.77</v>
      </c>
      <c r="J961" s="509">
        <v>5</v>
      </c>
      <c r="K961" s="509">
        <v>399323.85</v>
      </c>
      <c r="L961" s="509">
        <v>2.4999999999999996</v>
      </c>
      <c r="M961" s="509">
        <v>79864.76999999999</v>
      </c>
      <c r="N961" s="509"/>
      <c r="O961" s="509"/>
      <c r="P961" s="522"/>
      <c r="Q961" s="510"/>
    </row>
    <row r="962" spans="1:17" ht="14.4" customHeight="1" x14ac:dyDescent="0.3">
      <c r="A962" s="505" t="s">
        <v>3380</v>
      </c>
      <c r="B962" s="506" t="s">
        <v>2713</v>
      </c>
      <c r="C962" s="506" t="s">
        <v>2679</v>
      </c>
      <c r="D962" s="506" t="s">
        <v>3306</v>
      </c>
      <c r="E962" s="506" t="s">
        <v>3307</v>
      </c>
      <c r="F962" s="509">
        <v>1</v>
      </c>
      <c r="G962" s="509">
        <v>122627</v>
      </c>
      <c r="H962" s="509">
        <v>1</v>
      </c>
      <c r="I962" s="509">
        <v>122627</v>
      </c>
      <c r="J962" s="509">
        <v>4</v>
      </c>
      <c r="K962" s="509">
        <v>490508</v>
      </c>
      <c r="L962" s="509">
        <v>4</v>
      </c>
      <c r="M962" s="509">
        <v>122627</v>
      </c>
      <c r="N962" s="509">
        <v>1</v>
      </c>
      <c r="O962" s="509">
        <v>122627</v>
      </c>
      <c r="P962" s="522">
        <v>1</v>
      </c>
      <c r="Q962" s="510">
        <v>122627</v>
      </c>
    </row>
    <row r="963" spans="1:17" ht="14.4" customHeight="1" x14ac:dyDescent="0.3">
      <c r="A963" s="505" t="s">
        <v>3380</v>
      </c>
      <c r="B963" s="506" t="s">
        <v>2713</v>
      </c>
      <c r="C963" s="506" t="s">
        <v>2679</v>
      </c>
      <c r="D963" s="506" t="s">
        <v>3308</v>
      </c>
      <c r="E963" s="506" t="s">
        <v>3309</v>
      </c>
      <c r="F963" s="509"/>
      <c r="G963" s="509"/>
      <c r="H963" s="509"/>
      <c r="I963" s="509"/>
      <c r="J963" s="509">
        <v>2</v>
      </c>
      <c r="K963" s="509">
        <v>148822</v>
      </c>
      <c r="L963" s="509"/>
      <c r="M963" s="509">
        <v>74411</v>
      </c>
      <c r="N963" s="509">
        <v>3</v>
      </c>
      <c r="O963" s="509">
        <v>223233</v>
      </c>
      <c r="P963" s="522"/>
      <c r="Q963" s="510">
        <v>74411</v>
      </c>
    </row>
    <row r="964" spans="1:17" ht="14.4" customHeight="1" x14ac:dyDescent="0.3">
      <c r="A964" s="505" t="s">
        <v>3380</v>
      </c>
      <c r="B964" s="506" t="s">
        <v>2713</v>
      </c>
      <c r="C964" s="506" t="s">
        <v>2679</v>
      </c>
      <c r="D964" s="506" t="s">
        <v>2900</v>
      </c>
      <c r="E964" s="506" t="s">
        <v>2901</v>
      </c>
      <c r="F964" s="509"/>
      <c r="G964" s="509"/>
      <c r="H964" s="509"/>
      <c r="I964" s="509"/>
      <c r="J964" s="509"/>
      <c r="K964" s="509"/>
      <c r="L964" s="509"/>
      <c r="M964" s="509"/>
      <c r="N964" s="509">
        <v>2</v>
      </c>
      <c r="O964" s="509">
        <v>8720</v>
      </c>
      <c r="P964" s="522"/>
      <c r="Q964" s="510">
        <v>4360</v>
      </c>
    </row>
    <row r="965" spans="1:17" ht="14.4" customHeight="1" x14ac:dyDescent="0.3">
      <c r="A965" s="505" t="s">
        <v>3380</v>
      </c>
      <c r="B965" s="506" t="s">
        <v>2713</v>
      </c>
      <c r="C965" s="506" t="s">
        <v>2679</v>
      </c>
      <c r="D965" s="506" t="s">
        <v>2904</v>
      </c>
      <c r="E965" s="506" t="s">
        <v>2905</v>
      </c>
      <c r="F965" s="509">
        <v>1</v>
      </c>
      <c r="G965" s="509">
        <v>2121.23</v>
      </c>
      <c r="H965" s="509">
        <v>1</v>
      </c>
      <c r="I965" s="509">
        <v>2121.23</v>
      </c>
      <c r="J965" s="509"/>
      <c r="K965" s="509"/>
      <c r="L965" s="509"/>
      <c r="M965" s="509"/>
      <c r="N965" s="509"/>
      <c r="O965" s="509"/>
      <c r="P965" s="522"/>
      <c r="Q965" s="510"/>
    </row>
    <row r="966" spans="1:17" ht="14.4" customHeight="1" x14ac:dyDescent="0.3">
      <c r="A966" s="505" t="s">
        <v>3380</v>
      </c>
      <c r="B966" s="506" t="s">
        <v>2713</v>
      </c>
      <c r="C966" s="506" t="s">
        <v>2679</v>
      </c>
      <c r="D966" s="506" t="s">
        <v>2909</v>
      </c>
      <c r="E966" s="506" t="s">
        <v>2910</v>
      </c>
      <c r="F966" s="509"/>
      <c r="G966" s="509"/>
      <c r="H966" s="509"/>
      <c r="I966" s="509"/>
      <c r="J966" s="509">
        <v>1</v>
      </c>
      <c r="K966" s="509">
        <v>33125.26</v>
      </c>
      <c r="L966" s="509"/>
      <c r="M966" s="509">
        <v>33125.26</v>
      </c>
      <c r="N966" s="509"/>
      <c r="O966" s="509"/>
      <c r="P966" s="522"/>
      <c r="Q966" s="510"/>
    </row>
    <row r="967" spans="1:17" ht="14.4" customHeight="1" x14ac:dyDescent="0.3">
      <c r="A967" s="505" t="s">
        <v>3380</v>
      </c>
      <c r="B967" s="506" t="s">
        <v>2713</v>
      </c>
      <c r="C967" s="506" t="s">
        <v>2679</v>
      </c>
      <c r="D967" s="506" t="s">
        <v>2921</v>
      </c>
      <c r="E967" s="506" t="s">
        <v>2922</v>
      </c>
      <c r="F967" s="509"/>
      <c r="G967" s="509"/>
      <c r="H967" s="509"/>
      <c r="I967" s="509"/>
      <c r="J967" s="509">
        <v>2</v>
      </c>
      <c r="K967" s="509">
        <v>6357.26</v>
      </c>
      <c r="L967" s="509"/>
      <c r="M967" s="509">
        <v>3178.63</v>
      </c>
      <c r="N967" s="509"/>
      <c r="O967" s="509"/>
      <c r="P967" s="522"/>
      <c r="Q967" s="510"/>
    </row>
    <row r="968" spans="1:17" ht="14.4" customHeight="1" x14ac:dyDescent="0.3">
      <c r="A968" s="505" t="s">
        <v>3380</v>
      </c>
      <c r="B968" s="506" t="s">
        <v>2713</v>
      </c>
      <c r="C968" s="506" t="s">
        <v>2679</v>
      </c>
      <c r="D968" s="506" t="s">
        <v>3162</v>
      </c>
      <c r="E968" s="506" t="s">
        <v>3163</v>
      </c>
      <c r="F968" s="509">
        <v>1</v>
      </c>
      <c r="G968" s="509">
        <v>4890.29</v>
      </c>
      <c r="H968" s="509">
        <v>1</v>
      </c>
      <c r="I968" s="509">
        <v>4890.29</v>
      </c>
      <c r="J968" s="509"/>
      <c r="K968" s="509"/>
      <c r="L968" s="509"/>
      <c r="M968" s="509"/>
      <c r="N968" s="509"/>
      <c r="O968" s="509"/>
      <c r="P968" s="522"/>
      <c r="Q968" s="510"/>
    </row>
    <row r="969" spans="1:17" ht="14.4" customHeight="1" x14ac:dyDescent="0.3">
      <c r="A969" s="505" t="s">
        <v>3380</v>
      </c>
      <c r="B969" s="506" t="s">
        <v>2713</v>
      </c>
      <c r="C969" s="506" t="s">
        <v>2679</v>
      </c>
      <c r="D969" s="506" t="s">
        <v>3331</v>
      </c>
      <c r="E969" s="506" t="s">
        <v>3332</v>
      </c>
      <c r="F969" s="509"/>
      <c r="G969" s="509"/>
      <c r="H969" s="509"/>
      <c r="I969" s="509"/>
      <c r="J969" s="509"/>
      <c r="K969" s="509"/>
      <c r="L969" s="509"/>
      <c r="M969" s="509"/>
      <c r="N969" s="509">
        <v>1</v>
      </c>
      <c r="O969" s="509">
        <v>7794.49</v>
      </c>
      <c r="P969" s="522"/>
      <c r="Q969" s="510">
        <v>7794.49</v>
      </c>
    </row>
    <row r="970" spans="1:17" ht="14.4" customHeight="1" x14ac:dyDescent="0.3">
      <c r="A970" s="505" t="s">
        <v>3380</v>
      </c>
      <c r="B970" s="506" t="s">
        <v>2713</v>
      </c>
      <c r="C970" s="506" t="s">
        <v>2679</v>
      </c>
      <c r="D970" s="506" t="s">
        <v>3333</v>
      </c>
      <c r="E970" s="506" t="s">
        <v>3334</v>
      </c>
      <c r="F970" s="509"/>
      <c r="G970" s="509"/>
      <c r="H970" s="509"/>
      <c r="I970" s="509"/>
      <c r="J970" s="509"/>
      <c r="K970" s="509"/>
      <c r="L970" s="509"/>
      <c r="M970" s="509"/>
      <c r="N970" s="509">
        <v>1</v>
      </c>
      <c r="O970" s="509">
        <v>29883.55</v>
      </c>
      <c r="P970" s="522"/>
      <c r="Q970" s="510">
        <v>29883.55</v>
      </c>
    </row>
    <row r="971" spans="1:17" ht="14.4" customHeight="1" x14ac:dyDescent="0.3">
      <c r="A971" s="505" t="s">
        <v>3380</v>
      </c>
      <c r="B971" s="506" t="s">
        <v>2713</v>
      </c>
      <c r="C971" s="506" t="s">
        <v>2679</v>
      </c>
      <c r="D971" s="506" t="s">
        <v>3381</v>
      </c>
      <c r="E971" s="506" t="s">
        <v>3382</v>
      </c>
      <c r="F971" s="509"/>
      <c r="G971" s="509"/>
      <c r="H971" s="509"/>
      <c r="I971" s="509"/>
      <c r="J971" s="509">
        <v>1</v>
      </c>
      <c r="K971" s="509">
        <v>2870</v>
      </c>
      <c r="L971" s="509"/>
      <c r="M971" s="509">
        <v>2870</v>
      </c>
      <c r="N971" s="509"/>
      <c r="O971" s="509"/>
      <c r="P971" s="522"/>
      <c r="Q971" s="510"/>
    </row>
    <row r="972" spans="1:17" ht="14.4" customHeight="1" x14ac:dyDescent="0.3">
      <c r="A972" s="505" t="s">
        <v>3380</v>
      </c>
      <c r="B972" s="506" t="s">
        <v>2713</v>
      </c>
      <c r="C972" s="506" t="s">
        <v>2688</v>
      </c>
      <c r="D972" s="506" t="s">
        <v>2947</v>
      </c>
      <c r="E972" s="506" t="s">
        <v>2948</v>
      </c>
      <c r="F972" s="509">
        <v>3</v>
      </c>
      <c r="G972" s="509">
        <v>447</v>
      </c>
      <c r="H972" s="509">
        <v>1</v>
      </c>
      <c r="I972" s="509">
        <v>149</v>
      </c>
      <c r="J972" s="509">
        <v>5</v>
      </c>
      <c r="K972" s="509">
        <v>750</v>
      </c>
      <c r="L972" s="509">
        <v>1.6778523489932886</v>
      </c>
      <c r="M972" s="509">
        <v>150</v>
      </c>
      <c r="N972" s="509">
        <v>4</v>
      </c>
      <c r="O972" s="509">
        <v>604</v>
      </c>
      <c r="P972" s="522">
        <v>1.3512304250559284</v>
      </c>
      <c r="Q972" s="510">
        <v>151</v>
      </c>
    </row>
    <row r="973" spans="1:17" ht="14.4" customHeight="1" x14ac:dyDescent="0.3">
      <c r="A973" s="505" t="s">
        <v>3380</v>
      </c>
      <c r="B973" s="506" t="s">
        <v>2713</v>
      </c>
      <c r="C973" s="506" t="s">
        <v>2688</v>
      </c>
      <c r="D973" s="506" t="s">
        <v>2949</v>
      </c>
      <c r="E973" s="506" t="s">
        <v>2950</v>
      </c>
      <c r="F973" s="509">
        <v>3</v>
      </c>
      <c r="G973" s="509">
        <v>543</v>
      </c>
      <c r="H973" s="509">
        <v>1</v>
      </c>
      <c r="I973" s="509">
        <v>181</v>
      </c>
      <c r="J973" s="509">
        <v>1</v>
      </c>
      <c r="K973" s="509">
        <v>182</v>
      </c>
      <c r="L973" s="509">
        <v>0.33517495395948432</v>
      </c>
      <c r="M973" s="509">
        <v>182</v>
      </c>
      <c r="N973" s="509">
        <v>4</v>
      </c>
      <c r="O973" s="509">
        <v>732</v>
      </c>
      <c r="P973" s="522">
        <v>1.3480662983425415</v>
      </c>
      <c r="Q973" s="510">
        <v>183</v>
      </c>
    </row>
    <row r="974" spans="1:17" ht="14.4" customHeight="1" x14ac:dyDescent="0.3">
      <c r="A974" s="505" t="s">
        <v>3380</v>
      </c>
      <c r="B974" s="506" t="s">
        <v>2713</v>
      </c>
      <c r="C974" s="506" t="s">
        <v>2688</v>
      </c>
      <c r="D974" s="506" t="s">
        <v>2951</v>
      </c>
      <c r="E974" s="506" t="s">
        <v>2952</v>
      </c>
      <c r="F974" s="509">
        <v>20</v>
      </c>
      <c r="G974" s="509">
        <v>2480</v>
      </c>
      <c r="H974" s="509">
        <v>1</v>
      </c>
      <c r="I974" s="509">
        <v>124</v>
      </c>
      <c r="J974" s="509">
        <v>15</v>
      </c>
      <c r="K974" s="509">
        <v>1860</v>
      </c>
      <c r="L974" s="509">
        <v>0.75</v>
      </c>
      <c r="M974" s="509">
        <v>124</v>
      </c>
      <c r="N974" s="509">
        <v>25</v>
      </c>
      <c r="O974" s="509">
        <v>3122</v>
      </c>
      <c r="P974" s="522">
        <v>1.2588709677419354</v>
      </c>
      <c r="Q974" s="510">
        <v>124.88</v>
      </c>
    </row>
    <row r="975" spans="1:17" ht="14.4" customHeight="1" x14ac:dyDescent="0.3">
      <c r="A975" s="505" t="s">
        <v>3380</v>
      </c>
      <c r="B975" s="506" t="s">
        <v>2713</v>
      </c>
      <c r="C975" s="506" t="s">
        <v>2688</v>
      </c>
      <c r="D975" s="506" t="s">
        <v>2953</v>
      </c>
      <c r="E975" s="506" t="s">
        <v>2954</v>
      </c>
      <c r="F975" s="509">
        <v>66</v>
      </c>
      <c r="G975" s="509">
        <v>14256</v>
      </c>
      <c r="H975" s="509">
        <v>1</v>
      </c>
      <c r="I975" s="509">
        <v>216</v>
      </c>
      <c r="J975" s="509">
        <v>90</v>
      </c>
      <c r="K975" s="509">
        <v>19530</v>
      </c>
      <c r="L975" s="509">
        <v>1.369949494949495</v>
      </c>
      <c r="M975" s="509">
        <v>217</v>
      </c>
      <c r="N975" s="509">
        <v>87</v>
      </c>
      <c r="O975" s="509">
        <v>18934</v>
      </c>
      <c r="P975" s="522">
        <v>1.3281425364758699</v>
      </c>
      <c r="Q975" s="510">
        <v>217.63218390804599</v>
      </c>
    </row>
    <row r="976" spans="1:17" ht="14.4" customHeight="1" x14ac:dyDescent="0.3">
      <c r="A976" s="505" t="s">
        <v>3380</v>
      </c>
      <c r="B976" s="506" t="s">
        <v>2713</v>
      </c>
      <c r="C976" s="506" t="s">
        <v>2688</v>
      </c>
      <c r="D976" s="506" t="s">
        <v>2955</v>
      </c>
      <c r="E976" s="506" t="s">
        <v>2956</v>
      </c>
      <c r="F976" s="509">
        <v>1</v>
      </c>
      <c r="G976" s="509">
        <v>216</v>
      </c>
      <c r="H976" s="509">
        <v>1</v>
      </c>
      <c r="I976" s="509">
        <v>216</v>
      </c>
      <c r="J976" s="509"/>
      <c r="K976" s="509"/>
      <c r="L976" s="509"/>
      <c r="M976" s="509"/>
      <c r="N976" s="509"/>
      <c r="O976" s="509"/>
      <c r="P976" s="522"/>
      <c r="Q976" s="510"/>
    </row>
    <row r="977" spans="1:17" ht="14.4" customHeight="1" x14ac:dyDescent="0.3">
      <c r="A977" s="505" t="s">
        <v>3380</v>
      </c>
      <c r="B977" s="506" t="s">
        <v>2713</v>
      </c>
      <c r="C977" s="506" t="s">
        <v>2688</v>
      </c>
      <c r="D977" s="506" t="s">
        <v>2959</v>
      </c>
      <c r="E977" s="506" t="s">
        <v>2960</v>
      </c>
      <c r="F977" s="509">
        <v>15</v>
      </c>
      <c r="G977" s="509">
        <v>3270</v>
      </c>
      <c r="H977" s="509">
        <v>1</v>
      </c>
      <c r="I977" s="509">
        <v>218</v>
      </c>
      <c r="J977" s="509">
        <v>13</v>
      </c>
      <c r="K977" s="509">
        <v>2847</v>
      </c>
      <c r="L977" s="509">
        <v>0.87064220183486241</v>
      </c>
      <c r="M977" s="509">
        <v>219</v>
      </c>
      <c r="N977" s="509">
        <v>16</v>
      </c>
      <c r="O977" s="509">
        <v>3516</v>
      </c>
      <c r="P977" s="522">
        <v>1.0752293577981651</v>
      </c>
      <c r="Q977" s="510">
        <v>219.75</v>
      </c>
    </row>
    <row r="978" spans="1:17" ht="14.4" customHeight="1" x14ac:dyDescent="0.3">
      <c r="A978" s="505" t="s">
        <v>3380</v>
      </c>
      <c r="B978" s="506" t="s">
        <v>2713</v>
      </c>
      <c r="C978" s="506" t="s">
        <v>2688</v>
      </c>
      <c r="D978" s="506" t="s">
        <v>2961</v>
      </c>
      <c r="E978" s="506" t="s">
        <v>2962</v>
      </c>
      <c r="F978" s="509">
        <v>2</v>
      </c>
      <c r="G978" s="509">
        <v>1216</v>
      </c>
      <c r="H978" s="509">
        <v>1</v>
      </c>
      <c r="I978" s="509">
        <v>608</v>
      </c>
      <c r="J978" s="509">
        <v>2</v>
      </c>
      <c r="K978" s="509">
        <v>1218</v>
      </c>
      <c r="L978" s="509">
        <v>1.0016447368421053</v>
      </c>
      <c r="M978" s="509">
        <v>609</v>
      </c>
      <c r="N978" s="509">
        <v>3</v>
      </c>
      <c r="O978" s="509">
        <v>1836</v>
      </c>
      <c r="P978" s="522">
        <v>1.5098684210526316</v>
      </c>
      <c r="Q978" s="510">
        <v>612</v>
      </c>
    </row>
    <row r="979" spans="1:17" ht="14.4" customHeight="1" x14ac:dyDescent="0.3">
      <c r="A979" s="505" t="s">
        <v>3380</v>
      </c>
      <c r="B979" s="506" t="s">
        <v>2713</v>
      </c>
      <c r="C979" s="506" t="s">
        <v>2688</v>
      </c>
      <c r="D979" s="506" t="s">
        <v>2975</v>
      </c>
      <c r="E979" s="506" t="s">
        <v>2976</v>
      </c>
      <c r="F979" s="509">
        <v>1</v>
      </c>
      <c r="G979" s="509">
        <v>256</v>
      </c>
      <c r="H979" s="509">
        <v>1</v>
      </c>
      <c r="I979" s="509">
        <v>256</v>
      </c>
      <c r="J979" s="509">
        <v>2</v>
      </c>
      <c r="K979" s="509">
        <v>514</v>
      </c>
      <c r="L979" s="509">
        <v>2.0078125</v>
      </c>
      <c r="M979" s="509">
        <v>257</v>
      </c>
      <c r="N979" s="509">
        <v>1</v>
      </c>
      <c r="O979" s="509">
        <v>257</v>
      </c>
      <c r="P979" s="522">
        <v>1.00390625</v>
      </c>
      <c r="Q979" s="510">
        <v>257</v>
      </c>
    </row>
    <row r="980" spans="1:17" ht="14.4" customHeight="1" x14ac:dyDescent="0.3">
      <c r="A980" s="505" t="s">
        <v>3380</v>
      </c>
      <c r="B980" s="506" t="s">
        <v>2713</v>
      </c>
      <c r="C980" s="506" t="s">
        <v>2688</v>
      </c>
      <c r="D980" s="506" t="s">
        <v>2977</v>
      </c>
      <c r="E980" s="506" t="s">
        <v>2978</v>
      </c>
      <c r="F980" s="509">
        <v>2</v>
      </c>
      <c r="G980" s="509">
        <v>650</v>
      </c>
      <c r="H980" s="509">
        <v>1</v>
      </c>
      <c r="I980" s="509">
        <v>325</v>
      </c>
      <c r="J980" s="509">
        <v>6</v>
      </c>
      <c r="K980" s="509">
        <v>1956</v>
      </c>
      <c r="L980" s="509">
        <v>3.0092307692307694</v>
      </c>
      <c r="M980" s="509">
        <v>326</v>
      </c>
      <c r="N980" s="509">
        <v>4</v>
      </c>
      <c r="O980" s="509">
        <v>1313</v>
      </c>
      <c r="P980" s="522">
        <v>2.02</v>
      </c>
      <c r="Q980" s="510">
        <v>328.25</v>
      </c>
    </row>
    <row r="981" spans="1:17" ht="14.4" customHeight="1" x14ac:dyDescent="0.3">
      <c r="A981" s="505" t="s">
        <v>3380</v>
      </c>
      <c r="B981" s="506" t="s">
        <v>2713</v>
      </c>
      <c r="C981" s="506" t="s">
        <v>2688</v>
      </c>
      <c r="D981" s="506" t="s">
        <v>2979</v>
      </c>
      <c r="E981" s="506" t="s">
        <v>2980</v>
      </c>
      <c r="F981" s="509">
        <v>2</v>
      </c>
      <c r="G981" s="509">
        <v>27382</v>
      </c>
      <c r="H981" s="509">
        <v>1</v>
      </c>
      <c r="I981" s="509">
        <v>13691</v>
      </c>
      <c r="J981" s="509"/>
      <c r="K981" s="509"/>
      <c r="L981" s="509"/>
      <c r="M981" s="509"/>
      <c r="N981" s="509"/>
      <c r="O981" s="509"/>
      <c r="P981" s="522"/>
      <c r="Q981" s="510"/>
    </row>
    <row r="982" spans="1:17" ht="14.4" customHeight="1" x14ac:dyDescent="0.3">
      <c r="A982" s="505" t="s">
        <v>3380</v>
      </c>
      <c r="B982" s="506" t="s">
        <v>2713</v>
      </c>
      <c r="C982" s="506" t="s">
        <v>2688</v>
      </c>
      <c r="D982" s="506" t="s">
        <v>2983</v>
      </c>
      <c r="E982" s="506" t="s">
        <v>2984</v>
      </c>
      <c r="F982" s="509">
        <v>6</v>
      </c>
      <c r="G982" s="509">
        <v>24732</v>
      </c>
      <c r="H982" s="509">
        <v>1</v>
      </c>
      <c r="I982" s="509">
        <v>4122</v>
      </c>
      <c r="J982" s="509">
        <v>5</v>
      </c>
      <c r="K982" s="509">
        <v>20635</v>
      </c>
      <c r="L982" s="509">
        <v>0.83434416949700796</v>
      </c>
      <c r="M982" s="509">
        <v>4127</v>
      </c>
      <c r="N982" s="509">
        <v>9</v>
      </c>
      <c r="O982" s="509">
        <v>37183</v>
      </c>
      <c r="P982" s="522">
        <v>1.5034368429564937</v>
      </c>
      <c r="Q982" s="510">
        <v>4131.4444444444443</v>
      </c>
    </row>
    <row r="983" spans="1:17" ht="14.4" customHeight="1" x14ac:dyDescent="0.3">
      <c r="A983" s="505" t="s">
        <v>3380</v>
      </c>
      <c r="B983" s="506" t="s">
        <v>2713</v>
      </c>
      <c r="C983" s="506" t="s">
        <v>2688</v>
      </c>
      <c r="D983" s="506" t="s">
        <v>2985</v>
      </c>
      <c r="E983" s="506" t="s">
        <v>2986</v>
      </c>
      <c r="F983" s="509">
        <v>7</v>
      </c>
      <c r="G983" s="509">
        <v>1939</v>
      </c>
      <c r="H983" s="509">
        <v>1</v>
      </c>
      <c r="I983" s="509">
        <v>277</v>
      </c>
      <c r="J983" s="509">
        <v>5</v>
      </c>
      <c r="K983" s="509">
        <v>1390</v>
      </c>
      <c r="L983" s="509">
        <v>0.71686436307374934</v>
      </c>
      <c r="M983" s="509">
        <v>278</v>
      </c>
      <c r="N983" s="509">
        <v>9</v>
      </c>
      <c r="O983" s="509">
        <v>2508</v>
      </c>
      <c r="P983" s="522">
        <v>1.2934502320783909</v>
      </c>
      <c r="Q983" s="510">
        <v>278.66666666666669</v>
      </c>
    </row>
    <row r="984" spans="1:17" ht="14.4" customHeight="1" x14ac:dyDescent="0.3">
      <c r="A984" s="505" t="s">
        <v>3380</v>
      </c>
      <c r="B984" s="506" t="s">
        <v>2713</v>
      </c>
      <c r="C984" s="506" t="s">
        <v>2688</v>
      </c>
      <c r="D984" s="506" t="s">
        <v>2989</v>
      </c>
      <c r="E984" s="506" t="s">
        <v>2990</v>
      </c>
      <c r="F984" s="509"/>
      <c r="G984" s="509"/>
      <c r="H984" s="509"/>
      <c r="I984" s="509"/>
      <c r="J984" s="509"/>
      <c r="K984" s="509"/>
      <c r="L984" s="509"/>
      <c r="M984" s="509"/>
      <c r="N984" s="509">
        <v>2</v>
      </c>
      <c r="O984" s="509">
        <v>12520</v>
      </c>
      <c r="P984" s="522"/>
      <c r="Q984" s="510">
        <v>6260</v>
      </c>
    </row>
    <row r="985" spans="1:17" ht="14.4" customHeight="1" x14ac:dyDescent="0.3">
      <c r="A985" s="505" t="s">
        <v>3380</v>
      </c>
      <c r="B985" s="506" t="s">
        <v>2713</v>
      </c>
      <c r="C985" s="506" t="s">
        <v>2688</v>
      </c>
      <c r="D985" s="506" t="s">
        <v>2991</v>
      </c>
      <c r="E985" s="506" t="s">
        <v>2992</v>
      </c>
      <c r="F985" s="509"/>
      <c r="G985" s="509"/>
      <c r="H985" s="509"/>
      <c r="I985" s="509"/>
      <c r="J985" s="509">
        <v>1</v>
      </c>
      <c r="K985" s="509">
        <v>1515</v>
      </c>
      <c r="L985" s="509"/>
      <c r="M985" s="509">
        <v>1515</v>
      </c>
      <c r="N985" s="509">
        <v>2</v>
      </c>
      <c r="O985" s="509">
        <v>3046</v>
      </c>
      <c r="P985" s="522"/>
      <c r="Q985" s="510">
        <v>1523</v>
      </c>
    </row>
    <row r="986" spans="1:17" ht="14.4" customHeight="1" x14ac:dyDescent="0.3">
      <c r="A986" s="505" t="s">
        <v>3380</v>
      </c>
      <c r="B986" s="506" t="s">
        <v>2713</v>
      </c>
      <c r="C986" s="506" t="s">
        <v>2688</v>
      </c>
      <c r="D986" s="506" t="s">
        <v>3166</v>
      </c>
      <c r="E986" s="506" t="s">
        <v>3167</v>
      </c>
      <c r="F986" s="509">
        <v>3</v>
      </c>
      <c r="G986" s="509">
        <v>45120</v>
      </c>
      <c r="H986" s="509">
        <v>1</v>
      </c>
      <c r="I986" s="509">
        <v>15040</v>
      </c>
      <c r="J986" s="509">
        <v>6</v>
      </c>
      <c r="K986" s="509">
        <v>90294</v>
      </c>
      <c r="L986" s="509">
        <v>2.0011968085106382</v>
      </c>
      <c r="M986" s="509">
        <v>15049</v>
      </c>
      <c r="N986" s="509">
        <v>2</v>
      </c>
      <c r="O986" s="509">
        <v>30130</v>
      </c>
      <c r="P986" s="522">
        <v>0.66777482269503541</v>
      </c>
      <c r="Q986" s="510">
        <v>15065</v>
      </c>
    </row>
    <row r="987" spans="1:17" ht="14.4" customHeight="1" x14ac:dyDescent="0.3">
      <c r="A987" s="505" t="s">
        <v>3380</v>
      </c>
      <c r="B987" s="506" t="s">
        <v>2713</v>
      </c>
      <c r="C987" s="506" t="s">
        <v>2688</v>
      </c>
      <c r="D987" s="506" t="s">
        <v>2997</v>
      </c>
      <c r="E987" s="506" t="s">
        <v>2998</v>
      </c>
      <c r="F987" s="509">
        <v>23</v>
      </c>
      <c r="G987" s="509">
        <v>87653</v>
      </c>
      <c r="H987" s="509">
        <v>1</v>
      </c>
      <c r="I987" s="509">
        <v>3811</v>
      </c>
      <c r="J987" s="509">
        <v>32</v>
      </c>
      <c r="K987" s="509">
        <v>122080</v>
      </c>
      <c r="L987" s="509">
        <v>1.3927646515236216</v>
      </c>
      <c r="M987" s="509">
        <v>3815</v>
      </c>
      <c r="N987" s="509">
        <v>25</v>
      </c>
      <c r="O987" s="509">
        <v>95459</v>
      </c>
      <c r="P987" s="522">
        <v>1.0890557083043364</v>
      </c>
      <c r="Q987" s="510">
        <v>3818.36</v>
      </c>
    </row>
    <row r="988" spans="1:17" ht="14.4" customHeight="1" x14ac:dyDescent="0.3">
      <c r="A988" s="505" t="s">
        <v>3380</v>
      </c>
      <c r="B988" s="506" t="s">
        <v>2713</v>
      </c>
      <c r="C988" s="506" t="s">
        <v>2688</v>
      </c>
      <c r="D988" s="506" t="s">
        <v>2999</v>
      </c>
      <c r="E988" s="506" t="s">
        <v>3000</v>
      </c>
      <c r="F988" s="509">
        <v>1</v>
      </c>
      <c r="G988" s="509">
        <v>5145</v>
      </c>
      <c r="H988" s="509">
        <v>1</v>
      </c>
      <c r="I988" s="509">
        <v>5145</v>
      </c>
      <c r="J988" s="509">
        <v>4</v>
      </c>
      <c r="K988" s="509">
        <v>20600</v>
      </c>
      <c r="L988" s="509">
        <v>4.0038872691933918</v>
      </c>
      <c r="M988" s="509">
        <v>5150</v>
      </c>
      <c r="N988" s="509">
        <v>4</v>
      </c>
      <c r="O988" s="509">
        <v>20608</v>
      </c>
      <c r="P988" s="522">
        <v>4.0054421768707487</v>
      </c>
      <c r="Q988" s="510">
        <v>5152</v>
      </c>
    </row>
    <row r="989" spans="1:17" ht="14.4" customHeight="1" x14ac:dyDescent="0.3">
      <c r="A989" s="505" t="s">
        <v>3380</v>
      </c>
      <c r="B989" s="506" t="s">
        <v>2713</v>
      </c>
      <c r="C989" s="506" t="s">
        <v>2688</v>
      </c>
      <c r="D989" s="506" t="s">
        <v>3001</v>
      </c>
      <c r="E989" s="506" t="s">
        <v>3002</v>
      </c>
      <c r="F989" s="509">
        <v>7</v>
      </c>
      <c r="G989" s="509">
        <v>54796</v>
      </c>
      <c r="H989" s="509">
        <v>1</v>
      </c>
      <c r="I989" s="509">
        <v>7828</v>
      </c>
      <c r="J989" s="509">
        <v>9</v>
      </c>
      <c r="K989" s="509">
        <v>70515</v>
      </c>
      <c r="L989" s="509">
        <v>1.2868640046718738</v>
      </c>
      <c r="M989" s="509">
        <v>7835</v>
      </c>
      <c r="N989" s="509">
        <v>2</v>
      </c>
      <c r="O989" s="509">
        <v>15696</v>
      </c>
      <c r="P989" s="522">
        <v>0.28644426600481787</v>
      </c>
      <c r="Q989" s="510">
        <v>7848</v>
      </c>
    </row>
    <row r="990" spans="1:17" ht="14.4" customHeight="1" x14ac:dyDescent="0.3">
      <c r="A990" s="505" t="s">
        <v>3380</v>
      </c>
      <c r="B990" s="506" t="s">
        <v>2713</v>
      </c>
      <c r="C990" s="506" t="s">
        <v>2688</v>
      </c>
      <c r="D990" s="506" t="s">
        <v>3383</v>
      </c>
      <c r="E990" s="506" t="s">
        <v>3384</v>
      </c>
      <c r="F990" s="509">
        <v>1</v>
      </c>
      <c r="G990" s="509">
        <v>9171</v>
      </c>
      <c r="H990" s="509">
        <v>1</v>
      </c>
      <c r="I990" s="509">
        <v>9171</v>
      </c>
      <c r="J990" s="509"/>
      <c r="K990" s="509"/>
      <c r="L990" s="509"/>
      <c r="M990" s="509"/>
      <c r="N990" s="509"/>
      <c r="O990" s="509"/>
      <c r="P990" s="522"/>
      <c r="Q990" s="510"/>
    </row>
    <row r="991" spans="1:17" ht="14.4" customHeight="1" x14ac:dyDescent="0.3">
      <c r="A991" s="505" t="s">
        <v>3380</v>
      </c>
      <c r="B991" s="506" t="s">
        <v>2713</v>
      </c>
      <c r="C991" s="506" t="s">
        <v>2688</v>
      </c>
      <c r="D991" s="506" t="s">
        <v>3015</v>
      </c>
      <c r="E991" s="506" t="s">
        <v>3016</v>
      </c>
      <c r="F991" s="509">
        <v>60</v>
      </c>
      <c r="G991" s="509">
        <v>76560</v>
      </c>
      <c r="H991" s="509">
        <v>1</v>
      </c>
      <c r="I991" s="509">
        <v>1276</v>
      </c>
      <c r="J991" s="509">
        <v>30</v>
      </c>
      <c r="K991" s="509">
        <v>38310</v>
      </c>
      <c r="L991" s="509">
        <v>0.50039184952978055</v>
      </c>
      <c r="M991" s="509">
        <v>1277</v>
      </c>
      <c r="N991" s="509">
        <v>33</v>
      </c>
      <c r="O991" s="509">
        <v>42204</v>
      </c>
      <c r="P991" s="522">
        <v>0.55125391849529781</v>
      </c>
      <c r="Q991" s="510">
        <v>1278.909090909091</v>
      </c>
    </row>
    <row r="992" spans="1:17" ht="14.4" customHeight="1" x14ac:dyDescent="0.3">
      <c r="A992" s="505" t="s">
        <v>3380</v>
      </c>
      <c r="B992" s="506" t="s">
        <v>2713</v>
      </c>
      <c r="C992" s="506" t="s">
        <v>2688</v>
      </c>
      <c r="D992" s="506" t="s">
        <v>3017</v>
      </c>
      <c r="E992" s="506" t="s">
        <v>3018</v>
      </c>
      <c r="F992" s="509">
        <v>55</v>
      </c>
      <c r="G992" s="509">
        <v>63965</v>
      </c>
      <c r="H992" s="509">
        <v>1</v>
      </c>
      <c r="I992" s="509">
        <v>1163</v>
      </c>
      <c r="J992" s="509">
        <v>28</v>
      </c>
      <c r="K992" s="509">
        <v>32592</v>
      </c>
      <c r="L992" s="509">
        <v>0.5095286484796373</v>
      </c>
      <c r="M992" s="509">
        <v>1164</v>
      </c>
      <c r="N992" s="509">
        <v>24</v>
      </c>
      <c r="O992" s="509">
        <v>27966</v>
      </c>
      <c r="P992" s="522">
        <v>0.43720784804189794</v>
      </c>
      <c r="Q992" s="510">
        <v>1165.25</v>
      </c>
    </row>
    <row r="993" spans="1:17" ht="14.4" customHeight="1" x14ac:dyDescent="0.3">
      <c r="A993" s="505" t="s">
        <v>3380</v>
      </c>
      <c r="B993" s="506" t="s">
        <v>2713</v>
      </c>
      <c r="C993" s="506" t="s">
        <v>2688</v>
      </c>
      <c r="D993" s="506" t="s">
        <v>3019</v>
      </c>
      <c r="E993" s="506" t="s">
        <v>3020</v>
      </c>
      <c r="F993" s="509">
        <v>26</v>
      </c>
      <c r="G993" s="509">
        <v>131690</v>
      </c>
      <c r="H993" s="509">
        <v>1</v>
      </c>
      <c r="I993" s="509">
        <v>5065</v>
      </c>
      <c r="J993" s="509">
        <v>17</v>
      </c>
      <c r="K993" s="509">
        <v>86156</v>
      </c>
      <c r="L993" s="509">
        <v>0.65423342698762244</v>
      </c>
      <c r="M993" s="509">
        <v>5068</v>
      </c>
      <c r="N993" s="509">
        <v>15</v>
      </c>
      <c r="O993" s="509">
        <v>76092</v>
      </c>
      <c r="P993" s="522">
        <v>0.57781152707115191</v>
      </c>
      <c r="Q993" s="510">
        <v>5072.8</v>
      </c>
    </row>
    <row r="994" spans="1:17" ht="14.4" customHeight="1" x14ac:dyDescent="0.3">
      <c r="A994" s="505" t="s">
        <v>3380</v>
      </c>
      <c r="B994" s="506" t="s">
        <v>2713</v>
      </c>
      <c r="C994" s="506" t="s">
        <v>2688</v>
      </c>
      <c r="D994" s="506" t="s">
        <v>3021</v>
      </c>
      <c r="E994" s="506" t="s">
        <v>3022</v>
      </c>
      <c r="F994" s="509"/>
      <c r="G994" s="509"/>
      <c r="H994" s="509"/>
      <c r="I994" s="509"/>
      <c r="J994" s="509">
        <v>1</v>
      </c>
      <c r="K994" s="509">
        <v>7673</v>
      </c>
      <c r="L994" s="509"/>
      <c r="M994" s="509">
        <v>7673</v>
      </c>
      <c r="N994" s="509"/>
      <c r="O994" s="509"/>
      <c r="P994" s="522"/>
      <c r="Q994" s="510"/>
    </row>
    <row r="995" spans="1:17" ht="14.4" customHeight="1" x14ac:dyDescent="0.3">
      <c r="A995" s="505" t="s">
        <v>3380</v>
      </c>
      <c r="B995" s="506" t="s">
        <v>2713</v>
      </c>
      <c r="C995" s="506" t="s">
        <v>2688</v>
      </c>
      <c r="D995" s="506" t="s">
        <v>3023</v>
      </c>
      <c r="E995" s="506" t="s">
        <v>3024</v>
      </c>
      <c r="F995" s="509">
        <v>3</v>
      </c>
      <c r="G995" s="509">
        <v>16515</v>
      </c>
      <c r="H995" s="509">
        <v>1</v>
      </c>
      <c r="I995" s="509">
        <v>5505</v>
      </c>
      <c r="J995" s="509">
        <v>2</v>
      </c>
      <c r="K995" s="509">
        <v>11016</v>
      </c>
      <c r="L995" s="509">
        <v>0.66702997275204357</v>
      </c>
      <c r="M995" s="509">
        <v>5508</v>
      </c>
      <c r="N995" s="509"/>
      <c r="O995" s="509"/>
      <c r="P995" s="522"/>
      <c r="Q995" s="510"/>
    </row>
    <row r="996" spans="1:17" ht="14.4" customHeight="1" x14ac:dyDescent="0.3">
      <c r="A996" s="505" t="s">
        <v>3380</v>
      </c>
      <c r="B996" s="506" t="s">
        <v>2713</v>
      </c>
      <c r="C996" s="506" t="s">
        <v>2688</v>
      </c>
      <c r="D996" s="506" t="s">
        <v>3168</v>
      </c>
      <c r="E996" s="506" t="s">
        <v>3169</v>
      </c>
      <c r="F996" s="509">
        <v>3</v>
      </c>
      <c r="G996" s="509">
        <v>0</v>
      </c>
      <c r="H996" s="509"/>
      <c r="I996" s="509">
        <v>0</v>
      </c>
      <c r="J996" s="509">
        <v>6</v>
      </c>
      <c r="K996" s="509">
        <v>0</v>
      </c>
      <c r="L996" s="509"/>
      <c r="M996" s="509">
        <v>0</v>
      </c>
      <c r="N996" s="509">
        <v>2</v>
      </c>
      <c r="O996" s="509">
        <v>0</v>
      </c>
      <c r="P996" s="522"/>
      <c r="Q996" s="510">
        <v>0</v>
      </c>
    </row>
    <row r="997" spans="1:17" ht="14.4" customHeight="1" x14ac:dyDescent="0.3">
      <c r="A997" s="505" t="s">
        <v>3380</v>
      </c>
      <c r="B997" s="506" t="s">
        <v>2713</v>
      </c>
      <c r="C997" s="506" t="s">
        <v>2688</v>
      </c>
      <c r="D997" s="506" t="s">
        <v>3025</v>
      </c>
      <c r="E997" s="506" t="s">
        <v>3026</v>
      </c>
      <c r="F997" s="509">
        <v>2</v>
      </c>
      <c r="G997" s="509">
        <v>1476</v>
      </c>
      <c r="H997" s="509">
        <v>1</v>
      </c>
      <c r="I997" s="509">
        <v>738</v>
      </c>
      <c r="J997" s="509"/>
      <c r="K997" s="509"/>
      <c r="L997" s="509"/>
      <c r="M997" s="509"/>
      <c r="N997" s="509">
        <v>4</v>
      </c>
      <c r="O997" s="509">
        <v>2982</v>
      </c>
      <c r="P997" s="522">
        <v>2.0203252032520327</v>
      </c>
      <c r="Q997" s="510">
        <v>745.5</v>
      </c>
    </row>
    <row r="998" spans="1:17" ht="14.4" customHeight="1" x14ac:dyDescent="0.3">
      <c r="A998" s="505" t="s">
        <v>3380</v>
      </c>
      <c r="B998" s="506" t="s">
        <v>2713</v>
      </c>
      <c r="C998" s="506" t="s">
        <v>2688</v>
      </c>
      <c r="D998" s="506" t="s">
        <v>3027</v>
      </c>
      <c r="E998" s="506" t="s">
        <v>3028</v>
      </c>
      <c r="F998" s="509">
        <v>836</v>
      </c>
      <c r="G998" s="509">
        <v>143792</v>
      </c>
      <c r="H998" s="509">
        <v>1</v>
      </c>
      <c r="I998" s="509">
        <v>172</v>
      </c>
      <c r="J998" s="509">
        <v>800</v>
      </c>
      <c r="K998" s="509">
        <v>138400</v>
      </c>
      <c r="L998" s="509">
        <v>0.96250139089796372</v>
      </c>
      <c r="M998" s="509">
        <v>173</v>
      </c>
      <c r="N998" s="509">
        <v>864</v>
      </c>
      <c r="O998" s="509">
        <v>150152</v>
      </c>
      <c r="P998" s="522">
        <v>1.044230555246467</v>
      </c>
      <c r="Q998" s="510">
        <v>173.78703703703704</v>
      </c>
    </row>
    <row r="999" spans="1:17" ht="14.4" customHeight="1" x14ac:dyDescent="0.3">
      <c r="A999" s="505" t="s">
        <v>3380</v>
      </c>
      <c r="B999" s="506" t="s">
        <v>2713</v>
      </c>
      <c r="C999" s="506" t="s">
        <v>2688</v>
      </c>
      <c r="D999" s="506" t="s">
        <v>3029</v>
      </c>
      <c r="E999" s="506" t="s">
        <v>3030</v>
      </c>
      <c r="F999" s="509">
        <v>210</v>
      </c>
      <c r="G999" s="509">
        <v>418740</v>
      </c>
      <c r="H999" s="509">
        <v>1</v>
      </c>
      <c r="I999" s="509">
        <v>1994</v>
      </c>
      <c r="J999" s="509">
        <v>185</v>
      </c>
      <c r="K999" s="509">
        <v>369260</v>
      </c>
      <c r="L999" s="509">
        <v>0.88183598414290487</v>
      </c>
      <c r="M999" s="509">
        <v>1996</v>
      </c>
      <c r="N999" s="509">
        <v>193</v>
      </c>
      <c r="O999" s="509">
        <v>385660</v>
      </c>
      <c r="P999" s="522">
        <v>0.92100109853369627</v>
      </c>
      <c r="Q999" s="510">
        <v>1998.238341968912</v>
      </c>
    </row>
    <row r="1000" spans="1:17" ht="14.4" customHeight="1" x14ac:dyDescent="0.3">
      <c r="A1000" s="505" t="s">
        <v>3380</v>
      </c>
      <c r="B1000" s="506" t="s">
        <v>2713</v>
      </c>
      <c r="C1000" s="506" t="s">
        <v>2688</v>
      </c>
      <c r="D1000" s="506" t="s">
        <v>3035</v>
      </c>
      <c r="E1000" s="506" t="s">
        <v>3036</v>
      </c>
      <c r="F1000" s="509">
        <v>7</v>
      </c>
      <c r="G1000" s="509">
        <v>18837</v>
      </c>
      <c r="H1000" s="509">
        <v>1</v>
      </c>
      <c r="I1000" s="509">
        <v>2691</v>
      </c>
      <c r="J1000" s="509">
        <v>7</v>
      </c>
      <c r="K1000" s="509">
        <v>18844</v>
      </c>
      <c r="L1000" s="509">
        <v>1.0003716090672612</v>
      </c>
      <c r="M1000" s="509">
        <v>2692</v>
      </c>
      <c r="N1000" s="509">
        <v>3</v>
      </c>
      <c r="O1000" s="509">
        <v>8082</v>
      </c>
      <c r="P1000" s="522">
        <v>0.42904921165790733</v>
      </c>
      <c r="Q1000" s="510">
        <v>2694</v>
      </c>
    </row>
    <row r="1001" spans="1:17" ht="14.4" customHeight="1" x14ac:dyDescent="0.3">
      <c r="A1001" s="505" t="s">
        <v>3380</v>
      </c>
      <c r="B1001" s="506" t="s">
        <v>2713</v>
      </c>
      <c r="C1001" s="506" t="s">
        <v>2688</v>
      </c>
      <c r="D1001" s="506" t="s">
        <v>3037</v>
      </c>
      <c r="E1001" s="506" t="s">
        <v>3038</v>
      </c>
      <c r="F1001" s="509">
        <v>2</v>
      </c>
      <c r="G1001" s="509">
        <v>10354</v>
      </c>
      <c r="H1001" s="509">
        <v>1</v>
      </c>
      <c r="I1001" s="509">
        <v>5177</v>
      </c>
      <c r="J1001" s="509">
        <v>3</v>
      </c>
      <c r="K1001" s="509">
        <v>15540</v>
      </c>
      <c r="L1001" s="509">
        <v>1.5008692292833687</v>
      </c>
      <c r="M1001" s="509">
        <v>5180</v>
      </c>
      <c r="N1001" s="509">
        <v>1</v>
      </c>
      <c r="O1001" s="509">
        <v>5180</v>
      </c>
      <c r="P1001" s="522">
        <v>0.50028974309445629</v>
      </c>
      <c r="Q1001" s="510">
        <v>5180</v>
      </c>
    </row>
    <row r="1002" spans="1:17" ht="14.4" customHeight="1" x14ac:dyDescent="0.3">
      <c r="A1002" s="505" t="s">
        <v>3380</v>
      </c>
      <c r="B1002" s="506" t="s">
        <v>2713</v>
      </c>
      <c r="C1002" s="506" t="s">
        <v>2688</v>
      </c>
      <c r="D1002" s="506" t="s">
        <v>3041</v>
      </c>
      <c r="E1002" s="506" t="s">
        <v>3042</v>
      </c>
      <c r="F1002" s="509">
        <v>2</v>
      </c>
      <c r="G1002" s="509">
        <v>1314</v>
      </c>
      <c r="H1002" s="509">
        <v>1</v>
      </c>
      <c r="I1002" s="509">
        <v>657</v>
      </c>
      <c r="J1002" s="509">
        <v>1</v>
      </c>
      <c r="K1002" s="509">
        <v>658</v>
      </c>
      <c r="L1002" s="509">
        <v>0.50076103500761038</v>
      </c>
      <c r="M1002" s="509">
        <v>658</v>
      </c>
      <c r="N1002" s="509">
        <v>1</v>
      </c>
      <c r="O1002" s="509">
        <v>661</v>
      </c>
      <c r="P1002" s="522">
        <v>0.5030441400304414</v>
      </c>
      <c r="Q1002" s="510">
        <v>661</v>
      </c>
    </row>
    <row r="1003" spans="1:17" ht="14.4" customHeight="1" x14ac:dyDescent="0.3">
      <c r="A1003" s="505" t="s">
        <v>3380</v>
      </c>
      <c r="B1003" s="506" t="s">
        <v>2713</v>
      </c>
      <c r="C1003" s="506" t="s">
        <v>2688</v>
      </c>
      <c r="D1003" s="506" t="s">
        <v>3047</v>
      </c>
      <c r="E1003" s="506" t="s">
        <v>3048</v>
      </c>
      <c r="F1003" s="509">
        <v>2</v>
      </c>
      <c r="G1003" s="509">
        <v>4148</v>
      </c>
      <c r="H1003" s="509">
        <v>1</v>
      </c>
      <c r="I1003" s="509">
        <v>2074</v>
      </c>
      <c r="J1003" s="509">
        <v>3</v>
      </c>
      <c r="K1003" s="509">
        <v>6228</v>
      </c>
      <c r="L1003" s="509">
        <v>1.5014464802314369</v>
      </c>
      <c r="M1003" s="509">
        <v>2076</v>
      </c>
      <c r="N1003" s="509">
        <v>1</v>
      </c>
      <c r="O1003" s="509">
        <v>2076</v>
      </c>
      <c r="P1003" s="522">
        <v>0.50048216007714563</v>
      </c>
      <c r="Q1003" s="510">
        <v>2076</v>
      </c>
    </row>
    <row r="1004" spans="1:17" ht="14.4" customHeight="1" x14ac:dyDescent="0.3">
      <c r="A1004" s="505" t="s">
        <v>3380</v>
      </c>
      <c r="B1004" s="506" t="s">
        <v>2713</v>
      </c>
      <c r="C1004" s="506" t="s">
        <v>2688</v>
      </c>
      <c r="D1004" s="506" t="s">
        <v>3049</v>
      </c>
      <c r="E1004" s="506" t="s">
        <v>3050</v>
      </c>
      <c r="F1004" s="509">
        <v>12</v>
      </c>
      <c r="G1004" s="509">
        <v>1788</v>
      </c>
      <c r="H1004" s="509">
        <v>1</v>
      </c>
      <c r="I1004" s="509">
        <v>149</v>
      </c>
      <c r="J1004" s="509">
        <v>8</v>
      </c>
      <c r="K1004" s="509">
        <v>1200</v>
      </c>
      <c r="L1004" s="509">
        <v>0.67114093959731547</v>
      </c>
      <c r="M1004" s="509">
        <v>150</v>
      </c>
      <c r="N1004" s="509">
        <v>10</v>
      </c>
      <c r="O1004" s="509">
        <v>1508</v>
      </c>
      <c r="P1004" s="522">
        <v>0.84340044742729303</v>
      </c>
      <c r="Q1004" s="510">
        <v>150.80000000000001</v>
      </c>
    </row>
    <row r="1005" spans="1:17" ht="14.4" customHeight="1" x14ac:dyDescent="0.3">
      <c r="A1005" s="505" t="s">
        <v>3380</v>
      </c>
      <c r="B1005" s="506" t="s">
        <v>2713</v>
      </c>
      <c r="C1005" s="506" t="s">
        <v>2688</v>
      </c>
      <c r="D1005" s="506" t="s">
        <v>3051</v>
      </c>
      <c r="E1005" s="506" t="s">
        <v>3052</v>
      </c>
      <c r="F1005" s="509">
        <v>9</v>
      </c>
      <c r="G1005" s="509">
        <v>1728</v>
      </c>
      <c r="H1005" s="509">
        <v>1</v>
      </c>
      <c r="I1005" s="509">
        <v>192</v>
      </c>
      <c r="J1005" s="509">
        <v>10</v>
      </c>
      <c r="K1005" s="509">
        <v>1930</v>
      </c>
      <c r="L1005" s="509">
        <v>1.1168981481481481</v>
      </c>
      <c r="M1005" s="509">
        <v>193</v>
      </c>
      <c r="N1005" s="509">
        <v>5</v>
      </c>
      <c r="O1005" s="509">
        <v>968</v>
      </c>
      <c r="P1005" s="522">
        <v>0.56018518518518523</v>
      </c>
      <c r="Q1005" s="510">
        <v>193.6</v>
      </c>
    </row>
    <row r="1006" spans="1:17" ht="14.4" customHeight="1" x14ac:dyDescent="0.3">
      <c r="A1006" s="505" t="s">
        <v>3380</v>
      </c>
      <c r="B1006" s="506" t="s">
        <v>2713</v>
      </c>
      <c r="C1006" s="506" t="s">
        <v>2688</v>
      </c>
      <c r="D1006" s="506" t="s">
        <v>3053</v>
      </c>
      <c r="E1006" s="506" t="s">
        <v>3054</v>
      </c>
      <c r="F1006" s="509">
        <v>212</v>
      </c>
      <c r="G1006" s="509">
        <v>41764</v>
      </c>
      <c r="H1006" s="509">
        <v>1</v>
      </c>
      <c r="I1006" s="509">
        <v>197</v>
      </c>
      <c r="J1006" s="509">
        <v>170</v>
      </c>
      <c r="K1006" s="509">
        <v>33660</v>
      </c>
      <c r="L1006" s="509">
        <v>0.80595728378507803</v>
      </c>
      <c r="M1006" s="509">
        <v>198</v>
      </c>
      <c r="N1006" s="509">
        <v>144</v>
      </c>
      <c r="O1006" s="509">
        <v>28615</v>
      </c>
      <c r="P1006" s="522">
        <v>0.68515946748395751</v>
      </c>
      <c r="Q1006" s="510">
        <v>198.71527777777777</v>
      </c>
    </row>
    <row r="1007" spans="1:17" ht="14.4" customHeight="1" x14ac:dyDescent="0.3">
      <c r="A1007" s="505" t="s">
        <v>3380</v>
      </c>
      <c r="B1007" s="506" t="s">
        <v>2713</v>
      </c>
      <c r="C1007" s="506" t="s">
        <v>2688</v>
      </c>
      <c r="D1007" s="506" t="s">
        <v>3055</v>
      </c>
      <c r="E1007" s="506" t="s">
        <v>3056</v>
      </c>
      <c r="F1007" s="509">
        <v>4</v>
      </c>
      <c r="G1007" s="509">
        <v>1656</v>
      </c>
      <c r="H1007" s="509">
        <v>1</v>
      </c>
      <c r="I1007" s="509">
        <v>414</v>
      </c>
      <c r="J1007" s="509">
        <v>4</v>
      </c>
      <c r="K1007" s="509">
        <v>1660</v>
      </c>
      <c r="L1007" s="509">
        <v>1.0024154589371981</v>
      </c>
      <c r="M1007" s="509">
        <v>415</v>
      </c>
      <c r="N1007" s="509">
        <v>7</v>
      </c>
      <c r="O1007" s="509">
        <v>2919</v>
      </c>
      <c r="P1007" s="522">
        <v>1.7626811594202898</v>
      </c>
      <c r="Q1007" s="510">
        <v>417</v>
      </c>
    </row>
    <row r="1008" spans="1:17" ht="14.4" customHeight="1" x14ac:dyDescent="0.3">
      <c r="A1008" s="505" t="s">
        <v>3380</v>
      </c>
      <c r="B1008" s="506" t="s">
        <v>2713</v>
      </c>
      <c r="C1008" s="506" t="s">
        <v>2688</v>
      </c>
      <c r="D1008" s="506" t="s">
        <v>3059</v>
      </c>
      <c r="E1008" s="506" t="s">
        <v>3060</v>
      </c>
      <c r="F1008" s="509"/>
      <c r="G1008" s="509"/>
      <c r="H1008" s="509"/>
      <c r="I1008" s="509"/>
      <c r="J1008" s="509"/>
      <c r="K1008" s="509"/>
      <c r="L1008" s="509"/>
      <c r="M1008" s="509"/>
      <c r="N1008" s="509">
        <v>1</v>
      </c>
      <c r="O1008" s="509">
        <v>159</v>
      </c>
      <c r="P1008" s="522"/>
      <c r="Q1008" s="510">
        <v>159</v>
      </c>
    </row>
    <row r="1009" spans="1:17" ht="14.4" customHeight="1" x14ac:dyDescent="0.3">
      <c r="A1009" s="505" t="s">
        <v>3380</v>
      </c>
      <c r="B1009" s="506" t="s">
        <v>2713</v>
      </c>
      <c r="C1009" s="506" t="s">
        <v>2688</v>
      </c>
      <c r="D1009" s="506" t="s">
        <v>3061</v>
      </c>
      <c r="E1009" s="506" t="s">
        <v>3062</v>
      </c>
      <c r="F1009" s="509">
        <v>0</v>
      </c>
      <c r="G1009" s="509">
        <v>0</v>
      </c>
      <c r="H1009" s="509"/>
      <c r="I1009" s="509"/>
      <c r="J1009" s="509"/>
      <c r="K1009" s="509"/>
      <c r="L1009" s="509"/>
      <c r="M1009" s="509"/>
      <c r="N1009" s="509"/>
      <c r="O1009" s="509"/>
      <c r="P1009" s="522"/>
      <c r="Q1009" s="510"/>
    </row>
    <row r="1010" spans="1:17" ht="14.4" customHeight="1" x14ac:dyDescent="0.3">
      <c r="A1010" s="505" t="s">
        <v>3380</v>
      </c>
      <c r="B1010" s="506" t="s">
        <v>2713</v>
      </c>
      <c r="C1010" s="506" t="s">
        <v>2688</v>
      </c>
      <c r="D1010" s="506" t="s">
        <v>3065</v>
      </c>
      <c r="E1010" s="506" t="s">
        <v>3066</v>
      </c>
      <c r="F1010" s="509">
        <v>2</v>
      </c>
      <c r="G1010" s="509">
        <v>848</v>
      </c>
      <c r="H1010" s="509">
        <v>1</v>
      </c>
      <c r="I1010" s="509">
        <v>424</v>
      </c>
      <c r="J1010" s="509">
        <v>4</v>
      </c>
      <c r="K1010" s="509">
        <v>1700</v>
      </c>
      <c r="L1010" s="509">
        <v>2.0047169811320753</v>
      </c>
      <c r="M1010" s="509">
        <v>425</v>
      </c>
      <c r="N1010" s="509">
        <v>4</v>
      </c>
      <c r="O1010" s="509">
        <v>1708</v>
      </c>
      <c r="P1010" s="522">
        <v>2.0141509433962264</v>
      </c>
      <c r="Q1010" s="510">
        <v>427</v>
      </c>
    </row>
    <row r="1011" spans="1:17" ht="14.4" customHeight="1" x14ac:dyDescent="0.3">
      <c r="A1011" s="505" t="s">
        <v>3380</v>
      </c>
      <c r="B1011" s="506" t="s">
        <v>2713</v>
      </c>
      <c r="C1011" s="506" t="s">
        <v>2688</v>
      </c>
      <c r="D1011" s="506" t="s">
        <v>3067</v>
      </c>
      <c r="E1011" s="506" t="s">
        <v>3068</v>
      </c>
      <c r="F1011" s="509">
        <v>90</v>
      </c>
      <c r="G1011" s="509">
        <v>190440</v>
      </c>
      <c r="H1011" s="509">
        <v>1</v>
      </c>
      <c r="I1011" s="509">
        <v>2116</v>
      </c>
      <c r="J1011" s="509">
        <v>188</v>
      </c>
      <c r="K1011" s="509">
        <v>398184</v>
      </c>
      <c r="L1011" s="509">
        <v>2.0908632640201636</v>
      </c>
      <c r="M1011" s="509">
        <v>2118</v>
      </c>
      <c r="N1011" s="509">
        <v>182</v>
      </c>
      <c r="O1011" s="509">
        <v>385914</v>
      </c>
      <c r="P1011" s="522">
        <v>2.02643352236925</v>
      </c>
      <c r="Q1011" s="510">
        <v>2120.4065934065934</v>
      </c>
    </row>
    <row r="1012" spans="1:17" ht="14.4" customHeight="1" x14ac:dyDescent="0.3">
      <c r="A1012" s="505" t="s">
        <v>3380</v>
      </c>
      <c r="B1012" s="506" t="s">
        <v>2713</v>
      </c>
      <c r="C1012" s="506" t="s">
        <v>2688</v>
      </c>
      <c r="D1012" s="506" t="s">
        <v>3069</v>
      </c>
      <c r="E1012" s="506" t="s">
        <v>2998</v>
      </c>
      <c r="F1012" s="509">
        <v>40</v>
      </c>
      <c r="G1012" s="509">
        <v>74480</v>
      </c>
      <c r="H1012" s="509">
        <v>1</v>
      </c>
      <c r="I1012" s="509">
        <v>1862</v>
      </c>
      <c r="J1012" s="509">
        <v>37</v>
      </c>
      <c r="K1012" s="509">
        <v>68968</v>
      </c>
      <c r="L1012" s="509">
        <v>0.92599355531686356</v>
      </c>
      <c r="M1012" s="509">
        <v>1864</v>
      </c>
      <c r="N1012" s="509">
        <v>37</v>
      </c>
      <c r="O1012" s="509">
        <v>69040</v>
      </c>
      <c r="P1012" s="522">
        <v>0.92696025778732549</v>
      </c>
      <c r="Q1012" s="510">
        <v>1865.9459459459461</v>
      </c>
    </row>
    <row r="1013" spans="1:17" ht="14.4" customHeight="1" x14ac:dyDescent="0.3">
      <c r="A1013" s="505" t="s">
        <v>3380</v>
      </c>
      <c r="B1013" s="506" t="s">
        <v>2713</v>
      </c>
      <c r="C1013" s="506" t="s">
        <v>2688</v>
      </c>
      <c r="D1013" s="506" t="s">
        <v>3070</v>
      </c>
      <c r="E1013" s="506" t="s">
        <v>3071</v>
      </c>
      <c r="F1013" s="509">
        <v>1</v>
      </c>
      <c r="G1013" s="509">
        <v>157</v>
      </c>
      <c r="H1013" s="509">
        <v>1</v>
      </c>
      <c r="I1013" s="509">
        <v>157</v>
      </c>
      <c r="J1013" s="509"/>
      <c r="K1013" s="509"/>
      <c r="L1013" s="509"/>
      <c r="M1013" s="509"/>
      <c r="N1013" s="509"/>
      <c r="O1013" s="509"/>
      <c r="P1013" s="522"/>
      <c r="Q1013" s="510"/>
    </row>
    <row r="1014" spans="1:17" ht="14.4" customHeight="1" x14ac:dyDescent="0.3">
      <c r="A1014" s="505" t="s">
        <v>3380</v>
      </c>
      <c r="B1014" s="506" t="s">
        <v>2713</v>
      </c>
      <c r="C1014" s="506" t="s">
        <v>2688</v>
      </c>
      <c r="D1014" s="506" t="s">
        <v>3072</v>
      </c>
      <c r="E1014" s="506" t="s">
        <v>3073</v>
      </c>
      <c r="F1014" s="509"/>
      <c r="G1014" s="509"/>
      <c r="H1014" s="509"/>
      <c r="I1014" s="509"/>
      <c r="J1014" s="509"/>
      <c r="K1014" s="509"/>
      <c r="L1014" s="509"/>
      <c r="M1014" s="509"/>
      <c r="N1014" s="509">
        <v>2</v>
      </c>
      <c r="O1014" s="509">
        <v>19435</v>
      </c>
      <c r="P1014" s="522"/>
      <c r="Q1014" s="510">
        <v>9717.5</v>
      </c>
    </row>
    <row r="1015" spans="1:17" ht="14.4" customHeight="1" x14ac:dyDescent="0.3">
      <c r="A1015" s="505" t="s">
        <v>3380</v>
      </c>
      <c r="B1015" s="506" t="s">
        <v>2713</v>
      </c>
      <c r="C1015" s="506" t="s">
        <v>2688</v>
      </c>
      <c r="D1015" s="506" t="s">
        <v>3078</v>
      </c>
      <c r="E1015" s="506" t="s">
        <v>3079</v>
      </c>
      <c r="F1015" s="509">
        <v>52</v>
      </c>
      <c r="G1015" s="509">
        <v>435656</v>
      </c>
      <c r="H1015" s="509">
        <v>1</v>
      </c>
      <c r="I1015" s="509">
        <v>8378</v>
      </c>
      <c r="J1015" s="509">
        <v>46</v>
      </c>
      <c r="K1015" s="509">
        <v>385664</v>
      </c>
      <c r="L1015" s="509">
        <v>0.88524891198560329</v>
      </c>
      <c r="M1015" s="509">
        <v>8384</v>
      </c>
      <c r="N1015" s="509">
        <v>43</v>
      </c>
      <c r="O1015" s="509">
        <v>360886</v>
      </c>
      <c r="P1015" s="522">
        <v>0.82837376278531683</v>
      </c>
      <c r="Q1015" s="510">
        <v>8392.6976744186049</v>
      </c>
    </row>
    <row r="1016" spans="1:17" ht="14.4" customHeight="1" x14ac:dyDescent="0.3">
      <c r="A1016" s="505" t="s">
        <v>3380</v>
      </c>
      <c r="B1016" s="506" t="s">
        <v>2713</v>
      </c>
      <c r="C1016" s="506" t="s">
        <v>2688</v>
      </c>
      <c r="D1016" s="506" t="s">
        <v>3084</v>
      </c>
      <c r="E1016" s="506" t="s">
        <v>3085</v>
      </c>
      <c r="F1016" s="509"/>
      <c r="G1016" s="509"/>
      <c r="H1016" s="509"/>
      <c r="I1016" s="509"/>
      <c r="J1016" s="509"/>
      <c r="K1016" s="509"/>
      <c r="L1016" s="509"/>
      <c r="M1016" s="509"/>
      <c r="N1016" s="509">
        <v>1</v>
      </c>
      <c r="O1016" s="509">
        <v>0</v>
      </c>
      <c r="P1016" s="522"/>
      <c r="Q1016" s="510">
        <v>0</v>
      </c>
    </row>
    <row r="1017" spans="1:17" ht="14.4" customHeight="1" x14ac:dyDescent="0.3">
      <c r="A1017" s="505" t="s">
        <v>3380</v>
      </c>
      <c r="B1017" s="506" t="s">
        <v>2713</v>
      </c>
      <c r="C1017" s="506" t="s">
        <v>2688</v>
      </c>
      <c r="D1017" s="506" t="s">
        <v>3086</v>
      </c>
      <c r="E1017" s="506" t="s">
        <v>3087</v>
      </c>
      <c r="F1017" s="509">
        <v>12</v>
      </c>
      <c r="G1017" s="509">
        <v>23856</v>
      </c>
      <c r="H1017" s="509">
        <v>1</v>
      </c>
      <c r="I1017" s="509">
        <v>1988</v>
      </c>
      <c r="J1017" s="509">
        <v>3</v>
      </c>
      <c r="K1017" s="509">
        <v>5979</v>
      </c>
      <c r="L1017" s="509">
        <v>0.2506287726358149</v>
      </c>
      <c r="M1017" s="509">
        <v>1993</v>
      </c>
      <c r="N1017" s="509">
        <v>7</v>
      </c>
      <c r="O1017" s="509">
        <v>13991</v>
      </c>
      <c r="P1017" s="522">
        <v>0.58647719651240782</v>
      </c>
      <c r="Q1017" s="510">
        <v>1998.7142857142858</v>
      </c>
    </row>
    <row r="1018" spans="1:17" ht="14.4" customHeight="1" x14ac:dyDescent="0.3">
      <c r="A1018" s="505" t="s">
        <v>3380</v>
      </c>
      <c r="B1018" s="506" t="s">
        <v>2713</v>
      </c>
      <c r="C1018" s="506" t="s">
        <v>2688</v>
      </c>
      <c r="D1018" s="506" t="s">
        <v>3088</v>
      </c>
      <c r="E1018" s="506" t="s">
        <v>3089</v>
      </c>
      <c r="F1018" s="509">
        <v>1</v>
      </c>
      <c r="G1018" s="509">
        <v>5688</v>
      </c>
      <c r="H1018" s="509">
        <v>1</v>
      </c>
      <c r="I1018" s="509">
        <v>5688</v>
      </c>
      <c r="J1018" s="509"/>
      <c r="K1018" s="509"/>
      <c r="L1018" s="509"/>
      <c r="M1018" s="509"/>
      <c r="N1018" s="509"/>
      <c r="O1018" s="509"/>
      <c r="P1018" s="522"/>
      <c r="Q1018" s="510"/>
    </row>
    <row r="1019" spans="1:17" ht="14.4" customHeight="1" x14ac:dyDescent="0.3">
      <c r="A1019" s="505" t="s">
        <v>3380</v>
      </c>
      <c r="B1019" s="506" t="s">
        <v>2713</v>
      </c>
      <c r="C1019" s="506" t="s">
        <v>2688</v>
      </c>
      <c r="D1019" s="506" t="s">
        <v>3090</v>
      </c>
      <c r="E1019" s="506" t="s">
        <v>3091</v>
      </c>
      <c r="F1019" s="509"/>
      <c r="G1019" s="509"/>
      <c r="H1019" s="509"/>
      <c r="I1019" s="509"/>
      <c r="J1019" s="509">
        <v>3</v>
      </c>
      <c r="K1019" s="509">
        <v>2742</v>
      </c>
      <c r="L1019" s="509"/>
      <c r="M1019" s="509">
        <v>914</v>
      </c>
      <c r="N1019" s="509"/>
      <c r="O1019" s="509"/>
      <c r="P1019" s="522"/>
      <c r="Q1019" s="510"/>
    </row>
    <row r="1020" spans="1:17" ht="14.4" customHeight="1" x14ac:dyDescent="0.3">
      <c r="A1020" s="505" t="s">
        <v>3380</v>
      </c>
      <c r="B1020" s="506" t="s">
        <v>2713</v>
      </c>
      <c r="C1020" s="506" t="s">
        <v>2688</v>
      </c>
      <c r="D1020" s="506" t="s">
        <v>3094</v>
      </c>
      <c r="E1020" s="506" t="s">
        <v>3095</v>
      </c>
      <c r="F1020" s="509">
        <v>1</v>
      </c>
      <c r="G1020" s="509">
        <v>558</v>
      </c>
      <c r="H1020" s="509">
        <v>1</v>
      </c>
      <c r="I1020" s="509">
        <v>558</v>
      </c>
      <c r="J1020" s="509"/>
      <c r="K1020" s="509"/>
      <c r="L1020" s="509"/>
      <c r="M1020" s="509"/>
      <c r="N1020" s="509"/>
      <c r="O1020" s="509"/>
      <c r="P1020" s="522"/>
      <c r="Q1020" s="510"/>
    </row>
    <row r="1021" spans="1:17" ht="14.4" customHeight="1" x14ac:dyDescent="0.3">
      <c r="A1021" s="505" t="s">
        <v>3385</v>
      </c>
      <c r="B1021" s="506" t="s">
        <v>2678</v>
      </c>
      <c r="C1021" s="506" t="s">
        <v>2688</v>
      </c>
      <c r="D1021" s="506" t="s">
        <v>2691</v>
      </c>
      <c r="E1021" s="506" t="s">
        <v>2692</v>
      </c>
      <c r="F1021" s="509"/>
      <c r="G1021" s="509"/>
      <c r="H1021" s="509"/>
      <c r="I1021" s="509"/>
      <c r="J1021" s="509"/>
      <c r="K1021" s="509"/>
      <c r="L1021" s="509"/>
      <c r="M1021" s="509"/>
      <c r="N1021" s="509">
        <v>0</v>
      </c>
      <c r="O1021" s="509">
        <v>0</v>
      </c>
      <c r="P1021" s="522"/>
      <c r="Q1021" s="510"/>
    </row>
    <row r="1022" spans="1:17" ht="14.4" customHeight="1" x14ac:dyDescent="0.3">
      <c r="A1022" s="505" t="s">
        <v>3385</v>
      </c>
      <c r="B1022" s="506" t="s">
        <v>2678</v>
      </c>
      <c r="C1022" s="506" t="s">
        <v>2688</v>
      </c>
      <c r="D1022" s="506" t="s">
        <v>2693</v>
      </c>
      <c r="E1022" s="506" t="s">
        <v>2694</v>
      </c>
      <c r="F1022" s="509"/>
      <c r="G1022" s="509"/>
      <c r="H1022" s="509"/>
      <c r="I1022" s="509"/>
      <c r="J1022" s="509"/>
      <c r="K1022" s="509"/>
      <c r="L1022" s="509"/>
      <c r="M1022" s="509"/>
      <c r="N1022" s="509">
        <v>0</v>
      </c>
      <c r="O1022" s="509">
        <v>0</v>
      </c>
      <c r="P1022" s="522"/>
      <c r="Q1022" s="510"/>
    </row>
    <row r="1023" spans="1:17" ht="14.4" customHeight="1" x14ac:dyDescent="0.3">
      <c r="A1023" s="505" t="s">
        <v>3385</v>
      </c>
      <c r="B1023" s="506" t="s">
        <v>2678</v>
      </c>
      <c r="C1023" s="506" t="s">
        <v>2688</v>
      </c>
      <c r="D1023" s="506" t="s">
        <v>2695</v>
      </c>
      <c r="E1023" s="506" t="s">
        <v>2696</v>
      </c>
      <c r="F1023" s="509"/>
      <c r="G1023" s="509"/>
      <c r="H1023" s="509"/>
      <c r="I1023" s="509"/>
      <c r="J1023" s="509">
        <v>1</v>
      </c>
      <c r="K1023" s="509">
        <v>624</v>
      </c>
      <c r="L1023" s="509"/>
      <c r="M1023" s="509">
        <v>624</v>
      </c>
      <c r="N1023" s="509"/>
      <c r="O1023" s="509"/>
      <c r="P1023" s="522"/>
      <c r="Q1023" s="510"/>
    </row>
    <row r="1024" spans="1:17" ht="14.4" customHeight="1" x14ac:dyDescent="0.3">
      <c r="A1024" s="505" t="s">
        <v>3385</v>
      </c>
      <c r="B1024" s="506" t="s">
        <v>2678</v>
      </c>
      <c r="C1024" s="506" t="s">
        <v>2688</v>
      </c>
      <c r="D1024" s="506" t="s">
        <v>2697</v>
      </c>
      <c r="E1024" s="506" t="s">
        <v>2698</v>
      </c>
      <c r="F1024" s="509">
        <v>1</v>
      </c>
      <c r="G1024" s="509">
        <v>324</v>
      </c>
      <c r="H1024" s="509">
        <v>1</v>
      </c>
      <c r="I1024" s="509">
        <v>324</v>
      </c>
      <c r="J1024" s="509">
        <v>2</v>
      </c>
      <c r="K1024" s="509">
        <v>652</v>
      </c>
      <c r="L1024" s="509">
        <v>2.0123456790123457</v>
      </c>
      <c r="M1024" s="509">
        <v>326</v>
      </c>
      <c r="N1024" s="509"/>
      <c r="O1024" s="509"/>
      <c r="P1024" s="522"/>
      <c r="Q1024" s="510"/>
    </row>
    <row r="1025" spans="1:17" ht="14.4" customHeight="1" x14ac:dyDescent="0.3">
      <c r="A1025" s="505" t="s">
        <v>3385</v>
      </c>
      <c r="B1025" s="506" t="s">
        <v>2678</v>
      </c>
      <c r="C1025" s="506" t="s">
        <v>2688</v>
      </c>
      <c r="D1025" s="506" t="s">
        <v>2701</v>
      </c>
      <c r="E1025" s="506" t="s">
        <v>2702</v>
      </c>
      <c r="F1025" s="509">
        <v>7</v>
      </c>
      <c r="G1025" s="509">
        <v>4536</v>
      </c>
      <c r="H1025" s="509">
        <v>1</v>
      </c>
      <c r="I1025" s="509">
        <v>648</v>
      </c>
      <c r="J1025" s="509">
        <v>8</v>
      </c>
      <c r="K1025" s="509">
        <v>5200</v>
      </c>
      <c r="L1025" s="509">
        <v>1.1463844797178131</v>
      </c>
      <c r="M1025" s="509">
        <v>650</v>
      </c>
      <c r="N1025" s="509">
        <v>9</v>
      </c>
      <c r="O1025" s="509">
        <v>5885</v>
      </c>
      <c r="P1025" s="522">
        <v>1.2973985890652557</v>
      </c>
      <c r="Q1025" s="510">
        <v>653.88888888888891</v>
      </c>
    </row>
    <row r="1026" spans="1:17" ht="14.4" customHeight="1" x14ac:dyDescent="0.3">
      <c r="A1026" s="505" t="s">
        <v>3385</v>
      </c>
      <c r="B1026" s="506" t="s">
        <v>2678</v>
      </c>
      <c r="C1026" s="506" t="s">
        <v>2688</v>
      </c>
      <c r="D1026" s="506" t="s">
        <v>2703</v>
      </c>
      <c r="E1026" s="506" t="s">
        <v>2704</v>
      </c>
      <c r="F1026" s="509">
        <v>6</v>
      </c>
      <c r="G1026" s="509">
        <v>720</v>
      </c>
      <c r="H1026" s="509">
        <v>1</v>
      </c>
      <c r="I1026" s="509">
        <v>120</v>
      </c>
      <c r="J1026" s="509">
        <v>9</v>
      </c>
      <c r="K1026" s="509">
        <v>1089</v>
      </c>
      <c r="L1026" s="509">
        <v>1.5125</v>
      </c>
      <c r="M1026" s="509">
        <v>121</v>
      </c>
      <c r="N1026" s="509">
        <v>9</v>
      </c>
      <c r="O1026" s="509">
        <v>1103</v>
      </c>
      <c r="P1026" s="522">
        <v>1.5319444444444446</v>
      </c>
      <c r="Q1026" s="510">
        <v>122.55555555555556</v>
      </c>
    </row>
    <row r="1027" spans="1:17" ht="14.4" customHeight="1" x14ac:dyDescent="0.3">
      <c r="A1027" s="505" t="s">
        <v>3385</v>
      </c>
      <c r="B1027" s="506" t="s">
        <v>2678</v>
      </c>
      <c r="C1027" s="506" t="s">
        <v>2688</v>
      </c>
      <c r="D1027" s="506" t="s">
        <v>2705</v>
      </c>
      <c r="E1027" s="506" t="s">
        <v>2706</v>
      </c>
      <c r="F1027" s="509"/>
      <c r="G1027" s="509"/>
      <c r="H1027" s="509"/>
      <c r="I1027" s="509"/>
      <c r="J1027" s="509">
        <v>1</v>
      </c>
      <c r="K1027" s="509">
        <v>266</v>
      </c>
      <c r="L1027" s="509"/>
      <c r="M1027" s="509">
        <v>266</v>
      </c>
      <c r="N1027" s="509">
        <v>1</v>
      </c>
      <c r="O1027" s="509">
        <v>268</v>
      </c>
      <c r="P1027" s="522"/>
      <c r="Q1027" s="510">
        <v>268</v>
      </c>
    </row>
    <row r="1028" spans="1:17" ht="14.4" customHeight="1" x14ac:dyDescent="0.3">
      <c r="A1028" s="505" t="s">
        <v>3385</v>
      </c>
      <c r="B1028" s="506" t="s">
        <v>2678</v>
      </c>
      <c r="C1028" s="506" t="s">
        <v>2688</v>
      </c>
      <c r="D1028" s="506" t="s">
        <v>2709</v>
      </c>
      <c r="E1028" s="506" t="s">
        <v>2710</v>
      </c>
      <c r="F1028" s="509"/>
      <c r="G1028" s="509"/>
      <c r="H1028" s="509"/>
      <c r="I1028" s="509"/>
      <c r="J1028" s="509"/>
      <c r="K1028" s="509"/>
      <c r="L1028" s="509"/>
      <c r="M1028" s="509"/>
      <c r="N1028" s="509">
        <v>1</v>
      </c>
      <c r="O1028" s="509">
        <v>470</v>
      </c>
      <c r="P1028" s="522"/>
      <c r="Q1028" s="510">
        <v>470</v>
      </c>
    </row>
    <row r="1029" spans="1:17" ht="14.4" customHeight="1" x14ac:dyDescent="0.3">
      <c r="A1029" s="505" t="s">
        <v>3385</v>
      </c>
      <c r="B1029" s="506" t="s">
        <v>2713</v>
      </c>
      <c r="C1029" s="506" t="s">
        <v>2714</v>
      </c>
      <c r="D1029" s="506" t="s">
        <v>2719</v>
      </c>
      <c r="E1029" s="506" t="s">
        <v>714</v>
      </c>
      <c r="F1029" s="509"/>
      <c r="G1029" s="509"/>
      <c r="H1029" s="509"/>
      <c r="I1029" s="509"/>
      <c r="J1029" s="509">
        <v>0.5</v>
      </c>
      <c r="K1029" s="509">
        <v>1000.13</v>
      </c>
      <c r="L1029" s="509"/>
      <c r="M1029" s="509">
        <v>2000.26</v>
      </c>
      <c r="N1029" s="509"/>
      <c r="O1029" s="509"/>
      <c r="P1029" s="522"/>
      <c r="Q1029" s="510"/>
    </row>
    <row r="1030" spans="1:17" ht="14.4" customHeight="1" x14ac:dyDescent="0.3">
      <c r="A1030" s="505" t="s">
        <v>3385</v>
      </c>
      <c r="B1030" s="506" t="s">
        <v>2713</v>
      </c>
      <c r="C1030" s="506" t="s">
        <v>2714</v>
      </c>
      <c r="D1030" s="506" t="s">
        <v>2720</v>
      </c>
      <c r="E1030" s="506" t="s">
        <v>2721</v>
      </c>
      <c r="F1030" s="509"/>
      <c r="G1030" s="509"/>
      <c r="H1030" s="509"/>
      <c r="I1030" s="509"/>
      <c r="J1030" s="509"/>
      <c r="K1030" s="509"/>
      <c r="L1030" s="509"/>
      <c r="M1030" s="509"/>
      <c r="N1030" s="509">
        <v>0.33</v>
      </c>
      <c r="O1030" s="509">
        <v>881.58</v>
      </c>
      <c r="P1030" s="522"/>
      <c r="Q1030" s="510">
        <v>2671.4545454545455</v>
      </c>
    </row>
    <row r="1031" spans="1:17" ht="14.4" customHeight="1" x14ac:dyDescent="0.3">
      <c r="A1031" s="505" t="s">
        <v>3385</v>
      </c>
      <c r="B1031" s="506" t="s">
        <v>2713</v>
      </c>
      <c r="C1031" s="506" t="s">
        <v>2714</v>
      </c>
      <c r="D1031" s="506" t="s">
        <v>2728</v>
      </c>
      <c r="E1031" s="506" t="s">
        <v>725</v>
      </c>
      <c r="F1031" s="509">
        <v>0.82</v>
      </c>
      <c r="G1031" s="509">
        <v>803.94</v>
      </c>
      <c r="H1031" s="509">
        <v>1</v>
      </c>
      <c r="I1031" s="509">
        <v>980.41463414634154</v>
      </c>
      <c r="J1031" s="509">
        <v>4.1500000000000004</v>
      </c>
      <c r="K1031" s="509">
        <v>4104.4500000000007</v>
      </c>
      <c r="L1031" s="509">
        <v>5.1054183147996124</v>
      </c>
      <c r="M1031" s="509">
        <v>989.02409638554229</v>
      </c>
      <c r="N1031" s="509">
        <v>4.5</v>
      </c>
      <c r="O1031" s="509">
        <v>4450.6399999999994</v>
      </c>
      <c r="P1031" s="522">
        <v>5.5360350274896124</v>
      </c>
      <c r="Q1031" s="510">
        <v>989.03111111111093</v>
      </c>
    </row>
    <row r="1032" spans="1:17" ht="14.4" customHeight="1" x14ac:dyDescent="0.3">
      <c r="A1032" s="505" t="s">
        <v>3385</v>
      </c>
      <c r="B1032" s="506" t="s">
        <v>2713</v>
      </c>
      <c r="C1032" s="506" t="s">
        <v>2714</v>
      </c>
      <c r="D1032" s="506" t="s">
        <v>2731</v>
      </c>
      <c r="E1032" s="506" t="s">
        <v>832</v>
      </c>
      <c r="F1032" s="509">
        <v>0.86</v>
      </c>
      <c r="G1032" s="509">
        <v>11057.43</v>
      </c>
      <c r="H1032" s="509">
        <v>1</v>
      </c>
      <c r="I1032" s="509">
        <v>12857.476744186048</v>
      </c>
      <c r="J1032" s="509">
        <v>0.88</v>
      </c>
      <c r="K1032" s="509">
        <v>9045.2000000000007</v>
      </c>
      <c r="L1032" s="509">
        <v>0.81802010051160179</v>
      </c>
      <c r="M1032" s="509">
        <v>10278.636363636364</v>
      </c>
      <c r="N1032" s="509">
        <v>0.14000000000000001</v>
      </c>
      <c r="O1032" s="509">
        <v>1447.23</v>
      </c>
      <c r="P1032" s="522">
        <v>0.1308830352080004</v>
      </c>
      <c r="Q1032" s="510">
        <v>10337.357142857141</v>
      </c>
    </row>
    <row r="1033" spans="1:17" ht="14.4" customHeight="1" x14ac:dyDescent="0.3">
      <c r="A1033" s="505" t="s">
        <v>3385</v>
      </c>
      <c r="B1033" s="506" t="s">
        <v>2713</v>
      </c>
      <c r="C1033" s="506" t="s">
        <v>2714</v>
      </c>
      <c r="D1033" s="506" t="s">
        <v>2734</v>
      </c>
      <c r="E1033" s="506" t="s">
        <v>832</v>
      </c>
      <c r="F1033" s="509"/>
      <c r="G1033" s="509"/>
      <c r="H1033" s="509"/>
      <c r="I1033" s="509"/>
      <c r="J1033" s="509">
        <v>0.1</v>
      </c>
      <c r="K1033" s="509">
        <v>650.65</v>
      </c>
      <c r="L1033" s="509"/>
      <c r="M1033" s="509">
        <v>6506.4999999999991</v>
      </c>
      <c r="N1033" s="509"/>
      <c r="O1033" s="509"/>
      <c r="P1033" s="522"/>
      <c r="Q1033" s="510"/>
    </row>
    <row r="1034" spans="1:17" ht="14.4" customHeight="1" x14ac:dyDescent="0.3">
      <c r="A1034" s="505" t="s">
        <v>3385</v>
      </c>
      <c r="B1034" s="506" t="s">
        <v>2713</v>
      </c>
      <c r="C1034" s="506" t="s">
        <v>2714</v>
      </c>
      <c r="D1034" s="506" t="s">
        <v>2738</v>
      </c>
      <c r="E1034" s="506" t="s">
        <v>2739</v>
      </c>
      <c r="F1034" s="509"/>
      <c r="G1034" s="509"/>
      <c r="H1034" s="509"/>
      <c r="I1034" s="509"/>
      <c r="J1034" s="509">
        <v>0.2</v>
      </c>
      <c r="K1034" s="509">
        <v>53.26</v>
      </c>
      <c r="L1034" s="509"/>
      <c r="M1034" s="509">
        <v>266.29999999999995</v>
      </c>
      <c r="N1034" s="509"/>
      <c r="O1034" s="509"/>
      <c r="P1034" s="522"/>
      <c r="Q1034" s="510"/>
    </row>
    <row r="1035" spans="1:17" ht="14.4" customHeight="1" x14ac:dyDescent="0.3">
      <c r="A1035" s="505" t="s">
        <v>3385</v>
      </c>
      <c r="B1035" s="506" t="s">
        <v>2713</v>
      </c>
      <c r="C1035" s="506" t="s">
        <v>2714</v>
      </c>
      <c r="D1035" s="506" t="s">
        <v>2740</v>
      </c>
      <c r="E1035" s="506" t="s">
        <v>729</v>
      </c>
      <c r="F1035" s="509"/>
      <c r="G1035" s="509"/>
      <c r="H1035" s="509"/>
      <c r="I1035" s="509"/>
      <c r="J1035" s="509"/>
      <c r="K1035" s="509"/>
      <c r="L1035" s="509"/>
      <c r="M1035" s="509"/>
      <c r="N1035" s="509">
        <v>1</v>
      </c>
      <c r="O1035" s="509">
        <v>975.22</v>
      </c>
      <c r="P1035" s="522"/>
      <c r="Q1035" s="510">
        <v>975.22</v>
      </c>
    </row>
    <row r="1036" spans="1:17" ht="14.4" customHeight="1" x14ac:dyDescent="0.3">
      <c r="A1036" s="505" t="s">
        <v>3385</v>
      </c>
      <c r="B1036" s="506" t="s">
        <v>2713</v>
      </c>
      <c r="C1036" s="506" t="s">
        <v>2714</v>
      </c>
      <c r="D1036" s="506" t="s">
        <v>2745</v>
      </c>
      <c r="E1036" s="506" t="s">
        <v>748</v>
      </c>
      <c r="F1036" s="509"/>
      <c r="G1036" s="509"/>
      <c r="H1036" s="509"/>
      <c r="I1036" s="509"/>
      <c r="J1036" s="509">
        <v>0.2</v>
      </c>
      <c r="K1036" s="509">
        <v>1092.1600000000001</v>
      </c>
      <c r="L1036" s="509"/>
      <c r="M1036" s="509">
        <v>5460.8</v>
      </c>
      <c r="N1036" s="509"/>
      <c r="O1036" s="509"/>
      <c r="P1036" s="522"/>
      <c r="Q1036" s="510"/>
    </row>
    <row r="1037" spans="1:17" ht="14.4" customHeight="1" x14ac:dyDescent="0.3">
      <c r="A1037" s="505" t="s">
        <v>3385</v>
      </c>
      <c r="B1037" s="506" t="s">
        <v>2713</v>
      </c>
      <c r="C1037" s="506" t="s">
        <v>2714</v>
      </c>
      <c r="D1037" s="506" t="s">
        <v>2746</v>
      </c>
      <c r="E1037" s="506" t="s">
        <v>748</v>
      </c>
      <c r="F1037" s="509">
        <v>1.29</v>
      </c>
      <c r="G1037" s="509">
        <v>13912.179999999998</v>
      </c>
      <c r="H1037" s="509">
        <v>1</v>
      </c>
      <c r="I1037" s="509">
        <v>10784.635658914727</v>
      </c>
      <c r="J1037" s="509">
        <v>2</v>
      </c>
      <c r="K1037" s="509">
        <v>21769.040000000001</v>
      </c>
      <c r="L1037" s="509">
        <v>1.5647468621021294</v>
      </c>
      <c r="M1037" s="509">
        <v>10884.52</v>
      </c>
      <c r="N1037" s="509">
        <v>0.85000000000000009</v>
      </c>
      <c r="O1037" s="509">
        <v>9283.34</v>
      </c>
      <c r="P1037" s="522">
        <v>0.66728147565658302</v>
      </c>
      <c r="Q1037" s="510">
        <v>10921.576470588234</v>
      </c>
    </row>
    <row r="1038" spans="1:17" ht="14.4" customHeight="1" x14ac:dyDescent="0.3">
      <c r="A1038" s="505" t="s">
        <v>3385</v>
      </c>
      <c r="B1038" s="506" t="s">
        <v>2713</v>
      </c>
      <c r="C1038" s="506" t="s">
        <v>2714</v>
      </c>
      <c r="D1038" s="506" t="s">
        <v>2747</v>
      </c>
      <c r="E1038" s="506" t="s">
        <v>855</v>
      </c>
      <c r="F1038" s="509">
        <v>0.7</v>
      </c>
      <c r="G1038" s="509">
        <v>1357.37</v>
      </c>
      <c r="H1038" s="509">
        <v>1</v>
      </c>
      <c r="I1038" s="509">
        <v>1939.1</v>
      </c>
      <c r="J1038" s="509">
        <v>1.7000000000000002</v>
      </c>
      <c r="K1038" s="509">
        <v>3310.07</v>
      </c>
      <c r="L1038" s="509">
        <v>2.4385908042759161</v>
      </c>
      <c r="M1038" s="509">
        <v>1947.1</v>
      </c>
      <c r="N1038" s="509">
        <v>1</v>
      </c>
      <c r="O1038" s="509">
        <v>1980.64</v>
      </c>
      <c r="P1038" s="522">
        <v>1.4591747275982232</v>
      </c>
      <c r="Q1038" s="510">
        <v>1980.64</v>
      </c>
    </row>
    <row r="1039" spans="1:17" ht="14.4" customHeight="1" x14ac:dyDescent="0.3">
      <c r="A1039" s="505" t="s">
        <v>3385</v>
      </c>
      <c r="B1039" s="506" t="s">
        <v>2713</v>
      </c>
      <c r="C1039" s="506" t="s">
        <v>2714</v>
      </c>
      <c r="D1039" s="506" t="s">
        <v>2749</v>
      </c>
      <c r="E1039" s="506" t="s">
        <v>748</v>
      </c>
      <c r="F1039" s="509"/>
      <c r="G1039" s="509"/>
      <c r="H1039" s="509"/>
      <c r="I1039" s="509"/>
      <c r="J1039" s="509"/>
      <c r="K1039" s="509"/>
      <c r="L1039" s="509"/>
      <c r="M1039" s="509"/>
      <c r="N1039" s="509">
        <v>2.0499999999999998</v>
      </c>
      <c r="O1039" s="509">
        <v>4477.8500000000004</v>
      </c>
      <c r="P1039" s="522"/>
      <c r="Q1039" s="510">
        <v>2184.3170731707319</v>
      </c>
    </row>
    <row r="1040" spans="1:17" ht="14.4" customHeight="1" x14ac:dyDescent="0.3">
      <c r="A1040" s="505" t="s">
        <v>3385</v>
      </c>
      <c r="B1040" s="506" t="s">
        <v>2713</v>
      </c>
      <c r="C1040" s="506" t="s">
        <v>2714</v>
      </c>
      <c r="D1040" s="506" t="s">
        <v>2750</v>
      </c>
      <c r="E1040" s="506" t="s">
        <v>733</v>
      </c>
      <c r="F1040" s="509">
        <v>0.15</v>
      </c>
      <c r="G1040" s="509">
        <v>56.4</v>
      </c>
      <c r="H1040" s="509">
        <v>1</v>
      </c>
      <c r="I1040" s="509">
        <v>376</v>
      </c>
      <c r="J1040" s="509">
        <v>0.3</v>
      </c>
      <c r="K1040" s="509">
        <v>113.3</v>
      </c>
      <c r="L1040" s="509">
        <v>2.0088652482269502</v>
      </c>
      <c r="M1040" s="509">
        <v>377.66666666666669</v>
      </c>
      <c r="N1040" s="509">
        <v>0.25</v>
      </c>
      <c r="O1040" s="509">
        <v>94.83</v>
      </c>
      <c r="P1040" s="522">
        <v>1.6813829787234043</v>
      </c>
      <c r="Q1040" s="510">
        <v>379.32</v>
      </c>
    </row>
    <row r="1041" spans="1:17" ht="14.4" customHeight="1" x14ac:dyDescent="0.3">
      <c r="A1041" s="505" t="s">
        <v>3385</v>
      </c>
      <c r="B1041" s="506" t="s">
        <v>2713</v>
      </c>
      <c r="C1041" s="506" t="s">
        <v>2714</v>
      </c>
      <c r="D1041" s="506" t="s">
        <v>2752</v>
      </c>
      <c r="E1041" s="506" t="s">
        <v>710</v>
      </c>
      <c r="F1041" s="509">
        <v>0.1</v>
      </c>
      <c r="G1041" s="509">
        <v>91.93</v>
      </c>
      <c r="H1041" s="509">
        <v>1</v>
      </c>
      <c r="I1041" s="509">
        <v>919.30000000000007</v>
      </c>
      <c r="J1041" s="509">
        <v>0.05</v>
      </c>
      <c r="K1041" s="509">
        <v>47.24</v>
      </c>
      <c r="L1041" s="509">
        <v>0.51386924834112913</v>
      </c>
      <c r="M1041" s="509">
        <v>944.8</v>
      </c>
      <c r="N1041" s="509">
        <v>0.05</v>
      </c>
      <c r="O1041" s="509">
        <v>47.24</v>
      </c>
      <c r="P1041" s="522">
        <v>0.51386924834112913</v>
      </c>
      <c r="Q1041" s="510">
        <v>944.8</v>
      </c>
    </row>
    <row r="1042" spans="1:17" ht="14.4" customHeight="1" x14ac:dyDescent="0.3">
      <c r="A1042" s="505" t="s">
        <v>3385</v>
      </c>
      <c r="B1042" s="506" t="s">
        <v>2713</v>
      </c>
      <c r="C1042" s="506" t="s">
        <v>2714</v>
      </c>
      <c r="D1042" s="506" t="s">
        <v>2759</v>
      </c>
      <c r="E1042" s="506" t="s">
        <v>748</v>
      </c>
      <c r="F1042" s="509"/>
      <c r="G1042" s="509"/>
      <c r="H1042" s="509"/>
      <c r="I1042" s="509"/>
      <c r="J1042" s="509"/>
      <c r="K1042" s="509"/>
      <c r="L1042" s="509"/>
      <c r="M1042" s="509"/>
      <c r="N1042" s="509">
        <v>0.04</v>
      </c>
      <c r="O1042" s="509">
        <v>1572.7</v>
      </c>
      <c r="P1042" s="522"/>
      <c r="Q1042" s="510">
        <v>39317.5</v>
      </c>
    </row>
    <row r="1043" spans="1:17" ht="14.4" customHeight="1" x14ac:dyDescent="0.3">
      <c r="A1043" s="505" t="s">
        <v>3385</v>
      </c>
      <c r="B1043" s="506" t="s">
        <v>2713</v>
      </c>
      <c r="C1043" s="506" t="s">
        <v>2679</v>
      </c>
      <c r="D1043" s="506" t="s">
        <v>2770</v>
      </c>
      <c r="E1043" s="506" t="s">
        <v>2771</v>
      </c>
      <c r="F1043" s="509">
        <v>1</v>
      </c>
      <c r="G1043" s="509">
        <v>972.32</v>
      </c>
      <c r="H1043" s="509">
        <v>1</v>
      </c>
      <c r="I1043" s="509">
        <v>972.32</v>
      </c>
      <c r="J1043" s="509">
        <v>3</v>
      </c>
      <c r="K1043" s="509">
        <v>2916.96</v>
      </c>
      <c r="L1043" s="509">
        <v>3</v>
      </c>
      <c r="M1043" s="509">
        <v>972.32</v>
      </c>
      <c r="N1043" s="509">
        <v>1</v>
      </c>
      <c r="O1043" s="509">
        <v>972.32</v>
      </c>
      <c r="P1043" s="522">
        <v>1</v>
      </c>
      <c r="Q1043" s="510">
        <v>972.32</v>
      </c>
    </row>
    <row r="1044" spans="1:17" ht="14.4" customHeight="1" x14ac:dyDescent="0.3">
      <c r="A1044" s="505" t="s">
        <v>3385</v>
      </c>
      <c r="B1044" s="506" t="s">
        <v>2713</v>
      </c>
      <c r="C1044" s="506" t="s">
        <v>2679</v>
      </c>
      <c r="D1044" s="506" t="s">
        <v>2773</v>
      </c>
      <c r="E1044" s="506" t="s">
        <v>2771</v>
      </c>
      <c r="F1044" s="509">
        <v>2</v>
      </c>
      <c r="G1044" s="509">
        <v>3414.62</v>
      </c>
      <c r="H1044" s="509">
        <v>1</v>
      </c>
      <c r="I1044" s="509">
        <v>1707.31</v>
      </c>
      <c r="J1044" s="509"/>
      <c r="K1044" s="509"/>
      <c r="L1044" s="509"/>
      <c r="M1044" s="509"/>
      <c r="N1044" s="509"/>
      <c r="O1044" s="509"/>
      <c r="P1044" s="522"/>
      <c r="Q1044" s="510"/>
    </row>
    <row r="1045" spans="1:17" ht="14.4" customHeight="1" x14ac:dyDescent="0.3">
      <c r="A1045" s="505" t="s">
        <v>3385</v>
      </c>
      <c r="B1045" s="506" t="s">
        <v>2713</v>
      </c>
      <c r="C1045" s="506" t="s">
        <v>2679</v>
      </c>
      <c r="D1045" s="506" t="s">
        <v>2774</v>
      </c>
      <c r="E1045" s="506" t="s">
        <v>2771</v>
      </c>
      <c r="F1045" s="509">
        <v>1</v>
      </c>
      <c r="G1045" s="509">
        <v>2066.3000000000002</v>
      </c>
      <c r="H1045" s="509">
        <v>1</v>
      </c>
      <c r="I1045" s="509">
        <v>2066.3000000000002</v>
      </c>
      <c r="J1045" s="509"/>
      <c r="K1045" s="509"/>
      <c r="L1045" s="509"/>
      <c r="M1045" s="509"/>
      <c r="N1045" s="509"/>
      <c r="O1045" s="509"/>
      <c r="P1045" s="522"/>
      <c r="Q1045" s="510"/>
    </row>
    <row r="1046" spans="1:17" ht="14.4" customHeight="1" x14ac:dyDescent="0.3">
      <c r="A1046" s="505" t="s">
        <v>3385</v>
      </c>
      <c r="B1046" s="506" t="s">
        <v>2713</v>
      </c>
      <c r="C1046" s="506" t="s">
        <v>2679</v>
      </c>
      <c r="D1046" s="506" t="s">
        <v>2775</v>
      </c>
      <c r="E1046" s="506" t="s">
        <v>2776</v>
      </c>
      <c r="F1046" s="509"/>
      <c r="G1046" s="509"/>
      <c r="H1046" s="509"/>
      <c r="I1046" s="509"/>
      <c r="J1046" s="509">
        <v>1</v>
      </c>
      <c r="K1046" s="509">
        <v>1932.09</v>
      </c>
      <c r="L1046" s="509"/>
      <c r="M1046" s="509">
        <v>1932.09</v>
      </c>
      <c r="N1046" s="509"/>
      <c r="O1046" s="509"/>
      <c r="P1046" s="522"/>
      <c r="Q1046" s="510"/>
    </row>
    <row r="1047" spans="1:17" ht="14.4" customHeight="1" x14ac:dyDescent="0.3">
      <c r="A1047" s="505" t="s">
        <v>3385</v>
      </c>
      <c r="B1047" s="506" t="s">
        <v>2713</v>
      </c>
      <c r="C1047" s="506" t="s">
        <v>2679</v>
      </c>
      <c r="D1047" s="506" t="s">
        <v>2777</v>
      </c>
      <c r="E1047" s="506" t="s">
        <v>2778</v>
      </c>
      <c r="F1047" s="509">
        <v>1</v>
      </c>
      <c r="G1047" s="509">
        <v>1027.76</v>
      </c>
      <c r="H1047" s="509">
        <v>1</v>
      </c>
      <c r="I1047" s="509">
        <v>1027.76</v>
      </c>
      <c r="J1047" s="509">
        <v>2</v>
      </c>
      <c r="K1047" s="509">
        <v>2055.52</v>
      </c>
      <c r="L1047" s="509">
        <v>2</v>
      </c>
      <c r="M1047" s="509">
        <v>1027.76</v>
      </c>
      <c r="N1047" s="509">
        <v>1</v>
      </c>
      <c r="O1047" s="509">
        <v>1027.76</v>
      </c>
      <c r="P1047" s="522">
        <v>1</v>
      </c>
      <c r="Q1047" s="510">
        <v>1027.76</v>
      </c>
    </row>
    <row r="1048" spans="1:17" ht="14.4" customHeight="1" x14ac:dyDescent="0.3">
      <c r="A1048" s="505" t="s">
        <v>3385</v>
      </c>
      <c r="B1048" s="506" t="s">
        <v>2713</v>
      </c>
      <c r="C1048" s="506" t="s">
        <v>2679</v>
      </c>
      <c r="D1048" s="506" t="s">
        <v>2786</v>
      </c>
      <c r="E1048" s="506" t="s">
        <v>2787</v>
      </c>
      <c r="F1048" s="509">
        <v>1</v>
      </c>
      <c r="G1048" s="509">
        <v>11772</v>
      </c>
      <c r="H1048" s="509">
        <v>1</v>
      </c>
      <c r="I1048" s="509">
        <v>11772</v>
      </c>
      <c r="J1048" s="509"/>
      <c r="K1048" s="509"/>
      <c r="L1048" s="509"/>
      <c r="M1048" s="509"/>
      <c r="N1048" s="509"/>
      <c r="O1048" s="509"/>
      <c r="P1048" s="522"/>
      <c r="Q1048" s="510"/>
    </row>
    <row r="1049" spans="1:17" ht="14.4" customHeight="1" x14ac:dyDescent="0.3">
      <c r="A1049" s="505" t="s">
        <v>3385</v>
      </c>
      <c r="B1049" s="506" t="s">
        <v>2713</v>
      </c>
      <c r="C1049" s="506" t="s">
        <v>2679</v>
      </c>
      <c r="D1049" s="506" t="s">
        <v>2797</v>
      </c>
      <c r="E1049" s="506" t="s">
        <v>2798</v>
      </c>
      <c r="F1049" s="509">
        <v>1</v>
      </c>
      <c r="G1049" s="509">
        <v>19196.8</v>
      </c>
      <c r="H1049" s="509">
        <v>1</v>
      </c>
      <c r="I1049" s="509">
        <v>19196.8</v>
      </c>
      <c r="J1049" s="509"/>
      <c r="K1049" s="509"/>
      <c r="L1049" s="509"/>
      <c r="M1049" s="509"/>
      <c r="N1049" s="509"/>
      <c r="O1049" s="509"/>
      <c r="P1049" s="522"/>
      <c r="Q1049" s="510"/>
    </row>
    <row r="1050" spans="1:17" ht="14.4" customHeight="1" x14ac:dyDescent="0.3">
      <c r="A1050" s="505" t="s">
        <v>3385</v>
      </c>
      <c r="B1050" s="506" t="s">
        <v>2713</v>
      </c>
      <c r="C1050" s="506" t="s">
        <v>2679</v>
      </c>
      <c r="D1050" s="506" t="s">
        <v>2807</v>
      </c>
      <c r="E1050" s="506" t="s">
        <v>2808</v>
      </c>
      <c r="F1050" s="509"/>
      <c r="G1050" s="509"/>
      <c r="H1050" s="509"/>
      <c r="I1050" s="509"/>
      <c r="J1050" s="509">
        <v>1</v>
      </c>
      <c r="K1050" s="509">
        <v>1002.8</v>
      </c>
      <c r="L1050" s="509"/>
      <c r="M1050" s="509">
        <v>1002.8</v>
      </c>
      <c r="N1050" s="509"/>
      <c r="O1050" s="509"/>
      <c r="P1050" s="522"/>
      <c r="Q1050" s="510"/>
    </row>
    <row r="1051" spans="1:17" ht="14.4" customHeight="1" x14ac:dyDescent="0.3">
      <c r="A1051" s="505" t="s">
        <v>3385</v>
      </c>
      <c r="B1051" s="506" t="s">
        <v>2713</v>
      </c>
      <c r="C1051" s="506" t="s">
        <v>2679</v>
      </c>
      <c r="D1051" s="506" t="s">
        <v>2835</v>
      </c>
      <c r="E1051" s="506" t="s">
        <v>2834</v>
      </c>
      <c r="F1051" s="509"/>
      <c r="G1051" s="509"/>
      <c r="H1051" s="509"/>
      <c r="I1051" s="509"/>
      <c r="J1051" s="509">
        <v>1</v>
      </c>
      <c r="K1051" s="509">
        <v>5259.23</v>
      </c>
      <c r="L1051" s="509"/>
      <c r="M1051" s="509">
        <v>5259.23</v>
      </c>
      <c r="N1051" s="509"/>
      <c r="O1051" s="509"/>
      <c r="P1051" s="522"/>
      <c r="Q1051" s="510"/>
    </row>
    <row r="1052" spans="1:17" ht="14.4" customHeight="1" x14ac:dyDescent="0.3">
      <c r="A1052" s="505" t="s">
        <v>3385</v>
      </c>
      <c r="B1052" s="506" t="s">
        <v>2713</v>
      </c>
      <c r="C1052" s="506" t="s">
        <v>2679</v>
      </c>
      <c r="D1052" s="506" t="s">
        <v>2846</v>
      </c>
      <c r="E1052" s="506" t="s">
        <v>2847</v>
      </c>
      <c r="F1052" s="509"/>
      <c r="G1052" s="509"/>
      <c r="H1052" s="509"/>
      <c r="I1052" s="509"/>
      <c r="J1052" s="509">
        <v>1</v>
      </c>
      <c r="K1052" s="509">
        <v>831.16</v>
      </c>
      <c r="L1052" s="509"/>
      <c r="M1052" s="509">
        <v>831.16</v>
      </c>
      <c r="N1052" s="509"/>
      <c r="O1052" s="509"/>
      <c r="P1052" s="522"/>
      <c r="Q1052" s="510"/>
    </row>
    <row r="1053" spans="1:17" ht="14.4" customHeight="1" x14ac:dyDescent="0.3">
      <c r="A1053" s="505" t="s">
        <v>3385</v>
      </c>
      <c r="B1053" s="506" t="s">
        <v>2713</v>
      </c>
      <c r="C1053" s="506" t="s">
        <v>2679</v>
      </c>
      <c r="D1053" s="506" t="s">
        <v>2848</v>
      </c>
      <c r="E1053" s="506" t="s">
        <v>2847</v>
      </c>
      <c r="F1053" s="509">
        <v>2</v>
      </c>
      <c r="G1053" s="509">
        <v>1776.12</v>
      </c>
      <c r="H1053" s="509">
        <v>1</v>
      </c>
      <c r="I1053" s="509">
        <v>888.06</v>
      </c>
      <c r="J1053" s="509">
        <v>2</v>
      </c>
      <c r="K1053" s="509">
        <v>1776.12</v>
      </c>
      <c r="L1053" s="509">
        <v>1</v>
      </c>
      <c r="M1053" s="509">
        <v>888.06</v>
      </c>
      <c r="N1053" s="509">
        <v>1</v>
      </c>
      <c r="O1053" s="509">
        <v>888.06</v>
      </c>
      <c r="P1053" s="522">
        <v>0.5</v>
      </c>
      <c r="Q1053" s="510">
        <v>888.06</v>
      </c>
    </row>
    <row r="1054" spans="1:17" ht="14.4" customHeight="1" x14ac:dyDescent="0.3">
      <c r="A1054" s="505" t="s">
        <v>3385</v>
      </c>
      <c r="B1054" s="506" t="s">
        <v>2713</v>
      </c>
      <c r="C1054" s="506" t="s">
        <v>2679</v>
      </c>
      <c r="D1054" s="506" t="s">
        <v>2849</v>
      </c>
      <c r="E1054" s="506" t="s">
        <v>2850</v>
      </c>
      <c r="F1054" s="509">
        <v>3</v>
      </c>
      <c r="G1054" s="509">
        <v>2664.18</v>
      </c>
      <c r="H1054" s="509">
        <v>1</v>
      </c>
      <c r="I1054" s="509">
        <v>888.06</v>
      </c>
      <c r="J1054" s="509">
        <v>2</v>
      </c>
      <c r="K1054" s="509">
        <v>1776.12</v>
      </c>
      <c r="L1054" s="509">
        <v>0.66666666666666663</v>
      </c>
      <c r="M1054" s="509">
        <v>888.06</v>
      </c>
      <c r="N1054" s="509">
        <v>1</v>
      </c>
      <c r="O1054" s="509">
        <v>888.06</v>
      </c>
      <c r="P1054" s="522">
        <v>0.33333333333333331</v>
      </c>
      <c r="Q1054" s="510">
        <v>888.06</v>
      </c>
    </row>
    <row r="1055" spans="1:17" ht="14.4" customHeight="1" x14ac:dyDescent="0.3">
      <c r="A1055" s="505" t="s">
        <v>3385</v>
      </c>
      <c r="B1055" s="506" t="s">
        <v>2713</v>
      </c>
      <c r="C1055" s="506" t="s">
        <v>2679</v>
      </c>
      <c r="D1055" s="506" t="s">
        <v>2853</v>
      </c>
      <c r="E1055" s="506" t="s">
        <v>2854</v>
      </c>
      <c r="F1055" s="509">
        <v>3</v>
      </c>
      <c r="G1055" s="509">
        <v>11696.4</v>
      </c>
      <c r="H1055" s="509">
        <v>1</v>
      </c>
      <c r="I1055" s="509">
        <v>3898.7999999999997</v>
      </c>
      <c r="J1055" s="509"/>
      <c r="K1055" s="509"/>
      <c r="L1055" s="509"/>
      <c r="M1055" s="509"/>
      <c r="N1055" s="509"/>
      <c r="O1055" s="509"/>
      <c r="P1055" s="522"/>
      <c r="Q1055" s="510"/>
    </row>
    <row r="1056" spans="1:17" ht="14.4" customHeight="1" x14ac:dyDescent="0.3">
      <c r="A1056" s="505" t="s">
        <v>3385</v>
      </c>
      <c r="B1056" s="506" t="s">
        <v>2713</v>
      </c>
      <c r="C1056" s="506" t="s">
        <v>2679</v>
      </c>
      <c r="D1056" s="506" t="s">
        <v>2868</v>
      </c>
      <c r="E1056" s="506" t="s">
        <v>2869</v>
      </c>
      <c r="F1056" s="509">
        <v>3</v>
      </c>
      <c r="G1056" s="509">
        <v>1077.3000000000002</v>
      </c>
      <c r="H1056" s="509">
        <v>1</v>
      </c>
      <c r="I1056" s="509">
        <v>359.10000000000008</v>
      </c>
      <c r="J1056" s="509">
        <v>1</v>
      </c>
      <c r="K1056" s="509">
        <v>359.1</v>
      </c>
      <c r="L1056" s="509">
        <v>0.33333333333333331</v>
      </c>
      <c r="M1056" s="509">
        <v>359.1</v>
      </c>
      <c r="N1056" s="509">
        <v>1</v>
      </c>
      <c r="O1056" s="509">
        <v>359.1</v>
      </c>
      <c r="P1056" s="522">
        <v>0.33333333333333331</v>
      </c>
      <c r="Q1056" s="510">
        <v>359.1</v>
      </c>
    </row>
    <row r="1057" spans="1:17" ht="14.4" customHeight="1" x14ac:dyDescent="0.3">
      <c r="A1057" s="505" t="s">
        <v>3385</v>
      </c>
      <c r="B1057" s="506" t="s">
        <v>2713</v>
      </c>
      <c r="C1057" s="506" t="s">
        <v>2679</v>
      </c>
      <c r="D1057" s="506" t="s">
        <v>2874</v>
      </c>
      <c r="E1057" s="506" t="s">
        <v>2875</v>
      </c>
      <c r="F1057" s="509">
        <v>1</v>
      </c>
      <c r="G1057" s="509">
        <v>16831.689999999999</v>
      </c>
      <c r="H1057" s="509">
        <v>1</v>
      </c>
      <c r="I1057" s="509">
        <v>16831.689999999999</v>
      </c>
      <c r="J1057" s="509">
        <v>1</v>
      </c>
      <c r="K1057" s="509">
        <v>16831.689999999999</v>
      </c>
      <c r="L1057" s="509">
        <v>1</v>
      </c>
      <c r="M1057" s="509">
        <v>16831.689999999999</v>
      </c>
      <c r="N1057" s="509"/>
      <c r="O1057" s="509"/>
      <c r="P1057" s="522"/>
      <c r="Q1057" s="510"/>
    </row>
    <row r="1058" spans="1:17" ht="14.4" customHeight="1" x14ac:dyDescent="0.3">
      <c r="A1058" s="505" t="s">
        <v>3385</v>
      </c>
      <c r="B1058" s="506" t="s">
        <v>2713</v>
      </c>
      <c r="C1058" s="506" t="s">
        <v>2679</v>
      </c>
      <c r="D1058" s="506" t="s">
        <v>2876</v>
      </c>
      <c r="E1058" s="506" t="s">
        <v>2877</v>
      </c>
      <c r="F1058" s="509"/>
      <c r="G1058" s="509"/>
      <c r="H1058" s="509"/>
      <c r="I1058" s="509"/>
      <c r="J1058" s="509">
        <v>1</v>
      </c>
      <c r="K1058" s="509">
        <v>10645.01</v>
      </c>
      <c r="L1058" s="509"/>
      <c r="M1058" s="509">
        <v>10645.01</v>
      </c>
      <c r="N1058" s="509"/>
      <c r="O1058" s="509"/>
      <c r="P1058" s="522"/>
      <c r="Q1058" s="510"/>
    </row>
    <row r="1059" spans="1:17" ht="14.4" customHeight="1" x14ac:dyDescent="0.3">
      <c r="A1059" s="505" t="s">
        <v>3385</v>
      </c>
      <c r="B1059" s="506" t="s">
        <v>2713</v>
      </c>
      <c r="C1059" s="506" t="s">
        <v>2679</v>
      </c>
      <c r="D1059" s="506" t="s">
        <v>2882</v>
      </c>
      <c r="E1059" s="506" t="s">
        <v>2883</v>
      </c>
      <c r="F1059" s="509">
        <v>1</v>
      </c>
      <c r="G1059" s="509">
        <v>6587.13</v>
      </c>
      <c r="H1059" s="509">
        <v>1</v>
      </c>
      <c r="I1059" s="509">
        <v>6587.13</v>
      </c>
      <c r="J1059" s="509">
        <v>3</v>
      </c>
      <c r="K1059" s="509">
        <v>19761.39</v>
      </c>
      <c r="L1059" s="509">
        <v>3</v>
      </c>
      <c r="M1059" s="509">
        <v>6587.13</v>
      </c>
      <c r="N1059" s="509">
        <v>1</v>
      </c>
      <c r="O1059" s="509">
        <v>6587.13</v>
      </c>
      <c r="P1059" s="522">
        <v>1</v>
      </c>
      <c r="Q1059" s="510">
        <v>6587.13</v>
      </c>
    </row>
    <row r="1060" spans="1:17" ht="14.4" customHeight="1" x14ac:dyDescent="0.3">
      <c r="A1060" s="505" t="s">
        <v>3385</v>
      </c>
      <c r="B1060" s="506" t="s">
        <v>2713</v>
      </c>
      <c r="C1060" s="506" t="s">
        <v>2679</v>
      </c>
      <c r="D1060" s="506" t="s">
        <v>2894</v>
      </c>
      <c r="E1060" s="506" t="s">
        <v>2895</v>
      </c>
      <c r="F1060" s="509">
        <v>1</v>
      </c>
      <c r="G1060" s="509">
        <v>26449.24</v>
      </c>
      <c r="H1060" s="509">
        <v>1</v>
      </c>
      <c r="I1060" s="509">
        <v>26449.24</v>
      </c>
      <c r="J1060" s="509"/>
      <c r="K1060" s="509"/>
      <c r="L1060" s="509"/>
      <c r="M1060" s="509"/>
      <c r="N1060" s="509"/>
      <c r="O1060" s="509"/>
      <c r="P1060" s="522"/>
      <c r="Q1060" s="510"/>
    </row>
    <row r="1061" spans="1:17" ht="14.4" customHeight="1" x14ac:dyDescent="0.3">
      <c r="A1061" s="505" t="s">
        <v>3385</v>
      </c>
      <c r="B1061" s="506" t="s">
        <v>2713</v>
      </c>
      <c r="C1061" s="506" t="s">
        <v>2679</v>
      </c>
      <c r="D1061" s="506" t="s">
        <v>2686</v>
      </c>
      <c r="E1061" s="506" t="s">
        <v>2687</v>
      </c>
      <c r="F1061" s="509"/>
      <c r="G1061" s="509"/>
      <c r="H1061" s="509"/>
      <c r="I1061" s="509"/>
      <c r="J1061" s="509">
        <v>1</v>
      </c>
      <c r="K1061" s="509">
        <v>511</v>
      </c>
      <c r="L1061" s="509"/>
      <c r="M1061" s="509">
        <v>511</v>
      </c>
      <c r="N1061" s="509"/>
      <c r="O1061" s="509"/>
      <c r="P1061" s="522"/>
      <c r="Q1061" s="510"/>
    </row>
    <row r="1062" spans="1:17" ht="14.4" customHeight="1" x14ac:dyDescent="0.3">
      <c r="A1062" s="505" t="s">
        <v>3385</v>
      </c>
      <c r="B1062" s="506" t="s">
        <v>2713</v>
      </c>
      <c r="C1062" s="506" t="s">
        <v>2679</v>
      </c>
      <c r="D1062" s="506" t="s">
        <v>3312</v>
      </c>
      <c r="E1062" s="506" t="s">
        <v>3313</v>
      </c>
      <c r="F1062" s="509">
        <v>1</v>
      </c>
      <c r="G1062" s="509">
        <v>11608.31</v>
      </c>
      <c r="H1062" s="509">
        <v>1</v>
      </c>
      <c r="I1062" s="509">
        <v>11608.31</v>
      </c>
      <c r="J1062" s="509"/>
      <c r="K1062" s="509"/>
      <c r="L1062" s="509"/>
      <c r="M1062" s="509"/>
      <c r="N1062" s="509"/>
      <c r="O1062" s="509"/>
      <c r="P1062" s="522"/>
      <c r="Q1062" s="510"/>
    </row>
    <row r="1063" spans="1:17" ht="14.4" customHeight="1" x14ac:dyDescent="0.3">
      <c r="A1063" s="505" t="s">
        <v>3385</v>
      </c>
      <c r="B1063" s="506" t="s">
        <v>2713</v>
      </c>
      <c r="C1063" s="506" t="s">
        <v>2688</v>
      </c>
      <c r="D1063" s="506" t="s">
        <v>2945</v>
      </c>
      <c r="E1063" s="506" t="s">
        <v>2946</v>
      </c>
      <c r="F1063" s="509"/>
      <c r="G1063" s="509"/>
      <c r="H1063" s="509"/>
      <c r="I1063" s="509"/>
      <c r="J1063" s="509">
        <v>3</v>
      </c>
      <c r="K1063" s="509">
        <v>615</v>
      </c>
      <c r="L1063" s="509"/>
      <c r="M1063" s="509">
        <v>205</v>
      </c>
      <c r="N1063" s="509">
        <v>1</v>
      </c>
      <c r="O1063" s="509">
        <v>206</v>
      </c>
      <c r="P1063" s="522"/>
      <c r="Q1063" s="510">
        <v>206</v>
      </c>
    </row>
    <row r="1064" spans="1:17" ht="14.4" customHeight="1" x14ac:dyDescent="0.3">
      <c r="A1064" s="505" t="s">
        <v>3385</v>
      </c>
      <c r="B1064" s="506" t="s">
        <v>2713</v>
      </c>
      <c r="C1064" s="506" t="s">
        <v>2688</v>
      </c>
      <c r="D1064" s="506" t="s">
        <v>2947</v>
      </c>
      <c r="E1064" s="506" t="s">
        <v>2948</v>
      </c>
      <c r="F1064" s="509">
        <v>2</v>
      </c>
      <c r="G1064" s="509">
        <v>298</v>
      </c>
      <c r="H1064" s="509">
        <v>1</v>
      </c>
      <c r="I1064" s="509">
        <v>149</v>
      </c>
      <c r="J1064" s="509"/>
      <c r="K1064" s="509"/>
      <c r="L1064" s="509"/>
      <c r="M1064" s="509"/>
      <c r="N1064" s="509"/>
      <c r="O1064" s="509"/>
      <c r="P1064" s="522"/>
      <c r="Q1064" s="510"/>
    </row>
    <row r="1065" spans="1:17" ht="14.4" customHeight="1" x14ac:dyDescent="0.3">
      <c r="A1065" s="505" t="s">
        <v>3385</v>
      </c>
      <c r="B1065" s="506" t="s">
        <v>2713</v>
      </c>
      <c r="C1065" s="506" t="s">
        <v>2688</v>
      </c>
      <c r="D1065" s="506" t="s">
        <v>2949</v>
      </c>
      <c r="E1065" s="506" t="s">
        <v>2950</v>
      </c>
      <c r="F1065" s="509">
        <v>1</v>
      </c>
      <c r="G1065" s="509">
        <v>181</v>
      </c>
      <c r="H1065" s="509">
        <v>1</v>
      </c>
      <c r="I1065" s="509">
        <v>181</v>
      </c>
      <c r="J1065" s="509">
        <v>3</v>
      </c>
      <c r="K1065" s="509">
        <v>546</v>
      </c>
      <c r="L1065" s="509">
        <v>3.0165745856353592</v>
      </c>
      <c r="M1065" s="509">
        <v>182</v>
      </c>
      <c r="N1065" s="509">
        <v>6</v>
      </c>
      <c r="O1065" s="509">
        <v>1098</v>
      </c>
      <c r="P1065" s="522">
        <v>6.0662983425414367</v>
      </c>
      <c r="Q1065" s="510">
        <v>183</v>
      </c>
    </row>
    <row r="1066" spans="1:17" ht="14.4" customHeight="1" x14ac:dyDescent="0.3">
      <c r="A1066" s="505" t="s">
        <v>3385</v>
      </c>
      <c r="B1066" s="506" t="s">
        <v>2713</v>
      </c>
      <c r="C1066" s="506" t="s">
        <v>2688</v>
      </c>
      <c r="D1066" s="506" t="s">
        <v>2951</v>
      </c>
      <c r="E1066" s="506" t="s">
        <v>2952</v>
      </c>
      <c r="F1066" s="509">
        <v>1</v>
      </c>
      <c r="G1066" s="509">
        <v>124</v>
      </c>
      <c r="H1066" s="509">
        <v>1</v>
      </c>
      <c r="I1066" s="509">
        <v>124</v>
      </c>
      <c r="J1066" s="509">
        <v>3</v>
      </c>
      <c r="K1066" s="509">
        <v>372</v>
      </c>
      <c r="L1066" s="509">
        <v>3</v>
      </c>
      <c r="M1066" s="509">
        <v>124</v>
      </c>
      <c r="N1066" s="509">
        <v>7</v>
      </c>
      <c r="O1066" s="509">
        <v>874</v>
      </c>
      <c r="P1066" s="522">
        <v>7.0483870967741939</v>
      </c>
      <c r="Q1066" s="510">
        <v>124.85714285714286</v>
      </c>
    </row>
    <row r="1067" spans="1:17" ht="14.4" customHeight="1" x14ac:dyDescent="0.3">
      <c r="A1067" s="505" t="s">
        <v>3385</v>
      </c>
      <c r="B1067" s="506" t="s">
        <v>2713</v>
      </c>
      <c r="C1067" s="506" t="s">
        <v>2688</v>
      </c>
      <c r="D1067" s="506" t="s">
        <v>2953</v>
      </c>
      <c r="E1067" s="506" t="s">
        <v>2954</v>
      </c>
      <c r="F1067" s="509"/>
      <c r="G1067" s="509"/>
      <c r="H1067" s="509"/>
      <c r="I1067" s="509"/>
      <c r="J1067" s="509">
        <v>3</v>
      </c>
      <c r="K1067" s="509">
        <v>651</v>
      </c>
      <c r="L1067" s="509"/>
      <c r="M1067" s="509">
        <v>217</v>
      </c>
      <c r="N1067" s="509">
        <v>7</v>
      </c>
      <c r="O1067" s="509">
        <v>1523</v>
      </c>
      <c r="P1067" s="522"/>
      <c r="Q1067" s="510">
        <v>217.57142857142858</v>
      </c>
    </row>
    <row r="1068" spans="1:17" ht="14.4" customHeight="1" x14ac:dyDescent="0.3">
      <c r="A1068" s="505" t="s">
        <v>3385</v>
      </c>
      <c r="B1068" s="506" t="s">
        <v>2713</v>
      </c>
      <c r="C1068" s="506" t="s">
        <v>2688</v>
      </c>
      <c r="D1068" s="506" t="s">
        <v>2959</v>
      </c>
      <c r="E1068" s="506" t="s">
        <v>2960</v>
      </c>
      <c r="F1068" s="509">
        <v>18</v>
      </c>
      <c r="G1068" s="509">
        <v>3924</v>
      </c>
      <c r="H1068" s="509">
        <v>1</v>
      </c>
      <c r="I1068" s="509">
        <v>218</v>
      </c>
      <c r="J1068" s="509">
        <v>50</v>
      </c>
      <c r="K1068" s="509">
        <v>10950</v>
      </c>
      <c r="L1068" s="509">
        <v>2.7905198776758411</v>
      </c>
      <c r="M1068" s="509">
        <v>219</v>
      </c>
      <c r="N1068" s="509">
        <v>28</v>
      </c>
      <c r="O1068" s="509">
        <v>6154</v>
      </c>
      <c r="P1068" s="522">
        <v>1.5682976554536188</v>
      </c>
      <c r="Q1068" s="510">
        <v>219.78571428571428</v>
      </c>
    </row>
    <row r="1069" spans="1:17" ht="14.4" customHeight="1" x14ac:dyDescent="0.3">
      <c r="A1069" s="505" t="s">
        <v>3385</v>
      </c>
      <c r="B1069" s="506" t="s">
        <v>2713</v>
      </c>
      <c r="C1069" s="506" t="s">
        <v>2688</v>
      </c>
      <c r="D1069" s="506" t="s">
        <v>2961</v>
      </c>
      <c r="E1069" s="506" t="s">
        <v>2962</v>
      </c>
      <c r="F1069" s="509"/>
      <c r="G1069" s="509"/>
      <c r="H1069" s="509"/>
      <c r="I1069" s="509"/>
      <c r="J1069" s="509">
        <v>2</v>
      </c>
      <c r="K1069" s="509">
        <v>1218</v>
      </c>
      <c r="L1069" s="509"/>
      <c r="M1069" s="509">
        <v>609</v>
      </c>
      <c r="N1069" s="509"/>
      <c r="O1069" s="509"/>
      <c r="P1069" s="522"/>
      <c r="Q1069" s="510"/>
    </row>
    <row r="1070" spans="1:17" ht="14.4" customHeight="1" x14ac:dyDescent="0.3">
      <c r="A1070" s="505" t="s">
        <v>3385</v>
      </c>
      <c r="B1070" s="506" t="s">
        <v>2713</v>
      </c>
      <c r="C1070" s="506" t="s">
        <v>2688</v>
      </c>
      <c r="D1070" s="506" t="s">
        <v>2967</v>
      </c>
      <c r="E1070" s="506" t="s">
        <v>2968</v>
      </c>
      <c r="F1070" s="509"/>
      <c r="G1070" s="509"/>
      <c r="H1070" s="509"/>
      <c r="I1070" s="509"/>
      <c r="J1070" s="509">
        <v>1</v>
      </c>
      <c r="K1070" s="509">
        <v>449</v>
      </c>
      <c r="L1070" s="509"/>
      <c r="M1070" s="509">
        <v>449</v>
      </c>
      <c r="N1070" s="509"/>
      <c r="O1070" s="509"/>
      <c r="P1070" s="522"/>
      <c r="Q1070" s="510"/>
    </row>
    <row r="1071" spans="1:17" ht="14.4" customHeight="1" x14ac:dyDescent="0.3">
      <c r="A1071" s="505" t="s">
        <v>3385</v>
      </c>
      <c r="B1071" s="506" t="s">
        <v>2713</v>
      </c>
      <c r="C1071" s="506" t="s">
        <v>2688</v>
      </c>
      <c r="D1071" s="506" t="s">
        <v>2975</v>
      </c>
      <c r="E1071" s="506" t="s">
        <v>2976</v>
      </c>
      <c r="F1071" s="509"/>
      <c r="G1071" s="509"/>
      <c r="H1071" s="509"/>
      <c r="I1071" s="509"/>
      <c r="J1071" s="509">
        <v>1</v>
      </c>
      <c r="K1071" s="509">
        <v>257</v>
      </c>
      <c r="L1071" s="509"/>
      <c r="M1071" s="509">
        <v>257</v>
      </c>
      <c r="N1071" s="509"/>
      <c r="O1071" s="509"/>
      <c r="P1071" s="522"/>
      <c r="Q1071" s="510"/>
    </row>
    <row r="1072" spans="1:17" ht="14.4" customHeight="1" x14ac:dyDescent="0.3">
      <c r="A1072" s="505" t="s">
        <v>3385</v>
      </c>
      <c r="B1072" s="506" t="s">
        <v>2713</v>
      </c>
      <c r="C1072" s="506" t="s">
        <v>2688</v>
      </c>
      <c r="D1072" s="506" t="s">
        <v>2977</v>
      </c>
      <c r="E1072" s="506" t="s">
        <v>2978</v>
      </c>
      <c r="F1072" s="509">
        <v>4</v>
      </c>
      <c r="G1072" s="509">
        <v>1300</v>
      </c>
      <c r="H1072" s="509">
        <v>1</v>
      </c>
      <c r="I1072" s="509">
        <v>325</v>
      </c>
      <c r="J1072" s="509">
        <v>1</v>
      </c>
      <c r="K1072" s="509">
        <v>326</v>
      </c>
      <c r="L1072" s="509">
        <v>0.25076923076923074</v>
      </c>
      <c r="M1072" s="509">
        <v>326</v>
      </c>
      <c r="N1072" s="509">
        <v>2</v>
      </c>
      <c r="O1072" s="509">
        <v>658</v>
      </c>
      <c r="P1072" s="522">
        <v>0.50615384615384618</v>
      </c>
      <c r="Q1072" s="510">
        <v>329</v>
      </c>
    </row>
    <row r="1073" spans="1:17" ht="14.4" customHeight="1" x14ac:dyDescent="0.3">
      <c r="A1073" s="505" t="s">
        <v>3385</v>
      </c>
      <c r="B1073" s="506" t="s">
        <v>2713</v>
      </c>
      <c r="C1073" s="506" t="s">
        <v>2688</v>
      </c>
      <c r="D1073" s="506" t="s">
        <v>2981</v>
      </c>
      <c r="E1073" s="506" t="s">
        <v>2982</v>
      </c>
      <c r="F1073" s="509">
        <v>1</v>
      </c>
      <c r="G1073" s="509">
        <v>4488</v>
      </c>
      <c r="H1073" s="509">
        <v>1</v>
      </c>
      <c r="I1073" s="509">
        <v>4488</v>
      </c>
      <c r="J1073" s="509"/>
      <c r="K1073" s="509"/>
      <c r="L1073" s="509"/>
      <c r="M1073" s="509"/>
      <c r="N1073" s="509"/>
      <c r="O1073" s="509"/>
      <c r="P1073" s="522"/>
      <c r="Q1073" s="510"/>
    </row>
    <row r="1074" spans="1:17" ht="14.4" customHeight="1" x14ac:dyDescent="0.3">
      <c r="A1074" s="505" t="s">
        <v>3385</v>
      </c>
      <c r="B1074" s="506" t="s">
        <v>2713</v>
      </c>
      <c r="C1074" s="506" t="s">
        <v>2688</v>
      </c>
      <c r="D1074" s="506" t="s">
        <v>2983</v>
      </c>
      <c r="E1074" s="506" t="s">
        <v>2984</v>
      </c>
      <c r="F1074" s="509">
        <v>1</v>
      </c>
      <c r="G1074" s="509">
        <v>4122</v>
      </c>
      <c r="H1074" s="509">
        <v>1</v>
      </c>
      <c r="I1074" s="509">
        <v>4122</v>
      </c>
      <c r="J1074" s="509">
        <v>3</v>
      </c>
      <c r="K1074" s="509">
        <v>12381</v>
      </c>
      <c r="L1074" s="509">
        <v>3.0036390101892287</v>
      </c>
      <c r="M1074" s="509">
        <v>4127</v>
      </c>
      <c r="N1074" s="509">
        <v>1</v>
      </c>
      <c r="O1074" s="509">
        <v>4135</v>
      </c>
      <c r="P1074" s="522">
        <v>1.0031538088306646</v>
      </c>
      <c r="Q1074" s="510">
        <v>4135</v>
      </c>
    </row>
    <row r="1075" spans="1:17" ht="14.4" customHeight="1" x14ac:dyDescent="0.3">
      <c r="A1075" s="505" t="s">
        <v>3385</v>
      </c>
      <c r="B1075" s="506" t="s">
        <v>2713</v>
      </c>
      <c r="C1075" s="506" t="s">
        <v>2688</v>
      </c>
      <c r="D1075" s="506" t="s">
        <v>2997</v>
      </c>
      <c r="E1075" s="506" t="s">
        <v>2998</v>
      </c>
      <c r="F1075" s="509">
        <v>6</v>
      </c>
      <c r="G1075" s="509">
        <v>22866</v>
      </c>
      <c r="H1075" s="509">
        <v>1</v>
      </c>
      <c r="I1075" s="509">
        <v>3811</v>
      </c>
      <c r="J1075" s="509">
        <v>6</v>
      </c>
      <c r="K1075" s="509">
        <v>22890</v>
      </c>
      <c r="L1075" s="509">
        <v>1.0010495932826029</v>
      </c>
      <c r="M1075" s="509">
        <v>3815</v>
      </c>
      <c r="N1075" s="509">
        <v>2</v>
      </c>
      <c r="O1075" s="509">
        <v>7642</v>
      </c>
      <c r="P1075" s="522">
        <v>0.33420799440216914</v>
      </c>
      <c r="Q1075" s="510">
        <v>3821</v>
      </c>
    </row>
    <row r="1076" spans="1:17" ht="14.4" customHeight="1" x14ac:dyDescent="0.3">
      <c r="A1076" s="505" t="s">
        <v>3385</v>
      </c>
      <c r="B1076" s="506" t="s">
        <v>2713</v>
      </c>
      <c r="C1076" s="506" t="s">
        <v>2688</v>
      </c>
      <c r="D1076" s="506" t="s">
        <v>2999</v>
      </c>
      <c r="E1076" s="506" t="s">
        <v>3000</v>
      </c>
      <c r="F1076" s="509">
        <v>1</v>
      </c>
      <c r="G1076" s="509">
        <v>5145</v>
      </c>
      <c r="H1076" s="509">
        <v>1</v>
      </c>
      <c r="I1076" s="509">
        <v>5145</v>
      </c>
      <c r="J1076" s="509"/>
      <c r="K1076" s="509"/>
      <c r="L1076" s="509"/>
      <c r="M1076" s="509"/>
      <c r="N1076" s="509"/>
      <c r="O1076" s="509"/>
      <c r="P1076" s="522"/>
      <c r="Q1076" s="510"/>
    </row>
    <row r="1077" spans="1:17" ht="14.4" customHeight="1" x14ac:dyDescent="0.3">
      <c r="A1077" s="505" t="s">
        <v>3385</v>
      </c>
      <c r="B1077" s="506" t="s">
        <v>2713</v>
      </c>
      <c r="C1077" s="506" t="s">
        <v>2688</v>
      </c>
      <c r="D1077" s="506" t="s">
        <v>3003</v>
      </c>
      <c r="E1077" s="506" t="s">
        <v>3004</v>
      </c>
      <c r="F1077" s="509">
        <v>1</v>
      </c>
      <c r="G1077" s="509">
        <v>913</v>
      </c>
      <c r="H1077" s="509">
        <v>1</v>
      </c>
      <c r="I1077" s="509">
        <v>913</v>
      </c>
      <c r="J1077" s="509"/>
      <c r="K1077" s="509"/>
      <c r="L1077" s="509"/>
      <c r="M1077" s="509"/>
      <c r="N1077" s="509"/>
      <c r="O1077" s="509"/>
      <c r="P1077" s="522"/>
      <c r="Q1077" s="510"/>
    </row>
    <row r="1078" spans="1:17" ht="14.4" customHeight="1" x14ac:dyDescent="0.3">
      <c r="A1078" s="505" t="s">
        <v>3385</v>
      </c>
      <c r="B1078" s="506" t="s">
        <v>2713</v>
      </c>
      <c r="C1078" s="506" t="s">
        <v>2688</v>
      </c>
      <c r="D1078" s="506" t="s">
        <v>3015</v>
      </c>
      <c r="E1078" s="506" t="s">
        <v>3016</v>
      </c>
      <c r="F1078" s="509">
        <v>14</v>
      </c>
      <c r="G1078" s="509">
        <v>17864</v>
      </c>
      <c r="H1078" s="509">
        <v>1</v>
      </c>
      <c r="I1078" s="509">
        <v>1276</v>
      </c>
      <c r="J1078" s="509">
        <v>29</v>
      </c>
      <c r="K1078" s="509">
        <v>37033</v>
      </c>
      <c r="L1078" s="509">
        <v>2.073051948051948</v>
      </c>
      <c r="M1078" s="509">
        <v>1277</v>
      </c>
      <c r="N1078" s="509">
        <v>16</v>
      </c>
      <c r="O1078" s="509">
        <v>20474</v>
      </c>
      <c r="P1078" s="522">
        <v>1.1461038961038961</v>
      </c>
      <c r="Q1078" s="510">
        <v>1279.625</v>
      </c>
    </row>
    <row r="1079" spans="1:17" ht="14.4" customHeight="1" x14ac:dyDescent="0.3">
      <c r="A1079" s="505" t="s">
        <v>3385</v>
      </c>
      <c r="B1079" s="506" t="s">
        <v>2713</v>
      </c>
      <c r="C1079" s="506" t="s">
        <v>2688</v>
      </c>
      <c r="D1079" s="506" t="s">
        <v>3017</v>
      </c>
      <c r="E1079" s="506" t="s">
        <v>3018</v>
      </c>
      <c r="F1079" s="509">
        <v>14</v>
      </c>
      <c r="G1079" s="509">
        <v>16282</v>
      </c>
      <c r="H1079" s="509">
        <v>1</v>
      </c>
      <c r="I1079" s="509">
        <v>1163</v>
      </c>
      <c r="J1079" s="509">
        <v>25</v>
      </c>
      <c r="K1079" s="509">
        <v>29100</v>
      </c>
      <c r="L1079" s="509">
        <v>1.7872497236211768</v>
      </c>
      <c r="M1079" s="509">
        <v>1164</v>
      </c>
      <c r="N1079" s="509">
        <v>15</v>
      </c>
      <c r="O1079" s="509">
        <v>17486</v>
      </c>
      <c r="P1079" s="522">
        <v>1.0739466895958727</v>
      </c>
      <c r="Q1079" s="510">
        <v>1165.7333333333333</v>
      </c>
    </row>
    <row r="1080" spans="1:17" ht="14.4" customHeight="1" x14ac:dyDescent="0.3">
      <c r="A1080" s="505" t="s">
        <v>3385</v>
      </c>
      <c r="B1080" s="506" t="s">
        <v>2713</v>
      </c>
      <c r="C1080" s="506" t="s">
        <v>2688</v>
      </c>
      <c r="D1080" s="506" t="s">
        <v>3019</v>
      </c>
      <c r="E1080" s="506" t="s">
        <v>3020</v>
      </c>
      <c r="F1080" s="509">
        <v>9</v>
      </c>
      <c r="G1080" s="509">
        <v>45585</v>
      </c>
      <c r="H1080" s="509">
        <v>1</v>
      </c>
      <c r="I1080" s="509">
        <v>5065</v>
      </c>
      <c r="J1080" s="509">
        <v>4</v>
      </c>
      <c r="K1080" s="509">
        <v>20272</v>
      </c>
      <c r="L1080" s="509">
        <v>0.44470768893276297</v>
      </c>
      <c r="M1080" s="509">
        <v>5068</v>
      </c>
      <c r="N1080" s="509">
        <v>3</v>
      </c>
      <c r="O1080" s="509">
        <v>15222</v>
      </c>
      <c r="P1080" s="522">
        <v>0.33392563343205001</v>
      </c>
      <c r="Q1080" s="510">
        <v>5074</v>
      </c>
    </row>
    <row r="1081" spans="1:17" ht="14.4" customHeight="1" x14ac:dyDescent="0.3">
      <c r="A1081" s="505" t="s">
        <v>3385</v>
      </c>
      <c r="B1081" s="506" t="s">
        <v>2713</v>
      </c>
      <c r="C1081" s="506" t="s">
        <v>2688</v>
      </c>
      <c r="D1081" s="506" t="s">
        <v>3021</v>
      </c>
      <c r="E1081" s="506" t="s">
        <v>3022</v>
      </c>
      <c r="F1081" s="509"/>
      <c r="G1081" s="509"/>
      <c r="H1081" s="509"/>
      <c r="I1081" s="509"/>
      <c r="J1081" s="509">
        <v>1</v>
      </c>
      <c r="K1081" s="509">
        <v>7673</v>
      </c>
      <c r="L1081" s="509"/>
      <c r="M1081" s="509">
        <v>7673</v>
      </c>
      <c r="N1081" s="509"/>
      <c r="O1081" s="509"/>
      <c r="P1081" s="522"/>
      <c r="Q1081" s="510"/>
    </row>
    <row r="1082" spans="1:17" ht="14.4" customHeight="1" x14ac:dyDescent="0.3">
      <c r="A1082" s="505" t="s">
        <v>3385</v>
      </c>
      <c r="B1082" s="506" t="s">
        <v>2713</v>
      </c>
      <c r="C1082" s="506" t="s">
        <v>2688</v>
      </c>
      <c r="D1082" s="506" t="s">
        <v>3023</v>
      </c>
      <c r="E1082" s="506" t="s">
        <v>3024</v>
      </c>
      <c r="F1082" s="509"/>
      <c r="G1082" s="509"/>
      <c r="H1082" s="509"/>
      <c r="I1082" s="509"/>
      <c r="J1082" s="509">
        <v>2</v>
      </c>
      <c r="K1082" s="509">
        <v>11016</v>
      </c>
      <c r="L1082" s="509"/>
      <c r="M1082" s="509">
        <v>5508</v>
      </c>
      <c r="N1082" s="509"/>
      <c r="O1082" s="509"/>
      <c r="P1082" s="522"/>
      <c r="Q1082" s="510"/>
    </row>
    <row r="1083" spans="1:17" ht="14.4" customHeight="1" x14ac:dyDescent="0.3">
      <c r="A1083" s="505" t="s">
        <v>3385</v>
      </c>
      <c r="B1083" s="506" t="s">
        <v>2713</v>
      </c>
      <c r="C1083" s="506" t="s">
        <v>2688</v>
      </c>
      <c r="D1083" s="506" t="s">
        <v>3027</v>
      </c>
      <c r="E1083" s="506" t="s">
        <v>3028</v>
      </c>
      <c r="F1083" s="509">
        <v>94</v>
      </c>
      <c r="G1083" s="509">
        <v>16168</v>
      </c>
      <c r="H1083" s="509">
        <v>1</v>
      </c>
      <c r="I1083" s="509">
        <v>172</v>
      </c>
      <c r="J1083" s="509">
        <v>71</v>
      </c>
      <c r="K1083" s="509">
        <v>12283</v>
      </c>
      <c r="L1083" s="509">
        <v>0.75971053933696187</v>
      </c>
      <c r="M1083" s="509">
        <v>173</v>
      </c>
      <c r="N1083" s="509">
        <v>83</v>
      </c>
      <c r="O1083" s="509">
        <v>14420</v>
      </c>
      <c r="P1083" s="522">
        <v>0.89188520534388915</v>
      </c>
      <c r="Q1083" s="510">
        <v>173.73493975903614</v>
      </c>
    </row>
    <row r="1084" spans="1:17" ht="14.4" customHeight="1" x14ac:dyDescent="0.3">
      <c r="A1084" s="505" t="s">
        <v>3385</v>
      </c>
      <c r="B1084" s="506" t="s">
        <v>2713</v>
      </c>
      <c r="C1084" s="506" t="s">
        <v>2688</v>
      </c>
      <c r="D1084" s="506" t="s">
        <v>3029</v>
      </c>
      <c r="E1084" s="506" t="s">
        <v>3030</v>
      </c>
      <c r="F1084" s="509">
        <v>14</v>
      </c>
      <c r="G1084" s="509">
        <v>27916</v>
      </c>
      <c r="H1084" s="509">
        <v>1</v>
      </c>
      <c r="I1084" s="509">
        <v>1994</v>
      </c>
      <c r="J1084" s="509">
        <v>7</v>
      </c>
      <c r="K1084" s="509">
        <v>13972</v>
      </c>
      <c r="L1084" s="509">
        <v>0.50050150451354058</v>
      </c>
      <c r="M1084" s="509">
        <v>1996</v>
      </c>
      <c r="N1084" s="509">
        <v>11</v>
      </c>
      <c r="O1084" s="509">
        <v>21977</v>
      </c>
      <c r="P1084" s="522">
        <v>0.78725462100587473</v>
      </c>
      <c r="Q1084" s="510">
        <v>1997.909090909091</v>
      </c>
    </row>
    <row r="1085" spans="1:17" ht="14.4" customHeight="1" x14ac:dyDescent="0.3">
      <c r="A1085" s="505" t="s">
        <v>3385</v>
      </c>
      <c r="B1085" s="506" t="s">
        <v>2713</v>
      </c>
      <c r="C1085" s="506" t="s">
        <v>2688</v>
      </c>
      <c r="D1085" s="506" t="s">
        <v>3035</v>
      </c>
      <c r="E1085" s="506" t="s">
        <v>3036</v>
      </c>
      <c r="F1085" s="509"/>
      <c r="G1085" s="509"/>
      <c r="H1085" s="509"/>
      <c r="I1085" s="509"/>
      <c r="J1085" s="509">
        <v>1</v>
      </c>
      <c r="K1085" s="509">
        <v>2692</v>
      </c>
      <c r="L1085" s="509"/>
      <c r="M1085" s="509">
        <v>2692</v>
      </c>
      <c r="N1085" s="509">
        <v>2</v>
      </c>
      <c r="O1085" s="509">
        <v>5390</v>
      </c>
      <c r="P1085" s="522"/>
      <c r="Q1085" s="510">
        <v>2695</v>
      </c>
    </row>
    <row r="1086" spans="1:17" ht="14.4" customHeight="1" x14ac:dyDescent="0.3">
      <c r="A1086" s="505" t="s">
        <v>3385</v>
      </c>
      <c r="B1086" s="506" t="s">
        <v>2713</v>
      </c>
      <c r="C1086" s="506" t="s">
        <v>2688</v>
      </c>
      <c r="D1086" s="506" t="s">
        <v>3037</v>
      </c>
      <c r="E1086" s="506" t="s">
        <v>3038</v>
      </c>
      <c r="F1086" s="509">
        <v>4</v>
      </c>
      <c r="G1086" s="509">
        <v>20708</v>
      </c>
      <c r="H1086" s="509">
        <v>1</v>
      </c>
      <c r="I1086" s="509">
        <v>5177</v>
      </c>
      <c r="J1086" s="509">
        <v>3</v>
      </c>
      <c r="K1086" s="509">
        <v>15540</v>
      </c>
      <c r="L1086" s="509">
        <v>0.75043461464168437</v>
      </c>
      <c r="M1086" s="509">
        <v>5180</v>
      </c>
      <c r="N1086" s="509">
        <v>6</v>
      </c>
      <c r="O1086" s="509">
        <v>31116</v>
      </c>
      <c r="P1086" s="522">
        <v>1.5026076878501062</v>
      </c>
      <c r="Q1086" s="510">
        <v>5186</v>
      </c>
    </row>
    <row r="1087" spans="1:17" ht="14.4" customHeight="1" x14ac:dyDescent="0.3">
      <c r="A1087" s="505" t="s">
        <v>3385</v>
      </c>
      <c r="B1087" s="506" t="s">
        <v>2713</v>
      </c>
      <c r="C1087" s="506" t="s">
        <v>2688</v>
      </c>
      <c r="D1087" s="506" t="s">
        <v>3041</v>
      </c>
      <c r="E1087" s="506" t="s">
        <v>3042</v>
      </c>
      <c r="F1087" s="509"/>
      <c r="G1087" s="509"/>
      <c r="H1087" s="509"/>
      <c r="I1087" s="509"/>
      <c r="J1087" s="509">
        <v>2</v>
      </c>
      <c r="K1087" s="509">
        <v>1316</v>
      </c>
      <c r="L1087" s="509"/>
      <c r="M1087" s="509">
        <v>658</v>
      </c>
      <c r="N1087" s="509"/>
      <c r="O1087" s="509"/>
      <c r="P1087" s="522"/>
      <c r="Q1087" s="510"/>
    </row>
    <row r="1088" spans="1:17" ht="14.4" customHeight="1" x14ac:dyDescent="0.3">
      <c r="A1088" s="505" t="s">
        <v>3385</v>
      </c>
      <c r="B1088" s="506" t="s">
        <v>2713</v>
      </c>
      <c r="C1088" s="506" t="s">
        <v>2688</v>
      </c>
      <c r="D1088" s="506" t="s">
        <v>3049</v>
      </c>
      <c r="E1088" s="506" t="s">
        <v>3050</v>
      </c>
      <c r="F1088" s="509"/>
      <c r="G1088" s="509"/>
      <c r="H1088" s="509"/>
      <c r="I1088" s="509"/>
      <c r="J1088" s="509">
        <v>1</v>
      </c>
      <c r="K1088" s="509">
        <v>150</v>
      </c>
      <c r="L1088" s="509"/>
      <c r="M1088" s="509">
        <v>150</v>
      </c>
      <c r="N1088" s="509">
        <v>1</v>
      </c>
      <c r="O1088" s="509">
        <v>151</v>
      </c>
      <c r="P1088" s="522"/>
      <c r="Q1088" s="510">
        <v>151</v>
      </c>
    </row>
    <row r="1089" spans="1:17" ht="14.4" customHeight="1" x14ac:dyDescent="0.3">
      <c r="A1089" s="505" t="s">
        <v>3385</v>
      </c>
      <c r="B1089" s="506" t="s">
        <v>2713</v>
      </c>
      <c r="C1089" s="506" t="s">
        <v>2688</v>
      </c>
      <c r="D1089" s="506" t="s">
        <v>3051</v>
      </c>
      <c r="E1089" s="506" t="s">
        <v>3052</v>
      </c>
      <c r="F1089" s="509"/>
      <c r="G1089" s="509"/>
      <c r="H1089" s="509"/>
      <c r="I1089" s="509"/>
      <c r="J1089" s="509">
        <v>1</v>
      </c>
      <c r="K1089" s="509">
        <v>193</v>
      </c>
      <c r="L1089" s="509"/>
      <c r="M1089" s="509">
        <v>193</v>
      </c>
      <c r="N1089" s="509"/>
      <c r="O1089" s="509"/>
      <c r="P1089" s="522"/>
      <c r="Q1089" s="510"/>
    </row>
    <row r="1090" spans="1:17" ht="14.4" customHeight="1" x14ac:dyDescent="0.3">
      <c r="A1090" s="505" t="s">
        <v>3385</v>
      </c>
      <c r="B1090" s="506" t="s">
        <v>2713</v>
      </c>
      <c r="C1090" s="506" t="s">
        <v>2688</v>
      </c>
      <c r="D1090" s="506" t="s">
        <v>3053</v>
      </c>
      <c r="E1090" s="506" t="s">
        <v>3054</v>
      </c>
      <c r="F1090" s="509">
        <v>2</v>
      </c>
      <c r="G1090" s="509">
        <v>394</v>
      </c>
      <c r="H1090" s="509">
        <v>1</v>
      </c>
      <c r="I1090" s="509">
        <v>197</v>
      </c>
      <c r="J1090" s="509">
        <v>13</v>
      </c>
      <c r="K1090" s="509">
        <v>2574</v>
      </c>
      <c r="L1090" s="509">
        <v>6.532994923857868</v>
      </c>
      <c r="M1090" s="509">
        <v>198</v>
      </c>
      <c r="N1090" s="509">
        <v>24</v>
      </c>
      <c r="O1090" s="509">
        <v>4776</v>
      </c>
      <c r="P1090" s="522">
        <v>12.121827411167512</v>
      </c>
      <c r="Q1090" s="510">
        <v>199</v>
      </c>
    </row>
    <row r="1091" spans="1:17" ht="14.4" customHeight="1" x14ac:dyDescent="0.3">
      <c r="A1091" s="505" t="s">
        <v>3385</v>
      </c>
      <c r="B1091" s="506" t="s">
        <v>2713</v>
      </c>
      <c r="C1091" s="506" t="s">
        <v>2688</v>
      </c>
      <c r="D1091" s="506" t="s">
        <v>3055</v>
      </c>
      <c r="E1091" s="506" t="s">
        <v>3056</v>
      </c>
      <c r="F1091" s="509"/>
      <c r="G1091" s="509"/>
      <c r="H1091" s="509"/>
      <c r="I1091" s="509"/>
      <c r="J1091" s="509">
        <v>2</v>
      </c>
      <c r="K1091" s="509">
        <v>830</v>
      </c>
      <c r="L1091" s="509"/>
      <c r="M1091" s="509">
        <v>415</v>
      </c>
      <c r="N1091" s="509"/>
      <c r="O1091" s="509"/>
      <c r="P1091" s="522"/>
      <c r="Q1091" s="510"/>
    </row>
    <row r="1092" spans="1:17" ht="14.4" customHeight="1" x14ac:dyDescent="0.3">
      <c r="A1092" s="505" t="s">
        <v>3385</v>
      </c>
      <c r="B1092" s="506" t="s">
        <v>2713</v>
      </c>
      <c r="C1092" s="506" t="s">
        <v>2688</v>
      </c>
      <c r="D1092" s="506" t="s">
        <v>3059</v>
      </c>
      <c r="E1092" s="506" t="s">
        <v>3060</v>
      </c>
      <c r="F1092" s="509">
        <v>5</v>
      </c>
      <c r="G1092" s="509">
        <v>785</v>
      </c>
      <c r="H1092" s="509">
        <v>1</v>
      </c>
      <c r="I1092" s="509">
        <v>157</v>
      </c>
      <c r="J1092" s="509">
        <v>1</v>
      </c>
      <c r="K1092" s="509">
        <v>158</v>
      </c>
      <c r="L1092" s="509">
        <v>0.20127388535031848</v>
      </c>
      <c r="M1092" s="509">
        <v>158</v>
      </c>
      <c r="N1092" s="509">
        <v>2</v>
      </c>
      <c r="O1092" s="509">
        <v>318</v>
      </c>
      <c r="P1092" s="522">
        <v>0.40509554140127391</v>
      </c>
      <c r="Q1092" s="510">
        <v>159</v>
      </c>
    </row>
    <row r="1093" spans="1:17" ht="14.4" customHeight="1" x14ac:dyDescent="0.3">
      <c r="A1093" s="505" t="s">
        <v>3385</v>
      </c>
      <c r="B1093" s="506" t="s">
        <v>2713</v>
      </c>
      <c r="C1093" s="506" t="s">
        <v>2688</v>
      </c>
      <c r="D1093" s="506" t="s">
        <v>3063</v>
      </c>
      <c r="E1093" s="506" t="s">
        <v>3064</v>
      </c>
      <c r="F1093" s="509">
        <v>1</v>
      </c>
      <c r="G1093" s="509">
        <v>311</v>
      </c>
      <c r="H1093" s="509">
        <v>1</v>
      </c>
      <c r="I1093" s="509">
        <v>311</v>
      </c>
      <c r="J1093" s="509">
        <v>1</v>
      </c>
      <c r="K1093" s="509">
        <v>312</v>
      </c>
      <c r="L1093" s="509">
        <v>1.0032154340836013</v>
      </c>
      <c r="M1093" s="509">
        <v>312</v>
      </c>
      <c r="N1093" s="509"/>
      <c r="O1093" s="509"/>
      <c r="P1093" s="522"/>
      <c r="Q1093" s="510"/>
    </row>
    <row r="1094" spans="1:17" ht="14.4" customHeight="1" x14ac:dyDescent="0.3">
      <c r="A1094" s="505" t="s">
        <v>3385</v>
      </c>
      <c r="B1094" s="506" t="s">
        <v>2713</v>
      </c>
      <c r="C1094" s="506" t="s">
        <v>2688</v>
      </c>
      <c r="D1094" s="506" t="s">
        <v>3067</v>
      </c>
      <c r="E1094" s="506" t="s">
        <v>3068</v>
      </c>
      <c r="F1094" s="509">
        <v>10</v>
      </c>
      <c r="G1094" s="509">
        <v>21160</v>
      </c>
      <c r="H1094" s="509">
        <v>1</v>
      </c>
      <c r="I1094" s="509">
        <v>2116</v>
      </c>
      <c r="J1094" s="509">
        <v>32</v>
      </c>
      <c r="K1094" s="509">
        <v>67776</v>
      </c>
      <c r="L1094" s="509">
        <v>3.203024574669187</v>
      </c>
      <c r="M1094" s="509">
        <v>2118</v>
      </c>
      <c r="N1094" s="509">
        <v>22</v>
      </c>
      <c r="O1094" s="509">
        <v>46650</v>
      </c>
      <c r="P1094" s="522">
        <v>2.2046313799621928</v>
      </c>
      <c r="Q1094" s="510">
        <v>2120.4545454545455</v>
      </c>
    </row>
    <row r="1095" spans="1:17" ht="14.4" customHeight="1" x14ac:dyDescent="0.3">
      <c r="A1095" s="505" t="s">
        <v>3385</v>
      </c>
      <c r="B1095" s="506" t="s">
        <v>2713</v>
      </c>
      <c r="C1095" s="506" t="s">
        <v>2688</v>
      </c>
      <c r="D1095" s="506" t="s">
        <v>3069</v>
      </c>
      <c r="E1095" s="506" t="s">
        <v>2998</v>
      </c>
      <c r="F1095" s="509">
        <v>6</v>
      </c>
      <c r="G1095" s="509">
        <v>11172</v>
      </c>
      <c r="H1095" s="509">
        <v>1</v>
      </c>
      <c r="I1095" s="509">
        <v>1862</v>
      </c>
      <c r="J1095" s="509">
        <v>6</v>
      </c>
      <c r="K1095" s="509">
        <v>11184</v>
      </c>
      <c r="L1095" s="509">
        <v>1.0010741138560688</v>
      </c>
      <c r="M1095" s="509">
        <v>1864</v>
      </c>
      <c r="N1095" s="509">
        <v>2</v>
      </c>
      <c r="O1095" s="509">
        <v>3734</v>
      </c>
      <c r="P1095" s="522">
        <v>0.3342284282133906</v>
      </c>
      <c r="Q1095" s="510">
        <v>1867</v>
      </c>
    </row>
    <row r="1096" spans="1:17" ht="14.4" customHeight="1" x14ac:dyDescent="0.3">
      <c r="A1096" s="505" t="s">
        <v>3385</v>
      </c>
      <c r="B1096" s="506" t="s">
        <v>2713</v>
      </c>
      <c r="C1096" s="506" t="s">
        <v>2688</v>
      </c>
      <c r="D1096" s="506" t="s">
        <v>3072</v>
      </c>
      <c r="E1096" s="506" t="s">
        <v>3073</v>
      </c>
      <c r="F1096" s="509">
        <v>1</v>
      </c>
      <c r="G1096" s="509">
        <v>9704</v>
      </c>
      <c r="H1096" s="509">
        <v>1</v>
      </c>
      <c r="I1096" s="509">
        <v>9704</v>
      </c>
      <c r="J1096" s="509"/>
      <c r="K1096" s="509"/>
      <c r="L1096" s="509"/>
      <c r="M1096" s="509"/>
      <c r="N1096" s="509"/>
      <c r="O1096" s="509"/>
      <c r="P1096" s="522"/>
      <c r="Q1096" s="510"/>
    </row>
    <row r="1097" spans="1:17" ht="14.4" customHeight="1" x14ac:dyDescent="0.3">
      <c r="A1097" s="505" t="s">
        <v>3385</v>
      </c>
      <c r="B1097" s="506" t="s">
        <v>2713</v>
      </c>
      <c r="C1097" s="506" t="s">
        <v>2688</v>
      </c>
      <c r="D1097" s="506" t="s">
        <v>3074</v>
      </c>
      <c r="E1097" s="506" t="s">
        <v>3075</v>
      </c>
      <c r="F1097" s="509">
        <v>2</v>
      </c>
      <c r="G1097" s="509">
        <v>1820</v>
      </c>
      <c r="H1097" s="509">
        <v>1</v>
      </c>
      <c r="I1097" s="509">
        <v>910</v>
      </c>
      <c r="J1097" s="509">
        <v>1</v>
      </c>
      <c r="K1097" s="509">
        <v>912</v>
      </c>
      <c r="L1097" s="509">
        <v>0.50109890109890109</v>
      </c>
      <c r="M1097" s="509">
        <v>912</v>
      </c>
      <c r="N1097" s="509">
        <v>1</v>
      </c>
      <c r="O1097" s="509">
        <v>912</v>
      </c>
      <c r="P1097" s="522">
        <v>0.50109890109890109</v>
      </c>
      <c r="Q1097" s="510">
        <v>912</v>
      </c>
    </row>
    <row r="1098" spans="1:17" ht="14.4" customHeight="1" x14ac:dyDescent="0.3">
      <c r="A1098" s="505" t="s">
        <v>3385</v>
      </c>
      <c r="B1098" s="506" t="s">
        <v>2713</v>
      </c>
      <c r="C1098" s="506" t="s">
        <v>2688</v>
      </c>
      <c r="D1098" s="506" t="s">
        <v>3078</v>
      </c>
      <c r="E1098" s="506" t="s">
        <v>3079</v>
      </c>
      <c r="F1098" s="509">
        <v>4</v>
      </c>
      <c r="G1098" s="509">
        <v>33512</v>
      </c>
      <c r="H1098" s="509">
        <v>1</v>
      </c>
      <c r="I1098" s="509">
        <v>8378</v>
      </c>
      <c r="J1098" s="509">
        <v>3</v>
      </c>
      <c r="K1098" s="509">
        <v>25152</v>
      </c>
      <c r="L1098" s="509">
        <v>0.75053712103127235</v>
      </c>
      <c r="M1098" s="509">
        <v>8384</v>
      </c>
      <c r="N1098" s="509">
        <v>1</v>
      </c>
      <c r="O1098" s="509">
        <v>8395</v>
      </c>
      <c r="P1098" s="522">
        <v>0.25050728097397945</v>
      </c>
      <c r="Q1098" s="510">
        <v>8395</v>
      </c>
    </row>
    <row r="1099" spans="1:17" ht="14.4" customHeight="1" x14ac:dyDescent="0.3">
      <c r="A1099" s="505" t="s">
        <v>3386</v>
      </c>
      <c r="B1099" s="506" t="s">
        <v>2713</v>
      </c>
      <c r="C1099" s="506" t="s">
        <v>2714</v>
      </c>
      <c r="D1099" s="506" t="s">
        <v>2716</v>
      </c>
      <c r="E1099" s="506" t="s">
        <v>2717</v>
      </c>
      <c r="F1099" s="509"/>
      <c r="G1099" s="509"/>
      <c r="H1099" s="509"/>
      <c r="I1099" s="509"/>
      <c r="J1099" s="509">
        <v>1</v>
      </c>
      <c r="K1099" s="509">
        <v>489.03</v>
      </c>
      <c r="L1099" s="509"/>
      <c r="M1099" s="509">
        <v>489.03</v>
      </c>
      <c r="N1099" s="509"/>
      <c r="O1099" s="509"/>
      <c r="P1099" s="522"/>
      <c r="Q1099" s="510"/>
    </row>
    <row r="1100" spans="1:17" ht="14.4" customHeight="1" x14ac:dyDescent="0.3">
      <c r="A1100" s="505" t="s">
        <v>3386</v>
      </c>
      <c r="B1100" s="506" t="s">
        <v>2713</v>
      </c>
      <c r="C1100" s="506" t="s">
        <v>2714</v>
      </c>
      <c r="D1100" s="506" t="s">
        <v>2728</v>
      </c>
      <c r="E1100" s="506" t="s">
        <v>725</v>
      </c>
      <c r="F1100" s="509"/>
      <c r="G1100" s="509"/>
      <c r="H1100" s="509"/>
      <c r="I1100" s="509"/>
      <c r="J1100" s="509"/>
      <c r="K1100" s="509"/>
      <c r="L1100" s="509"/>
      <c r="M1100" s="509"/>
      <c r="N1100" s="509">
        <v>0.2</v>
      </c>
      <c r="O1100" s="509">
        <v>197.8</v>
      </c>
      <c r="P1100" s="522"/>
      <c r="Q1100" s="510">
        <v>989</v>
      </c>
    </row>
    <row r="1101" spans="1:17" ht="14.4" customHeight="1" x14ac:dyDescent="0.3">
      <c r="A1101" s="505" t="s">
        <v>3386</v>
      </c>
      <c r="B1101" s="506" t="s">
        <v>2713</v>
      </c>
      <c r="C1101" s="506" t="s">
        <v>2714</v>
      </c>
      <c r="D1101" s="506" t="s">
        <v>2731</v>
      </c>
      <c r="E1101" s="506" t="s">
        <v>832</v>
      </c>
      <c r="F1101" s="509"/>
      <c r="G1101" s="509"/>
      <c r="H1101" s="509"/>
      <c r="I1101" s="509"/>
      <c r="J1101" s="509"/>
      <c r="K1101" s="509"/>
      <c r="L1101" s="509"/>
      <c r="M1101" s="509"/>
      <c r="N1101" s="509">
        <v>0.05</v>
      </c>
      <c r="O1101" s="509">
        <v>516.86</v>
      </c>
      <c r="P1101" s="522"/>
      <c r="Q1101" s="510">
        <v>10337.199999999999</v>
      </c>
    </row>
    <row r="1102" spans="1:17" ht="14.4" customHeight="1" x14ac:dyDescent="0.3">
      <c r="A1102" s="505" t="s">
        <v>3386</v>
      </c>
      <c r="B1102" s="506" t="s">
        <v>2713</v>
      </c>
      <c r="C1102" s="506" t="s">
        <v>2714</v>
      </c>
      <c r="D1102" s="506" t="s">
        <v>2733</v>
      </c>
      <c r="E1102" s="506" t="s">
        <v>828</v>
      </c>
      <c r="F1102" s="509"/>
      <c r="G1102" s="509"/>
      <c r="H1102" s="509"/>
      <c r="I1102" s="509"/>
      <c r="J1102" s="509"/>
      <c r="K1102" s="509"/>
      <c r="L1102" s="509"/>
      <c r="M1102" s="509"/>
      <c r="N1102" s="509">
        <v>7.0000000000000007E-2</v>
      </c>
      <c r="O1102" s="509">
        <v>371.75</v>
      </c>
      <c r="P1102" s="522"/>
      <c r="Q1102" s="510">
        <v>5310.7142857142853</v>
      </c>
    </row>
    <row r="1103" spans="1:17" ht="14.4" customHeight="1" x14ac:dyDescent="0.3">
      <c r="A1103" s="505" t="s">
        <v>3386</v>
      </c>
      <c r="B1103" s="506" t="s">
        <v>2713</v>
      </c>
      <c r="C1103" s="506" t="s">
        <v>2714</v>
      </c>
      <c r="D1103" s="506" t="s">
        <v>2734</v>
      </c>
      <c r="E1103" s="506" t="s">
        <v>832</v>
      </c>
      <c r="F1103" s="509"/>
      <c r="G1103" s="509"/>
      <c r="H1103" s="509"/>
      <c r="I1103" s="509"/>
      <c r="J1103" s="509"/>
      <c r="K1103" s="509"/>
      <c r="L1103" s="509"/>
      <c r="M1103" s="509"/>
      <c r="N1103" s="509">
        <v>0.05</v>
      </c>
      <c r="O1103" s="509">
        <v>325.32</v>
      </c>
      <c r="P1103" s="522"/>
      <c r="Q1103" s="510">
        <v>6506.4</v>
      </c>
    </row>
    <row r="1104" spans="1:17" ht="14.4" customHeight="1" x14ac:dyDescent="0.3">
      <c r="A1104" s="505" t="s">
        <v>3386</v>
      </c>
      <c r="B1104" s="506" t="s">
        <v>2713</v>
      </c>
      <c r="C1104" s="506" t="s">
        <v>2714</v>
      </c>
      <c r="D1104" s="506" t="s">
        <v>2735</v>
      </c>
      <c r="E1104" s="506" t="s">
        <v>2656</v>
      </c>
      <c r="F1104" s="509"/>
      <c r="G1104" s="509"/>
      <c r="H1104" s="509"/>
      <c r="I1104" s="509"/>
      <c r="J1104" s="509">
        <v>0.01</v>
      </c>
      <c r="K1104" s="509">
        <v>115.23</v>
      </c>
      <c r="L1104" s="509"/>
      <c r="M1104" s="509">
        <v>11523</v>
      </c>
      <c r="N1104" s="509"/>
      <c r="O1104" s="509"/>
      <c r="P1104" s="522"/>
      <c r="Q1104" s="510"/>
    </row>
    <row r="1105" spans="1:17" ht="14.4" customHeight="1" x14ac:dyDescent="0.3">
      <c r="A1105" s="505" t="s">
        <v>3386</v>
      </c>
      <c r="B1105" s="506" t="s">
        <v>2713</v>
      </c>
      <c r="C1105" s="506" t="s">
        <v>2714</v>
      </c>
      <c r="D1105" s="506" t="s">
        <v>2735</v>
      </c>
      <c r="E1105" s="506" t="s">
        <v>832</v>
      </c>
      <c r="F1105" s="509"/>
      <c r="G1105" s="509"/>
      <c r="H1105" s="509"/>
      <c r="I1105" s="509"/>
      <c r="J1105" s="509">
        <v>0.01</v>
      </c>
      <c r="K1105" s="509">
        <v>115.23</v>
      </c>
      <c r="L1105" s="509"/>
      <c r="M1105" s="509">
        <v>11523</v>
      </c>
      <c r="N1105" s="509">
        <v>0.02</v>
      </c>
      <c r="O1105" s="509">
        <v>172.84</v>
      </c>
      <c r="P1105" s="522"/>
      <c r="Q1105" s="510">
        <v>8642</v>
      </c>
    </row>
    <row r="1106" spans="1:17" ht="14.4" customHeight="1" x14ac:dyDescent="0.3">
      <c r="A1106" s="505" t="s">
        <v>3386</v>
      </c>
      <c r="B1106" s="506" t="s">
        <v>2713</v>
      </c>
      <c r="C1106" s="506" t="s">
        <v>2714</v>
      </c>
      <c r="D1106" s="506" t="s">
        <v>2740</v>
      </c>
      <c r="E1106" s="506" t="s">
        <v>729</v>
      </c>
      <c r="F1106" s="509">
        <v>0.2</v>
      </c>
      <c r="G1106" s="509">
        <v>193.34</v>
      </c>
      <c r="H1106" s="509">
        <v>1</v>
      </c>
      <c r="I1106" s="509">
        <v>966.69999999999993</v>
      </c>
      <c r="J1106" s="509">
        <v>0.1</v>
      </c>
      <c r="K1106" s="509">
        <v>97.52</v>
      </c>
      <c r="L1106" s="509">
        <v>0.50439640012413367</v>
      </c>
      <c r="M1106" s="509">
        <v>975.19999999999993</v>
      </c>
      <c r="N1106" s="509">
        <v>0.5</v>
      </c>
      <c r="O1106" s="509">
        <v>487.61</v>
      </c>
      <c r="P1106" s="522">
        <v>2.52203372297507</v>
      </c>
      <c r="Q1106" s="510">
        <v>975.22</v>
      </c>
    </row>
    <row r="1107" spans="1:17" ht="14.4" customHeight="1" x14ac:dyDescent="0.3">
      <c r="A1107" s="505" t="s">
        <v>3386</v>
      </c>
      <c r="B1107" s="506" t="s">
        <v>2713</v>
      </c>
      <c r="C1107" s="506" t="s">
        <v>2714</v>
      </c>
      <c r="D1107" s="506" t="s">
        <v>2742</v>
      </c>
      <c r="E1107" s="506" t="s">
        <v>2656</v>
      </c>
      <c r="F1107" s="509">
        <v>1</v>
      </c>
      <c r="G1107" s="509">
        <v>5653.55</v>
      </c>
      <c r="H1107" s="509">
        <v>1</v>
      </c>
      <c r="I1107" s="509">
        <v>5653.55</v>
      </c>
      <c r="J1107" s="509"/>
      <c r="K1107" s="509"/>
      <c r="L1107" s="509"/>
      <c r="M1107" s="509"/>
      <c r="N1107" s="509"/>
      <c r="O1107" s="509"/>
      <c r="P1107" s="522"/>
      <c r="Q1107" s="510"/>
    </row>
    <row r="1108" spans="1:17" ht="14.4" customHeight="1" x14ac:dyDescent="0.3">
      <c r="A1108" s="505" t="s">
        <v>3386</v>
      </c>
      <c r="B1108" s="506" t="s">
        <v>2713</v>
      </c>
      <c r="C1108" s="506" t="s">
        <v>2714</v>
      </c>
      <c r="D1108" s="506" t="s">
        <v>2745</v>
      </c>
      <c r="E1108" s="506" t="s">
        <v>748</v>
      </c>
      <c r="F1108" s="509">
        <v>0.11</v>
      </c>
      <c r="G1108" s="509">
        <v>595.45000000000005</v>
      </c>
      <c r="H1108" s="509">
        <v>1</v>
      </c>
      <c r="I1108" s="509">
        <v>5413.1818181818189</v>
      </c>
      <c r="J1108" s="509"/>
      <c r="K1108" s="509"/>
      <c r="L1108" s="509"/>
      <c r="M1108" s="509"/>
      <c r="N1108" s="509"/>
      <c r="O1108" s="509"/>
      <c r="P1108" s="522"/>
      <c r="Q1108" s="510"/>
    </row>
    <row r="1109" spans="1:17" ht="14.4" customHeight="1" x14ac:dyDescent="0.3">
      <c r="A1109" s="505" t="s">
        <v>3386</v>
      </c>
      <c r="B1109" s="506" t="s">
        <v>2713</v>
      </c>
      <c r="C1109" s="506" t="s">
        <v>2714</v>
      </c>
      <c r="D1109" s="506" t="s">
        <v>2746</v>
      </c>
      <c r="E1109" s="506" t="s">
        <v>748</v>
      </c>
      <c r="F1109" s="509"/>
      <c r="G1109" s="509"/>
      <c r="H1109" s="509"/>
      <c r="I1109" s="509"/>
      <c r="J1109" s="509">
        <v>0.35000000000000003</v>
      </c>
      <c r="K1109" s="509">
        <v>3750.8199999999997</v>
      </c>
      <c r="L1109" s="509"/>
      <c r="M1109" s="509">
        <v>10716.62857142857</v>
      </c>
      <c r="N1109" s="509">
        <v>0.06</v>
      </c>
      <c r="O1109" s="509">
        <v>491.44</v>
      </c>
      <c r="P1109" s="522"/>
      <c r="Q1109" s="510">
        <v>8190.666666666667</v>
      </c>
    </row>
    <row r="1110" spans="1:17" ht="14.4" customHeight="1" x14ac:dyDescent="0.3">
      <c r="A1110" s="505" t="s">
        <v>3386</v>
      </c>
      <c r="B1110" s="506" t="s">
        <v>2713</v>
      </c>
      <c r="C1110" s="506" t="s">
        <v>2714</v>
      </c>
      <c r="D1110" s="506" t="s">
        <v>2747</v>
      </c>
      <c r="E1110" s="506" t="s">
        <v>855</v>
      </c>
      <c r="F1110" s="509">
        <v>0.39</v>
      </c>
      <c r="G1110" s="509">
        <v>746.53</v>
      </c>
      <c r="H1110" s="509">
        <v>1</v>
      </c>
      <c r="I1110" s="509">
        <v>1914.1794871794871</v>
      </c>
      <c r="J1110" s="509">
        <v>0.36</v>
      </c>
      <c r="K1110" s="509">
        <v>703.33</v>
      </c>
      <c r="L1110" s="509">
        <v>0.94213226528069882</v>
      </c>
      <c r="M1110" s="509">
        <v>1953.6944444444446</v>
      </c>
      <c r="N1110" s="509">
        <v>0.42999999999999994</v>
      </c>
      <c r="O1110" s="509">
        <v>847.67000000000007</v>
      </c>
      <c r="P1110" s="522">
        <v>1.1354801548497717</v>
      </c>
      <c r="Q1110" s="510">
        <v>1971.3255813953492</v>
      </c>
    </row>
    <row r="1111" spans="1:17" ht="14.4" customHeight="1" x14ac:dyDescent="0.3">
      <c r="A1111" s="505" t="s">
        <v>3386</v>
      </c>
      <c r="B1111" s="506" t="s">
        <v>2713</v>
      </c>
      <c r="C1111" s="506" t="s">
        <v>2679</v>
      </c>
      <c r="D1111" s="506" t="s">
        <v>2773</v>
      </c>
      <c r="E1111" s="506" t="s">
        <v>2771</v>
      </c>
      <c r="F1111" s="509"/>
      <c r="G1111" s="509"/>
      <c r="H1111" s="509"/>
      <c r="I1111" s="509"/>
      <c r="J1111" s="509"/>
      <c r="K1111" s="509"/>
      <c r="L1111" s="509"/>
      <c r="M1111" s="509"/>
      <c r="N1111" s="509">
        <v>2</v>
      </c>
      <c r="O1111" s="509">
        <v>3414.62</v>
      </c>
      <c r="P1111" s="522"/>
      <c r="Q1111" s="510">
        <v>1707.31</v>
      </c>
    </row>
    <row r="1112" spans="1:17" ht="14.4" customHeight="1" x14ac:dyDescent="0.3">
      <c r="A1112" s="505" t="s">
        <v>3386</v>
      </c>
      <c r="B1112" s="506" t="s">
        <v>2713</v>
      </c>
      <c r="C1112" s="506" t="s">
        <v>2679</v>
      </c>
      <c r="D1112" s="506" t="s">
        <v>2795</v>
      </c>
      <c r="E1112" s="506" t="s">
        <v>2796</v>
      </c>
      <c r="F1112" s="509"/>
      <c r="G1112" s="509"/>
      <c r="H1112" s="509"/>
      <c r="I1112" s="509"/>
      <c r="J1112" s="509"/>
      <c r="K1112" s="509"/>
      <c r="L1112" s="509"/>
      <c r="M1112" s="509"/>
      <c r="N1112" s="509">
        <v>4</v>
      </c>
      <c r="O1112" s="509">
        <v>27563.119999999999</v>
      </c>
      <c r="P1112" s="522"/>
      <c r="Q1112" s="510">
        <v>6890.78</v>
      </c>
    </row>
    <row r="1113" spans="1:17" ht="14.4" customHeight="1" x14ac:dyDescent="0.3">
      <c r="A1113" s="505" t="s">
        <v>3386</v>
      </c>
      <c r="B1113" s="506" t="s">
        <v>2713</v>
      </c>
      <c r="C1113" s="506" t="s">
        <v>2679</v>
      </c>
      <c r="D1113" s="506" t="s">
        <v>2807</v>
      </c>
      <c r="E1113" s="506" t="s">
        <v>2808</v>
      </c>
      <c r="F1113" s="509"/>
      <c r="G1113" s="509"/>
      <c r="H1113" s="509"/>
      <c r="I1113" s="509"/>
      <c r="J1113" s="509"/>
      <c r="K1113" s="509"/>
      <c r="L1113" s="509"/>
      <c r="M1113" s="509"/>
      <c r="N1113" s="509">
        <v>2</v>
      </c>
      <c r="O1113" s="509">
        <v>2005.6</v>
      </c>
      <c r="P1113" s="522"/>
      <c r="Q1113" s="510">
        <v>1002.8</v>
      </c>
    </row>
    <row r="1114" spans="1:17" ht="14.4" customHeight="1" x14ac:dyDescent="0.3">
      <c r="A1114" s="505" t="s">
        <v>3386</v>
      </c>
      <c r="B1114" s="506" t="s">
        <v>2713</v>
      </c>
      <c r="C1114" s="506" t="s">
        <v>2679</v>
      </c>
      <c r="D1114" s="506" t="s">
        <v>2866</v>
      </c>
      <c r="E1114" s="506" t="s">
        <v>2867</v>
      </c>
      <c r="F1114" s="509"/>
      <c r="G1114" s="509"/>
      <c r="H1114" s="509"/>
      <c r="I1114" s="509"/>
      <c r="J1114" s="509"/>
      <c r="K1114" s="509"/>
      <c r="L1114" s="509"/>
      <c r="M1114" s="509"/>
      <c r="N1114" s="509">
        <v>2</v>
      </c>
      <c r="O1114" s="509">
        <v>2611.64</v>
      </c>
      <c r="P1114" s="522"/>
      <c r="Q1114" s="510">
        <v>1305.82</v>
      </c>
    </row>
    <row r="1115" spans="1:17" ht="14.4" customHeight="1" x14ac:dyDescent="0.3">
      <c r="A1115" s="505" t="s">
        <v>3386</v>
      </c>
      <c r="B1115" s="506" t="s">
        <v>2713</v>
      </c>
      <c r="C1115" s="506" t="s">
        <v>2688</v>
      </c>
      <c r="D1115" s="506" t="s">
        <v>2947</v>
      </c>
      <c r="E1115" s="506" t="s">
        <v>2948</v>
      </c>
      <c r="F1115" s="509"/>
      <c r="G1115" s="509"/>
      <c r="H1115" s="509"/>
      <c r="I1115" s="509"/>
      <c r="J1115" s="509"/>
      <c r="K1115" s="509"/>
      <c r="L1115" s="509"/>
      <c r="M1115" s="509"/>
      <c r="N1115" s="509">
        <v>1</v>
      </c>
      <c r="O1115" s="509">
        <v>151</v>
      </c>
      <c r="P1115" s="522"/>
      <c r="Q1115" s="510">
        <v>151</v>
      </c>
    </row>
    <row r="1116" spans="1:17" ht="14.4" customHeight="1" x14ac:dyDescent="0.3">
      <c r="A1116" s="505" t="s">
        <v>3386</v>
      </c>
      <c r="B1116" s="506" t="s">
        <v>2713</v>
      </c>
      <c r="C1116" s="506" t="s">
        <v>2688</v>
      </c>
      <c r="D1116" s="506" t="s">
        <v>2949</v>
      </c>
      <c r="E1116" s="506" t="s">
        <v>2950</v>
      </c>
      <c r="F1116" s="509"/>
      <c r="G1116" s="509"/>
      <c r="H1116" s="509"/>
      <c r="I1116" s="509"/>
      <c r="J1116" s="509">
        <v>2</v>
      </c>
      <c r="K1116" s="509">
        <v>364</v>
      </c>
      <c r="L1116" s="509"/>
      <c r="M1116" s="509">
        <v>182</v>
      </c>
      <c r="N1116" s="509">
        <v>3</v>
      </c>
      <c r="O1116" s="509">
        <v>549</v>
      </c>
      <c r="P1116" s="522"/>
      <c r="Q1116" s="510">
        <v>183</v>
      </c>
    </row>
    <row r="1117" spans="1:17" ht="14.4" customHeight="1" x14ac:dyDescent="0.3">
      <c r="A1117" s="505" t="s">
        <v>3386</v>
      </c>
      <c r="B1117" s="506" t="s">
        <v>2713</v>
      </c>
      <c r="C1117" s="506" t="s">
        <v>2688</v>
      </c>
      <c r="D1117" s="506" t="s">
        <v>2951</v>
      </c>
      <c r="E1117" s="506" t="s">
        <v>2952</v>
      </c>
      <c r="F1117" s="509"/>
      <c r="G1117" s="509"/>
      <c r="H1117" s="509"/>
      <c r="I1117" s="509"/>
      <c r="J1117" s="509">
        <v>1</v>
      </c>
      <c r="K1117" s="509">
        <v>124</v>
      </c>
      <c r="L1117" s="509"/>
      <c r="M1117" s="509">
        <v>124</v>
      </c>
      <c r="N1117" s="509">
        <v>1</v>
      </c>
      <c r="O1117" s="509">
        <v>125</v>
      </c>
      <c r="P1117" s="522"/>
      <c r="Q1117" s="510">
        <v>125</v>
      </c>
    </row>
    <row r="1118" spans="1:17" ht="14.4" customHeight="1" x14ac:dyDescent="0.3">
      <c r="A1118" s="505" t="s">
        <v>3386</v>
      </c>
      <c r="B1118" s="506" t="s">
        <v>2713</v>
      </c>
      <c r="C1118" s="506" t="s">
        <v>2688</v>
      </c>
      <c r="D1118" s="506" t="s">
        <v>2953</v>
      </c>
      <c r="E1118" s="506" t="s">
        <v>2954</v>
      </c>
      <c r="F1118" s="509">
        <v>45</v>
      </c>
      <c r="G1118" s="509">
        <v>9720</v>
      </c>
      <c r="H1118" s="509">
        <v>1</v>
      </c>
      <c r="I1118" s="509">
        <v>216</v>
      </c>
      <c r="J1118" s="509">
        <v>63</v>
      </c>
      <c r="K1118" s="509">
        <v>13671</v>
      </c>
      <c r="L1118" s="509">
        <v>1.4064814814814814</v>
      </c>
      <c r="M1118" s="509">
        <v>217</v>
      </c>
      <c r="N1118" s="509">
        <v>65</v>
      </c>
      <c r="O1118" s="509">
        <v>14147</v>
      </c>
      <c r="P1118" s="522">
        <v>1.4554526748971193</v>
      </c>
      <c r="Q1118" s="510">
        <v>217.64615384615385</v>
      </c>
    </row>
    <row r="1119" spans="1:17" ht="14.4" customHeight="1" x14ac:dyDescent="0.3">
      <c r="A1119" s="505" t="s">
        <v>3386</v>
      </c>
      <c r="B1119" s="506" t="s">
        <v>2713</v>
      </c>
      <c r="C1119" s="506" t="s">
        <v>2688</v>
      </c>
      <c r="D1119" s="506" t="s">
        <v>2955</v>
      </c>
      <c r="E1119" s="506" t="s">
        <v>2956</v>
      </c>
      <c r="F1119" s="509">
        <v>1</v>
      </c>
      <c r="G1119" s="509">
        <v>216</v>
      </c>
      <c r="H1119" s="509">
        <v>1</v>
      </c>
      <c r="I1119" s="509">
        <v>216</v>
      </c>
      <c r="J1119" s="509"/>
      <c r="K1119" s="509"/>
      <c r="L1119" s="509"/>
      <c r="M1119" s="509"/>
      <c r="N1119" s="509"/>
      <c r="O1119" s="509"/>
      <c r="P1119" s="522"/>
      <c r="Q1119" s="510"/>
    </row>
    <row r="1120" spans="1:17" ht="14.4" customHeight="1" x14ac:dyDescent="0.3">
      <c r="A1120" s="505" t="s">
        <v>3386</v>
      </c>
      <c r="B1120" s="506" t="s">
        <v>2713</v>
      </c>
      <c r="C1120" s="506" t="s">
        <v>2688</v>
      </c>
      <c r="D1120" s="506" t="s">
        <v>2959</v>
      </c>
      <c r="E1120" s="506" t="s">
        <v>2960</v>
      </c>
      <c r="F1120" s="509">
        <v>20</v>
      </c>
      <c r="G1120" s="509">
        <v>4360</v>
      </c>
      <c r="H1120" s="509">
        <v>1</v>
      </c>
      <c r="I1120" s="509">
        <v>218</v>
      </c>
      <c r="J1120" s="509">
        <v>32</v>
      </c>
      <c r="K1120" s="509">
        <v>7008</v>
      </c>
      <c r="L1120" s="509">
        <v>1.6073394495412845</v>
      </c>
      <c r="M1120" s="509">
        <v>219</v>
      </c>
      <c r="N1120" s="509">
        <v>23</v>
      </c>
      <c r="O1120" s="509">
        <v>5055</v>
      </c>
      <c r="P1120" s="522">
        <v>1.1594036697247707</v>
      </c>
      <c r="Q1120" s="510">
        <v>219.78260869565219</v>
      </c>
    </row>
    <row r="1121" spans="1:17" ht="14.4" customHeight="1" x14ac:dyDescent="0.3">
      <c r="A1121" s="505" t="s">
        <v>3386</v>
      </c>
      <c r="B1121" s="506" t="s">
        <v>2713</v>
      </c>
      <c r="C1121" s="506" t="s">
        <v>2688</v>
      </c>
      <c r="D1121" s="506" t="s">
        <v>2961</v>
      </c>
      <c r="E1121" s="506" t="s">
        <v>2962</v>
      </c>
      <c r="F1121" s="509"/>
      <c r="G1121" s="509"/>
      <c r="H1121" s="509"/>
      <c r="I1121" s="509"/>
      <c r="J1121" s="509"/>
      <c r="K1121" s="509"/>
      <c r="L1121" s="509"/>
      <c r="M1121" s="509"/>
      <c r="N1121" s="509">
        <v>2</v>
      </c>
      <c r="O1121" s="509">
        <v>1221</v>
      </c>
      <c r="P1121" s="522"/>
      <c r="Q1121" s="510">
        <v>610.5</v>
      </c>
    </row>
    <row r="1122" spans="1:17" ht="14.4" customHeight="1" x14ac:dyDescent="0.3">
      <c r="A1122" s="505" t="s">
        <v>3386</v>
      </c>
      <c r="B1122" s="506" t="s">
        <v>2713</v>
      </c>
      <c r="C1122" s="506" t="s">
        <v>2688</v>
      </c>
      <c r="D1122" s="506" t="s">
        <v>2967</v>
      </c>
      <c r="E1122" s="506" t="s">
        <v>2968</v>
      </c>
      <c r="F1122" s="509">
        <v>2</v>
      </c>
      <c r="G1122" s="509">
        <v>896</v>
      </c>
      <c r="H1122" s="509">
        <v>1</v>
      </c>
      <c r="I1122" s="509">
        <v>448</v>
      </c>
      <c r="J1122" s="509">
        <v>3</v>
      </c>
      <c r="K1122" s="509">
        <v>1347</v>
      </c>
      <c r="L1122" s="509">
        <v>1.5033482142857142</v>
      </c>
      <c r="M1122" s="509">
        <v>449</v>
      </c>
      <c r="N1122" s="509"/>
      <c r="O1122" s="509"/>
      <c r="P1122" s="522"/>
      <c r="Q1122" s="510"/>
    </row>
    <row r="1123" spans="1:17" ht="14.4" customHeight="1" x14ac:dyDescent="0.3">
      <c r="A1123" s="505" t="s">
        <v>3386</v>
      </c>
      <c r="B1123" s="506" t="s">
        <v>2713</v>
      </c>
      <c r="C1123" s="506" t="s">
        <v>2688</v>
      </c>
      <c r="D1123" s="506" t="s">
        <v>2991</v>
      </c>
      <c r="E1123" s="506" t="s">
        <v>2992</v>
      </c>
      <c r="F1123" s="509"/>
      <c r="G1123" s="509"/>
      <c r="H1123" s="509"/>
      <c r="I1123" s="509"/>
      <c r="J1123" s="509"/>
      <c r="K1123" s="509"/>
      <c r="L1123" s="509"/>
      <c r="M1123" s="509"/>
      <c r="N1123" s="509">
        <v>2</v>
      </c>
      <c r="O1123" s="509">
        <v>3046</v>
      </c>
      <c r="P1123" s="522"/>
      <c r="Q1123" s="510">
        <v>1523</v>
      </c>
    </row>
    <row r="1124" spans="1:17" ht="14.4" customHeight="1" x14ac:dyDescent="0.3">
      <c r="A1124" s="505" t="s">
        <v>3386</v>
      </c>
      <c r="B1124" s="506" t="s">
        <v>2713</v>
      </c>
      <c r="C1124" s="506" t="s">
        <v>2688</v>
      </c>
      <c r="D1124" s="506" t="s">
        <v>3015</v>
      </c>
      <c r="E1124" s="506" t="s">
        <v>3016</v>
      </c>
      <c r="F1124" s="509"/>
      <c r="G1124" s="509"/>
      <c r="H1124" s="509"/>
      <c r="I1124" s="509"/>
      <c r="J1124" s="509">
        <v>1</v>
      </c>
      <c r="K1124" s="509">
        <v>1277</v>
      </c>
      <c r="L1124" s="509"/>
      <c r="M1124" s="509">
        <v>1277</v>
      </c>
      <c r="N1124" s="509"/>
      <c r="O1124" s="509"/>
      <c r="P1124" s="522"/>
      <c r="Q1124" s="510"/>
    </row>
    <row r="1125" spans="1:17" ht="14.4" customHeight="1" x14ac:dyDescent="0.3">
      <c r="A1125" s="505" t="s">
        <v>3386</v>
      </c>
      <c r="B1125" s="506" t="s">
        <v>2713</v>
      </c>
      <c r="C1125" s="506" t="s">
        <v>2688</v>
      </c>
      <c r="D1125" s="506" t="s">
        <v>3017</v>
      </c>
      <c r="E1125" s="506" t="s">
        <v>3018</v>
      </c>
      <c r="F1125" s="509"/>
      <c r="G1125" s="509"/>
      <c r="H1125" s="509"/>
      <c r="I1125" s="509"/>
      <c r="J1125" s="509">
        <v>1</v>
      </c>
      <c r="K1125" s="509">
        <v>1164</v>
      </c>
      <c r="L1125" s="509"/>
      <c r="M1125" s="509">
        <v>1164</v>
      </c>
      <c r="N1125" s="509"/>
      <c r="O1125" s="509"/>
      <c r="P1125" s="522"/>
      <c r="Q1125" s="510"/>
    </row>
    <row r="1126" spans="1:17" ht="14.4" customHeight="1" x14ac:dyDescent="0.3">
      <c r="A1126" s="505" t="s">
        <v>3386</v>
      </c>
      <c r="B1126" s="506" t="s">
        <v>2713</v>
      </c>
      <c r="C1126" s="506" t="s">
        <v>2688</v>
      </c>
      <c r="D1126" s="506" t="s">
        <v>3019</v>
      </c>
      <c r="E1126" s="506" t="s">
        <v>3020</v>
      </c>
      <c r="F1126" s="509">
        <v>24</v>
      </c>
      <c r="G1126" s="509">
        <v>121560</v>
      </c>
      <c r="H1126" s="509">
        <v>1</v>
      </c>
      <c r="I1126" s="509">
        <v>5065</v>
      </c>
      <c r="J1126" s="509">
        <v>25</v>
      </c>
      <c r="K1126" s="509">
        <v>126700</v>
      </c>
      <c r="L1126" s="509">
        <v>1.0422836459361633</v>
      </c>
      <c r="M1126" s="509">
        <v>5068</v>
      </c>
      <c r="N1126" s="509">
        <v>16</v>
      </c>
      <c r="O1126" s="509">
        <v>81166</v>
      </c>
      <c r="P1126" s="522">
        <v>0.66770319183942084</v>
      </c>
      <c r="Q1126" s="510">
        <v>5072.875</v>
      </c>
    </row>
    <row r="1127" spans="1:17" ht="14.4" customHeight="1" x14ac:dyDescent="0.3">
      <c r="A1127" s="505" t="s">
        <v>3386</v>
      </c>
      <c r="B1127" s="506" t="s">
        <v>2713</v>
      </c>
      <c r="C1127" s="506" t="s">
        <v>2688</v>
      </c>
      <c r="D1127" s="506" t="s">
        <v>3023</v>
      </c>
      <c r="E1127" s="506" t="s">
        <v>3024</v>
      </c>
      <c r="F1127" s="509">
        <v>2</v>
      </c>
      <c r="G1127" s="509">
        <v>11010</v>
      </c>
      <c r="H1127" s="509">
        <v>1</v>
      </c>
      <c r="I1127" s="509">
        <v>5505</v>
      </c>
      <c r="J1127" s="509">
        <v>3</v>
      </c>
      <c r="K1127" s="509">
        <v>16524</v>
      </c>
      <c r="L1127" s="509">
        <v>1.500817438692098</v>
      </c>
      <c r="M1127" s="509">
        <v>5508</v>
      </c>
      <c r="N1127" s="509">
        <v>1</v>
      </c>
      <c r="O1127" s="509">
        <v>5514</v>
      </c>
      <c r="P1127" s="522">
        <v>0.50081743869209805</v>
      </c>
      <c r="Q1127" s="510">
        <v>5514</v>
      </c>
    </row>
    <row r="1128" spans="1:17" ht="14.4" customHeight="1" x14ac:dyDescent="0.3">
      <c r="A1128" s="505" t="s">
        <v>3386</v>
      </c>
      <c r="B1128" s="506" t="s">
        <v>2713</v>
      </c>
      <c r="C1128" s="506" t="s">
        <v>2688</v>
      </c>
      <c r="D1128" s="506" t="s">
        <v>3027</v>
      </c>
      <c r="E1128" s="506" t="s">
        <v>3028</v>
      </c>
      <c r="F1128" s="509">
        <v>478</v>
      </c>
      <c r="G1128" s="509">
        <v>82216</v>
      </c>
      <c r="H1128" s="509">
        <v>1</v>
      </c>
      <c r="I1128" s="509">
        <v>172</v>
      </c>
      <c r="J1128" s="509">
        <v>454</v>
      </c>
      <c r="K1128" s="509">
        <v>78542</v>
      </c>
      <c r="L1128" s="509">
        <v>0.95531283448477178</v>
      </c>
      <c r="M1128" s="509">
        <v>173</v>
      </c>
      <c r="N1128" s="509">
        <v>339</v>
      </c>
      <c r="O1128" s="509">
        <v>58879</v>
      </c>
      <c r="P1128" s="522">
        <v>0.71615014109175834</v>
      </c>
      <c r="Q1128" s="510">
        <v>173.68436578171091</v>
      </c>
    </row>
    <row r="1129" spans="1:17" ht="14.4" customHeight="1" x14ac:dyDescent="0.3">
      <c r="A1129" s="505" t="s">
        <v>3386</v>
      </c>
      <c r="B1129" s="506" t="s">
        <v>2713</v>
      </c>
      <c r="C1129" s="506" t="s">
        <v>2688</v>
      </c>
      <c r="D1129" s="506" t="s">
        <v>3029</v>
      </c>
      <c r="E1129" s="506" t="s">
        <v>3030</v>
      </c>
      <c r="F1129" s="509">
        <v>2</v>
      </c>
      <c r="G1129" s="509">
        <v>3988</v>
      </c>
      <c r="H1129" s="509">
        <v>1</v>
      </c>
      <c r="I1129" s="509">
        <v>1994</v>
      </c>
      <c r="J1129" s="509">
        <v>3</v>
      </c>
      <c r="K1129" s="509">
        <v>5988</v>
      </c>
      <c r="L1129" s="509">
        <v>1.5015045135406218</v>
      </c>
      <c r="M1129" s="509">
        <v>1996</v>
      </c>
      <c r="N1129" s="509"/>
      <c r="O1129" s="509"/>
      <c r="P1129" s="522"/>
      <c r="Q1129" s="510"/>
    </row>
    <row r="1130" spans="1:17" ht="14.4" customHeight="1" x14ac:dyDescent="0.3">
      <c r="A1130" s="505" t="s">
        <v>3386</v>
      </c>
      <c r="B1130" s="506" t="s">
        <v>2713</v>
      </c>
      <c r="C1130" s="506" t="s">
        <v>2688</v>
      </c>
      <c r="D1130" s="506" t="s">
        <v>3035</v>
      </c>
      <c r="E1130" s="506" t="s">
        <v>3036</v>
      </c>
      <c r="F1130" s="509">
        <v>17</v>
      </c>
      <c r="G1130" s="509">
        <v>45747</v>
      </c>
      <c r="H1130" s="509">
        <v>1</v>
      </c>
      <c r="I1130" s="509">
        <v>2691</v>
      </c>
      <c r="J1130" s="509">
        <v>20</v>
      </c>
      <c r="K1130" s="509">
        <v>53840</v>
      </c>
      <c r="L1130" s="509">
        <v>1.1769077753732484</v>
      </c>
      <c r="M1130" s="509">
        <v>2692</v>
      </c>
      <c r="N1130" s="509">
        <v>12</v>
      </c>
      <c r="O1130" s="509">
        <v>32337</v>
      </c>
      <c r="P1130" s="522">
        <v>0.70686602400157383</v>
      </c>
      <c r="Q1130" s="510">
        <v>2694.75</v>
      </c>
    </row>
    <row r="1131" spans="1:17" ht="14.4" customHeight="1" x14ac:dyDescent="0.3">
      <c r="A1131" s="505" t="s">
        <v>3386</v>
      </c>
      <c r="B1131" s="506" t="s">
        <v>2713</v>
      </c>
      <c r="C1131" s="506" t="s">
        <v>2688</v>
      </c>
      <c r="D1131" s="506" t="s">
        <v>3037</v>
      </c>
      <c r="E1131" s="506" t="s">
        <v>3038</v>
      </c>
      <c r="F1131" s="509">
        <v>2</v>
      </c>
      <c r="G1131" s="509">
        <v>10354</v>
      </c>
      <c r="H1131" s="509">
        <v>1</v>
      </c>
      <c r="I1131" s="509">
        <v>5177</v>
      </c>
      <c r="J1131" s="509">
        <v>3</v>
      </c>
      <c r="K1131" s="509">
        <v>15540</v>
      </c>
      <c r="L1131" s="509">
        <v>1.5008692292833687</v>
      </c>
      <c r="M1131" s="509">
        <v>5180</v>
      </c>
      <c r="N1131" s="509">
        <v>1</v>
      </c>
      <c r="O1131" s="509">
        <v>5186</v>
      </c>
      <c r="P1131" s="522">
        <v>0.50086922928336874</v>
      </c>
      <c r="Q1131" s="510">
        <v>5186</v>
      </c>
    </row>
    <row r="1132" spans="1:17" ht="14.4" customHeight="1" x14ac:dyDescent="0.3">
      <c r="A1132" s="505" t="s">
        <v>3386</v>
      </c>
      <c r="B1132" s="506" t="s">
        <v>2713</v>
      </c>
      <c r="C1132" s="506" t="s">
        <v>2688</v>
      </c>
      <c r="D1132" s="506" t="s">
        <v>3041</v>
      </c>
      <c r="E1132" s="506" t="s">
        <v>3042</v>
      </c>
      <c r="F1132" s="509">
        <v>3</v>
      </c>
      <c r="G1132" s="509">
        <v>1971</v>
      </c>
      <c r="H1132" s="509">
        <v>1</v>
      </c>
      <c r="I1132" s="509">
        <v>657</v>
      </c>
      <c r="J1132" s="509">
        <v>9</v>
      </c>
      <c r="K1132" s="509">
        <v>5922</v>
      </c>
      <c r="L1132" s="509">
        <v>3.0045662100456623</v>
      </c>
      <c r="M1132" s="509">
        <v>658</v>
      </c>
      <c r="N1132" s="509">
        <v>13</v>
      </c>
      <c r="O1132" s="509">
        <v>8584</v>
      </c>
      <c r="P1132" s="522">
        <v>4.3551496702181636</v>
      </c>
      <c r="Q1132" s="510">
        <v>660.30769230769226</v>
      </c>
    </row>
    <row r="1133" spans="1:17" ht="14.4" customHeight="1" x14ac:dyDescent="0.3">
      <c r="A1133" s="505" t="s">
        <v>3386</v>
      </c>
      <c r="B1133" s="506" t="s">
        <v>2713</v>
      </c>
      <c r="C1133" s="506" t="s">
        <v>2688</v>
      </c>
      <c r="D1133" s="506" t="s">
        <v>3045</v>
      </c>
      <c r="E1133" s="506" t="s">
        <v>3046</v>
      </c>
      <c r="F1133" s="509">
        <v>2</v>
      </c>
      <c r="G1133" s="509">
        <v>1108</v>
      </c>
      <c r="H1133" s="509">
        <v>1</v>
      </c>
      <c r="I1133" s="509">
        <v>554</v>
      </c>
      <c r="J1133" s="509">
        <v>3</v>
      </c>
      <c r="K1133" s="509">
        <v>1665</v>
      </c>
      <c r="L1133" s="509">
        <v>1.5027075812274369</v>
      </c>
      <c r="M1133" s="509">
        <v>555</v>
      </c>
      <c r="N1133" s="509"/>
      <c r="O1133" s="509"/>
      <c r="P1133" s="522"/>
      <c r="Q1133" s="510"/>
    </row>
    <row r="1134" spans="1:17" ht="14.4" customHeight="1" x14ac:dyDescent="0.3">
      <c r="A1134" s="505" t="s">
        <v>3386</v>
      </c>
      <c r="B1134" s="506" t="s">
        <v>2713</v>
      </c>
      <c r="C1134" s="506" t="s">
        <v>2688</v>
      </c>
      <c r="D1134" s="506" t="s">
        <v>3049</v>
      </c>
      <c r="E1134" s="506" t="s">
        <v>3050</v>
      </c>
      <c r="F1134" s="509">
        <v>1</v>
      </c>
      <c r="G1134" s="509">
        <v>149</v>
      </c>
      <c r="H1134" s="509">
        <v>1</v>
      </c>
      <c r="I1134" s="509">
        <v>149</v>
      </c>
      <c r="J1134" s="509">
        <v>4</v>
      </c>
      <c r="K1134" s="509">
        <v>600</v>
      </c>
      <c r="L1134" s="509">
        <v>4.026845637583893</v>
      </c>
      <c r="M1134" s="509">
        <v>150</v>
      </c>
      <c r="N1134" s="509">
        <v>2</v>
      </c>
      <c r="O1134" s="509">
        <v>302</v>
      </c>
      <c r="P1134" s="522">
        <v>2.0268456375838926</v>
      </c>
      <c r="Q1134" s="510">
        <v>151</v>
      </c>
    </row>
    <row r="1135" spans="1:17" ht="14.4" customHeight="1" x14ac:dyDescent="0.3">
      <c r="A1135" s="505" t="s">
        <v>3386</v>
      </c>
      <c r="B1135" s="506" t="s">
        <v>2713</v>
      </c>
      <c r="C1135" s="506" t="s">
        <v>2688</v>
      </c>
      <c r="D1135" s="506" t="s">
        <v>3051</v>
      </c>
      <c r="E1135" s="506" t="s">
        <v>3052</v>
      </c>
      <c r="F1135" s="509">
        <v>5</v>
      </c>
      <c r="G1135" s="509">
        <v>960</v>
      </c>
      <c r="H1135" s="509">
        <v>1</v>
      </c>
      <c r="I1135" s="509">
        <v>192</v>
      </c>
      <c r="J1135" s="509">
        <v>1</v>
      </c>
      <c r="K1135" s="509">
        <v>193</v>
      </c>
      <c r="L1135" s="509">
        <v>0.20104166666666667</v>
      </c>
      <c r="M1135" s="509">
        <v>193</v>
      </c>
      <c r="N1135" s="509">
        <v>2</v>
      </c>
      <c r="O1135" s="509">
        <v>386</v>
      </c>
      <c r="P1135" s="522">
        <v>0.40208333333333335</v>
      </c>
      <c r="Q1135" s="510">
        <v>193</v>
      </c>
    </row>
    <row r="1136" spans="1:17" ht="14.4" customHeight="1" x14ac:dyDescent="0.3">
      <c r="A1136" s="505" t="s">
        <v>3386</v>
      </c>
      <c r="B1136" s="506" t="s">
        <v>2713</v>
      </c>
      <c r="C1136" s="506" t="s">
        <v>2688</v>
      </c>
      <c r="D1136" s="506" t="s">
        <v>3053</v>
      </c>
      <c r="E1136" s="506" t="s">
        <v>3054</v>
      </c>
      <c r="F1136" s="509"/>
      <c r="G1136" s="509"/>
      <c r="H1136" s="509"/>
      <c r="I1136" s="509"/>
      <c r="J1136" s="509">
        <v>2</v>
      </c>
      <c r="K1136" s="509">
        <v>396</v>
      </c>
      <c r="L1136" s="509"/>
      <c r="M1136" s="509">
        <v>198</v>
      </c>
      <c r="N1136" s="509"/>
      <c r="O1136" s="509"/>
      <c r="P1136" s="522"/>
      <c r="Q1136" s="510"/>
    </row>
    <row r="1137" spans="1:17" ht="14.4" customHeight="1" x14ac:dyDescent="0.3">
      <c r="A1137" s="505" t="s">
        <v>3386</v>
      </c>
      <c r="B1137" s="506" t="s">
        <v>2713</v>
      </c>
      <c r="C1137" s="506" t="s">
        <v>2688</v>
      </c>
      <c r="D1137" s="506" t="s">
        <v>3055</v>
      </c>
      <c r="E1137" s="506" t="s">
        <v>3056</v>
      </c>
      <c r="F1137" s="509">
        <v>1</v>
      </c>
      <c r="G1137" s="509">
        <v>414</v>
      </c>
      <c r="H1137" s="509">
        <v>1</v>
      </c>
      <c r="I1137" s="509">
        <v>414</v>
      </c>
      <c r="J1137" s="509">
        <v>2</v>
      </c>
      <c r="K1137" s="509">
        <v>830</v>
      </c>
      <c r="L1137" s="509">
        <v>2.0048309178743962</v>
      </c>
      <c r="M1137" s="509">
        <v>415</v>
      </c>
      <c r="N1137" s="509">
        <v>6</v>
      </c>
      <c r="O1137" s="509">
        <v>2498</v>
      </c>
      <c r="P1137" s="522">
        <v>6.0338164251207731</v>
      </c>
      <c r="Q1137" s="510">
        <v>416.33333333333331</v>
      </c>
    </row>
    <row r="1138" spans="1:17" ht="14.4" customHeight="1" x14ac:dyDescent="0.3">
      <c r="A1138" s="505" t="s">
        <v>3386</v>
      </c>
      <c r="B1138" s="506" t="s">
        <v>2713</v>
      </c>
      <c r="C1138" s="506" t="s">
        <v>2688</v>
      </c>
      <c r="D1138" s="506" t="s">
        <v>3059</v>
      </c>
      <c r="E1138" s="506" t="s">
        <v>3060</v>
      </c>
      <c r="F1138" s="509">
        <v>2</v>
      </c>
      <c r="G1138" s="509">
        <v>314</v>
      </c>
      <c r="H1138" s="509">
        <v>1</v>
      </c>
      <c r="I1138" s="509">
        <v>157</v>
      </c>
      <c r="J1138" s="509">
        <v>5</v>
      </c>
      <c r="K1138" s="509">
        <v>790</v>
      </c>
      <c r="L1138" s="509">
        <v>2.515923566878981</v>
      </c>
      <c r="M1138" s="509">
        <v>158</v>
      </c>
      <c r="N1138" s="509">
        <v>2</v>
      </c>
      <c r="O1138" s="509">
        <v>318</v>
      </c>
      <c r="P1138" s="522">
        <v>1.0127388535031847</v>
      </c>
      <c r="Q1138" s="510">
        <v>159</v>
      </c>
    </row>
    <row r="1139" spans="1:17" ht="14.4" customHeight="1" x14ac:dyDescent="0.3">
      <c r="A1139" s="505" t="s">
        <v>3386</v>
      </c>
      <c r="B1139" s="506" t="s">
        <v>2713</v>
      </c>
      <c r="C1139" s="506" t="s">
        <v>2688</v>
      </c>
      <c r="D1139" s="506" t="s">
        <v>3074</v>
      </c>
      <c r="E1139" s="506" t="s">
        <v>3075</v>
      </c>
      <c r="F1139" s="509">
        <v>3</v>
      </c>
      <c r="G1139" s="509">
        <v>2730</v>
      </c>
      <c r="H1139" s="509">
        <v>1</v>
      </c>
      <c r="I1139" s="509">
        <v>910</v>
      </c>
      <c r="J1139" s="509">
        <v>4</v>
      </c>
      <c r="K1139" s="509">
        <v>3648</v>
      </c>
      <c r="L1139" s="509">
        <v>1.3362637362637362</v>
      </c>
      <c r="M1139" s="509">
        <v>912</v>
      </c>
      <c r="N1139" s="509">
        <v>2</v>
      </c>
      <c r="O1139" s="509">
        <v>1830</v>
      </c>
      <c r="P1139" s="522">
        <v>0.67032967032967028</v>
      </c>
      <c r="Q1139" s="510">
        <v>915</v>
      </c>
    </row>
    <row r="1140" spans="1:17" ht="14.4" customHeight="1" x14ac:dyDescent="0.3">
      <c r="A1140" s="505" t="s">
        <v>3386</v>
      </c>
      <c r="B1140" s="506" t="s">
        <v>2713</v>
      </c>
      <c r="C1140" s="506" t="s">
        <v>2688</v>
      </c>
      <c r="D1140" s="506" t="s">
        <v>3102</v>
      </c>
      <c r="E1140" s="506" t="s">
        <v>3103</v>
      </c>
      <c r="F1140" s="509"/>
      <c r="G1140" s="509"/>
      <c r="H1140" s="509"/>
      <c r="I1140" s="509"/>
      <c r="J1140" s="509">
        <v>1</v>
      </c>
      <c r="K1140" s="509">
        <v>660</v>
      </c>
      <c r="L1140" s="509"/>
      <c r="M1140" s="509">
        <v>660</v>
      </c>
      <c r="N1140" s="509"/>
      <c r="O1140" s="509"/>
      <c r="P1140" s="522"/>
      <c r="Q1140" s="510"/>
    </row>
    <row r="1141" spans="1:17" ht="14.4" customHeight="1" x14ac:dyDescent="0.3">
      <c r="A1141" s="505" t="s">
        <v>3387</v>
      </c>
      <c r="B1141" s="506" t="s">
        <v>2713</v>
      </c>
      <c r="C1141" s="506" t="s">
        <v>2714</v>
      </c>
      <c r="D1141" s="506" t="s">
        <v>2719</v>
      </c>
      <c r="E1141" s="506" t="s">
        <v>714</v>
      </c>
      <c r="F1141" s="509">
        <v>0.5</v>
      </c>
      <c r="G1141" s="509">
        <v>991.44</v>
      </c>
      <c r="H1141" s="509">
        <v>1</v>
      </c>
      <c r="I1141" s="509">
        <v>1982.88</v>
      </c>
      <c r="J1141" s="509"/>
      <c r="K1141" s="509"/>
      <c r="L1141" s="509"/>
      <c r="M1141" s="509"/>
      <c r="N1141" s="509"/>
      <c r="O1141" s="509"/>
      <c r="P1141" s="522"/>
      <c r="Q1141" s="510"/>
    </row>
    <row r="1142" spans="1:17" ht="14.4" customHeight="1" x14ac:dyDescent="0.3">
      <c r="A1142" s="505" t="s">
        <v>3387</v>
      </c>
      <c r="B1142" s="506" t="s">
        <v>2713</v>
      </c>
      <c r="C1142" s="506" t="s">
        <v>2714</v>
      </c>
      <c r="D1142" s="506" t="s">
        <v>2720</v>
      </c>
      <c r="E1142" s="506" t="s">
        <v>2721</v>
      </c>
      <c r="F1142" s="509">
        <v>2.3200000000000003</v>
      </c>
      <c r="G1142" s="509">
        <v>6151.7999999999993</v>
      </c>
      <c r="H1142" s="509">
        <v>1</v>
      </c>
      <c r="I1142" s="509">
        <v>2651.6379310344823</v>
      </c>
      <c r="J1142" s="509">
        <v>3.7700000000000005</v>
      </c>
      <c r="K1142" s="509">
        <v>10052.550000000001</v>
      </c>
      <c r="L1142" s="509">
        <v>1.6340827075002442</v>
      </c>
      <c r="M1142" s="509">
        <v>2666.4588859416444</v>
      </c>
      <c r="N1142" s="509">
        <v>1.1900000000000002</v>
      </c>
      <c r="O1142" s="509">
        <v>3179.0299999999997</v>
      </c>
      <c r="P1142" s="522">
        <v>0.51676419909619953</v>
      </c>
      <c r="Q1142" s="510">
        <v>2671.4537815126046</v>
      </c>
    </row>
    <row r="1143" spans="1:17" ht="14.4" customHeight="1" x14ac:dyDescent="0.3">
      <c r="A1143" s="505" t="s">
        <v>3387</v>
      </c>
      <c r="B1143" s="506" t="s">
        <v>2713</v>
      </c>
      <c r="C1143" s="506" t="s">
        <v>2714</v>
      </c>
      <c r="D1143" s="506" t="s">
        <v>2722</v>
      </c>
      <c r="E1143" s="506" t="s">
        <v>2721</v>
      </c>
      <c r="F1143" s="509"/>
      <c r="G1143" s="509"/>
      <c r="H1143" s="509"/>
      <c r="I1143" s="509"/>
      <c r="J1143" s="509"/>
      <c r="K1143" s="509"/>
      <c r="L1143" s="509"/>
      <c r="M1143" s="509"/>
      <c r="N1143" s="509">
        <v>0.2</v>
      </c>
      <c r="O1143" s="509">
        <v>1335.72</v>
      </c>
      <c r="P1143" s="522"/>
      <c r="Q1143" s="510">
        <v>6678.5999999999995</v>
      </c>
    </row>
    <row r="1144" spans="1:17" ht="14.4" customHeight="1" x14ac:dyDescent="0.3">
      <c r="A1144" s="505" t="s">
        <v>3387</v>
      </c>
      <c r="B1144" s="506" t="s">
        <v>2713</v>
      </c>
      <c r="C1144" s="506" t="s">
        <v>2714</v>
      </c>
      <c r="D1144" s="506" t="s">
        <v>2723</v>
      </c>
      <c r="E1144" s="506" t="s">
        <v>2721</v>
      </c>
      <c r="F1144" s="509">
        <v>1</v>
      </c>
      <c r="G1144" s="509">
        <v>8827.42</v>
      </c>
      <c r="H1144" s="509">
        <v>1</v>
      </c>
      <c r="I1144" s="509">
        <v>8827.42</v>
      </c>
      <c r="J1144" s="509"/>
      <c r="K1144" s="509"/>
      <c r="L1144" s="509"/>
      <c r="M1144" s="509"/>
      <c r="N1144" s="509"/>
      <c r="O1144" s="509"/>
      <c r="P1144" s="522"/>
      <c r="Q1144" s="510"/>
    </row>
    <row r="1145" spans="1:17" ht="14.4" customHeight="1" x14ac:dyDescent="0.3">
      <c r="A1145" s="505" t="s">
        <v>3387</v>
      </c>
      <c r="B1145" s="506" t="s">
        <v>2713</v>
      </c>
      <c r="C1145" s="506" t="s">
        <v>2714</v>
      </c>
      <c r="D1145" s="506" t="s">
        <v>2728</v>
      </c>
      <c r="E1145" s="506" t="s">
        <v>725</v>
      </c>
      <c r="F1145" s="509">
        <v>10.25</v>
      </c>
      <c r="G1145" s="509">
        <v>11643.65</v>
      </c>
      <c r="H1145" s="509">
        <v>1</v>
      </c>
      <c r="I1145" s="509">
        <v>1135.9658536585366</v>
      </c>
      <c r="J1145" s="509">
        <v>5.1000000000000005</v>
      </c>
      <c r="K1145" s="509">
        <v>5018.24</v>
      </c>
      <c r="L1145" s="509">
        <v>0.43098512923353072</v>
      </c>
      <c r="M1145" s="509">
        <v>983.96862745098019</v>
      </c>
      <c r="N1145" s="509">
        <v>5.5500000000000007</v>
      </c>
      <c r="O1145" s="509">
        <v>5489.0800000000008</v>
      </c>
      <c r="P1145" s="522">
        <v>0.47142262091354525</v>
      </c>
      <c r="Q1145" s="510">
        <v>989.02342342342342</v>
      </c>
    </row>
    <row r="1146" spans="1:17" ht="14.4" customHeight="1" x14ac:dyDescent="0.3">
      <c r="A1146" s="505" t="s">
        <v>3387</v>
      </c>
      <c r="B1146" s="506" t="s">
        <v>2713</v>
      </c>
      <c r="C1146" s="506" t="s">
        <v>2714</v>
      </c>
      <c r="D1146" s="506" t="s">
        <v>2731</v>
      </c>
      <c r="E1146" s="506" t="s">
        <v>832</v>
      </c>
      <c r="F1146" s="509">
        <v>2.4300000000000002</v>
      </c>
      <c r="G1146" s="509">
        <v>31096.38</v>
      </c>
      <c r="H1146" s="509">
        <v>1</v>
      </c>
      <c r="I1146" s="509">
        <v>12796.864197530864</v>
      </c>
      <c r="J1146" s="509">
        <v>1.42</v>
      </c>
      <c r="K1146" s="509">
        <v>15293.999999999998</v>
      </c>
      <c r="L1146" s="509">
        <v>0.49182573662915097</v>
      </c>
      <c r="M1146" s="509">
        <v>10770.422535211266</v>
      </c>
      <c r="N1146" s="509">
        <v>0.64000000000000012</v>
      </c>
      <c r="O1146" s="509">
        <v>6564.2</v>
      </c>
      <c r="P1146" s="522">
        <v>0.21109209496410836</v>
      </c>
      <c r="Q1146" s="510">
        <v>10256.562499999998</v>
      </c>
    </row>
    <row r="1147" spans="1:17" ht="14.4" customHeight="1" x14ac:dyDescent="0.3">
      <c r="A1147" s="505" t="s">
        <v>3387</v>
      </c>
      <c r="B1147" s="506" t="s">
        <v>2713</v>
      </c>
      <c r="C1147" s="506" t="s">
        <v>2714</v>
      </c>
      <c r="D1147" s="506" t="s">
        <v>2733</v>
      </c>
      <c r="E1147" s="506" t="s">
        <v>828</v>
      </c>
      <c r="F1147" s="509">
        <v>0.24000000000000002</v>
      </c>
      <c r="G1147" s="509">
        <v>1359.42</v>
      </c>
      <c r="H1147" s="509">
        <v>1</v>
      </c>
      <c r="I1147" s="509">
        <v>5664.25</v>
      </c>
      <c r="J1147" s="509">
        <v>0.53</v>
      </c>
      <c r="K1147" s="509">
        <v>2797.13</v>
      </c>
      <c r="L1147" s="509">
        <v>2.0575907372261701</v>
      </c>
      <c r="M1147" s="509">
        <v>5277.6037735849059</v>
      </c>
      <c r="N1147" s="509">
        <v>0.66</v>
      </c>
      <c r="O1147" s="509">
        <v>3505.0600000000004</v>
      </c>
      <c r="P1147" s="522">
        <v>2.5783495902664373</v>
      </c>
      <c r="Q1147" s="510">
        <v>5310.69696969697</v>
      </c>
    </row>
    <row r="1148" spans="1:17" ht="14.4" customHeight="1" x14ac:dyDescent="0.3">
      <c r="A1148" s="505" t="s">
        <v>3387</v>
      </c>
      <c r="B1148" s="506" t="s">
        <v>2713</v>
      </c>
      <c r="C1148" s="506" t="s">
        <v>2714</v>
      </c>
      <c r="D1148" s="506" t="s">
        <v>2734</v>
      </c>
      <c r="E1148" s="506" t="s">
        <v>832</v>
      </c>
      <c r="F1148" s="509">
        <v>0.09</v>
      </c>
      <c r="G1148" s="509">
        <v>580.48</v>
      </c>
      <c r="H1148" s="509">
        <v>1</v>
      </c>
      <c r="I1148" s="509">
        <v>6449.7777777777783</v>
      </c>
      <c r="J1148" s="509">
        <v>0.67</v>
      </c>
      <c r="K1148" s="509">
        <v>4313.24</v>
      </c>
      <c r="L1148" s="509">
        <v>7.4304713340683568</v>
      </c>
      <c r="M1148" s="509">
        <v>6437.6716417910438</v>
      </c>
      <c r="N1148" s="509">
        <v>1.23</v>
      </c>
      <c r="O1148" s="509">
        <v>7033.94</v>
      </c>
      <c r="P1148" s="522">
        <v>12.117454520396912</v>
      </c>
      <c r="Q1148" s="510">
        <v>5718.6504065040644</v>
      </c>
    </row>
    <row r="1149" spans="1:17" ht="14.4" customHeight="1" x14ac:dyDescent="0.3">
      <c r="A1149" s="505" t="s">
        <v>3387</v>
      </c>
      <c r="B1149" s="506" t="s">
        <v>2713</v>
      </c>
      <c r="C1149" s="506" t="s">
        <v>2714</v>
      </c>
      <c r="D1149" s="506" t="s">
        <v>2735</v>
      </c>
      <c r="E1149" s="506" t="s">
        <v>2656</v>
      </c>
      <c r="F1149" s="509"/>
      <c r="G1149" s="509"/>
      <c r="H1149" s="509"/>
      <c r="I1149" s="509"/>
      <c r="J1149" s="509">
        <v>2.06</v>
      </c>
      <c r="K1149" s="509">
        <v>23738.23</v>
      </c>
      <c r="L1149" s="509"/>
      <c r="M1149" s="509">
        <v>11523.412621359223</v>
      </c>
      <c r="N1149" s="509"/>
      <c r="O1149" s="509"/>
      <c r="P1149" s="522"/>
      <c r="Q1149" s="510"/>
    </row>
    <row r="1150" spans="1:17" ht="14.4" customHeight="1" x14ac:dyDescent="0.3">
      <c r="A1150" s="505" t="s">
        <v>3387</v>
      </c>
      <c r="B1150" s="506" t="s">
        <v>2713</v>
      </c>
      <c r="C1150" s="506" t="s">
        <v>2714</v>
      </c>
      <c r="D1150" s="506" t="s">
        <v>2735</v>
      </c>
      <c r="E1150" s="506" t="s">
        <v>832</v>
      </c>
      <c r="F1150" s="509">
        <v>0.13</v>
      </c>
      <c r="G1150" s="509">
        <v>1612.47</v>
      </c>
      <c r="H1150" s="509">
        <v>1</v>
      </c>
      <c r="I1150" s="509">
        <v>12403.615384615385</v>
      </c>
      <c r="J1150" s="509">
        <v>0.14000000000000001</v>
      </c>
      <c r="K1150" s="509">
        <v>1640.8000000000002</v>
      </c>
      <c r="L1150" s="509">
        <v>1.0175693191191155</v>
      </c>
      <c r="M1150" s="509">
        <v>11720</v>
      </c>
      <c r="N1150" s="509">
        <v>0.16</v>
      </c>
      <c r="O1150" s="509">
        <v>1843.7199999999998</v>
      </c>
      <c r="P1150" s="522">
        <v>1.143413520871706</v>
      </c>
      <c r="Q1150" s="510">
        <v>11523.249999999998</v>
      </c>
    </row>
    <row r="1151" spans="1:17" ht="14.4" customHeight="1" x14ac:dyDescent="0.3">
      <c r="A1151" s="505" t="s">
        <v>3387</v>
      </c>
      <c r="B1151" s="506" t="s">
        <v>2713</v>
      </c>
      <c r="C1151" s="506" t="s">
        <v>2714</v>
      </c>
      <c r="D1151" s="506" t="s">
        <v>2738</v>
      </c>
      <c r="E1151" s="506" t="s">
        <v>2739</v>
      </c>
      <c r="F1151" s="509"/>
      <c r="G1151" s="509"/>
      <c r="H1151" s="509"/>
      <c r="I1151" s="509"/>
      <c r="J1151" s="509">
        <v>0.05</v>
      </c>
      <c r="K1151" s="509">
        <v>13.31</v>
      </c>
      <c r="L1151" s="509"/>
      <c r="M1151" s="509">
        <v>266.2</v>
      </c>
      <c r="N1151" s="509"/>
      <c r="O1151" s="509"/>
      <c r="P1151" s="522"/>
      <c r="Q1151" s="510"/>
    </row>
    <row r="1152" spans="1:17" ht="14.4" customHeight="1" x14ac:dyDescent="0.3">
      <c r="A1152" s="505" t="s">
        <v>3387</v>
      </c>
      <c r="B1152" s="506" t="s">
        <v>2713</v>
      </c>
      <c r="C1152" s="506" t="s">
        <v>2714</v>
      </c>
      <c r="D1152" s="506" t="s">
        <v>2740</v>
      </c>
      <c r="E1152" s="506" t="s">
        <v>729</v>
      </c>
      <c r="F1152" s="509">
        <v>22.4</v>
      </c>
      <c r="G1152" s="509">
        <v>21620.19</v>
      </c>
      <c r="H1152" s="509">
        <v>1</v>
      </c>
      <c r="I1152" s="509">
        <v>965.18705357142858</v>
      </c>
      <c r="J1152" s="509">
        <v>34.4</v>
      </c>
      <c r="K1152" s="509">
        <v>33454.200000000004</v>
      </c>
      <c r="L1152" s="509">
        <v>1.5473592045213296</v>
      </c>
      <c r="M1152" s="509">
        <v>972.50581395348854</v>
      </c>
      <c r="N1152" s="509">
        <v>38.03</v>
      </c>
      <c r="O1152" s="509">
        <v>37087.540000000008</v>
      </c>
      <c r="P1152" s="522">
        <v>1.7154123067373603</v>
      </c>
      <c r="Q1152" s="510">
        <v>975.21798580068389</v>
      </c>
    </row>
    <row r="1153" spans="1:17" ht="14.4" customHeight="1" x14ac:dyDescent="0.3">
      <c r="A1153" s="505" t="s">
        <v>3387</v>
      </c>
      <c r="B1153" s="506" t="s">
        <v>2713</v>
      </c>
      <c r="C1153" s="506" t="s">
        <v>2714</v>
      </c>
      <c r="D1153" s="506" t="s">
        <v>2741</v>
      </c>
      <c r="E1153" s="506" t="s">
        <v>729</v>
      </c>
      <c r="F1153" s="509">
        <v>4.4000000000000004</v>
      </c>
      <c r="G1153" s="509">
        <v>8507.1899999999987</v>
      </c>
      <c r="H1153" s="509">
        <v>1</v>
      </c>
      <c r="I1153" s="509">
        <v>1933.4522727272722</v>
      </c>
      <c r="J1153" s="509">
        <v>0.2</v>
      </c>
      <c r="K1153" s="509">
        <v>386.69</v>
      </c>
      <c r="L1153" s="509">
        <v>4.5454492023805755E-2</v>
      </c>
      <c r="M1153" s="509">
        <v>1933.4499999999998</v>
      </c>
      <c r="N1153" s="509"/>
      <c r="O1153" s="509"/>
      <c r="P1153" s="522"/>
      <c r="Q1153" s="510"/>
    </row>
    <row r="1154" spans="1:17" ht="14.4" customHeight="1" x14ac:dyDescent="0.3">
      <c r="A1154" s="505" t="s">
        <v>3387</v>
      </c>
      <c r="B1154" s="506" t="s">
        <v>2713</v>
      </c>
      <c r="C1154" s="506" t="s">
        <v>2714</v>
      </c>
      <c r="D1154" s="506" t="s">
        <v>2742</v>
      </c>
      <c r="E1154" s="506" t="s">
        <v>2656</v>
      </c>
      <c r="F1154" s="509">
        <v>0.1</v>
      </c>
      <c r="G1154" s="509">
        <v>537.07000000000005</v>
      </c>
      <c r="H1154" s="509">
        <v>1</v>
      </c>
      <c r="I1154" s="509">
        <v>5370.7</v>
      </c>
      <c r="J1154" s="509"/>
      <c r="K1154" s="509"/>
      <c r="L1154" s="509"/>
      <c r="M1154" s="509"/>
      <c r="N1154" s="509"/>
      <c r="O1154" s="509"/>
      <c r="P1154" s="522"/>
      <c r="Q1154" s="510"/>
    </row>
    <row r="1155" spans="1:17" ht="14.4" customHeight="1" x14ac:dyDescent="0.3">
      <c r="A1155" s="505" t="s">
        <v>3387</v>
      </c>
      <c r="B1155" s="506" t="s">
        <v>2713</v>
      </c>
      <c r="C1155" s="506" t="s">
        <v>2714</v>
      </c>
      <c r="D1155" s="506" t="s">
        <v>2743</v>
      </c>
      <c r="E1155" s="506" t="s">
        <v>2656</v>
      </c>
      <c r="F1155" s="509">
        <v>0.05</v>
      </c>
      <c r="G1155" s="509">
        <v>242.38</v>
      </c>
      <c r="H1155" s="509">
        <v>1</v>
      </c>
      <c r="I1155" s="509">
        <v>4847.5999999999995</v>
      </c>
      <c r="J1155" s="509"/>
      <c r="K1155" s="509"/>
      <c r="L1155" s="509"/>
      <c r="M1155" s="509"/>
      <c r="N1155" s="509"/>
      <c r="O1155" s="509"/>
      <c r="P1155" s="522"/>
      <c r="Q1155" s="510"/>
    </row>
    <row r="1156" spans="1:17" ht="14.4" customHeight="1" x14ac:dyDescent="0.3">
      <c r="A1156" s="505" t="s">
        <v>3387</v>
      </c>
      <c r="B1156" s="506" t="s">
        <v>2713</v>
      </c>
      <c r="C1156" s="506" t="s">
        <v>2714</v>
      </c>
      <c r="D1156" s="506" t="s">
        <v>2743</v>
      </c>
      <c r="E1156" s="506" t="s">
        <v>855</v>
      </c>
      <c r="F1156" s="509">
        <v>0.1</v>
      </c>
      <c r="G1156" s="509">
        <v>484.77</v>
      </c>
      <c r="H1156" s="509">
        <v>1</v>
      </c>
      <c r="I1156" s="509">
        <v>4847.7</v>
      </c>
      <c r="J1156" s="509"/>
      <c r="K1156" s="509"/>
      <c r="L1156" s="509"/>
      <c r="M1156" s="509"/>
      <c r="N1156" s="509"/>
      <c r="O1156" s="509"/>
      <c r="P1156" s="522"/>
      <c r="Q1156" s="510"/>
    </row>
    <row r="1157" spans="1:17" ht="14.4" customHeight="1" x14ac:dyDescent="0.3">
      <c r="A1157" s="505" t="s">
        <v>3387</v>
      </c>
      <c r="B1157" s="506" t="s">
        <v>2713</v>
      </c>
      <c r="C1157" s="506" t="s">
        <v>2714</v>
      </c>
      <c r="D1157" s="506" t="s">
        <v>2745</v>
      </c>
      <c r="E1157" s="506" t="s">
        <v>748</v>
      </c>
      <c r="F1157" s="509">
        <v>3.8800000000000003</v>
      </c>
      <c r="G1157" s="509">
        <v>20976.54</v>
      </c>
      <c r="H1157" s="509">
        <v>1</v>
      </c>
      <c r="I1157" s="509">
        <v>5406.3247422680406</v>
      </c>
      <c r="J1157" s="509">
        <v>1.0999999999999999</v>
      </c>
      <c r="K1157" s="509">
        <v>5973.64</v>
      </c>
      <c r="L1157" s="509">
        <v>0.28477718441649574</v>
      </c>
      <c r="M1157" s="509">
        <v>5430.5818181818195</v>
      </c>
      <c r="N1157" s="509">
        <v>1.8599999999999999</v>
      </c>
      <c r="O1157" s="509">
        <v>10157.08</v>
      </c>
      <c r="P1157" s="522">
        <v>0.48421140950795505</v>
      </c>
      <c r="Q1157" s="510">
        <v>5460.7956989247314</v>
      </c>
    </row>
    <row r="1158" spans="1:17" ht="14.4" customHeight="1" x14ac:dyDescent="0.3">
      <c r="A1158" s="505" t="s">
        <v>3387</v>
      </c>
      <c r="B1158" s="506" t="s">
        <v>2713</v>
      </c>
      <c r="C1158" s="506" t="s">
        <v>2714</v>
      </c>
      <c r="D1158" s="506" t="s">
        <v>2746</v>
      </c>
      <c r="E1158" s="506" t="s">
        <v>748</v>
      </c>
      <c r="F1158" s="509">
        <v>6.6100000000000012</v>
      </c>
      <c r="G1158" s="509">
        <v>71186.62</v>
      </c>
      <c r="H1158" s="509">
        <v>1</v>
      </c>
      <c r="I1158" s="509">
        <v>10769.534039334339</v>
      </c>
      <c r="J1158" s="509">
        <v>8.19</v>
      </c>
      <c r="K1158" s="509">
        <v>88778.33</v>
      </c>
      <c r="L1158" s="509">
        <v>1.2471210179665786</v>
      </c>
      <c r="M1158" s="509">
        <v>10839.844932844933</v>
      </c>
      <c r="N1158" s="509">
        <v>4.83</v>
      </c>
      <c r="O1158" s="509">
        <v>52587.259999999995</v>
      </c>
      <c r="P1158" s="522">
        <v>0.73872393435732719</v>
      </c>
      <c r="Q1158" s="510">
        <v>10887.631469979295</v>
      </c>
    </row>
    <row r="1159" spans="1:17" ht="14.4" customHeight="1" x14ac:dyDescent="0.3">
      <c r="A1159" s="505" t="s">
        <v>3387</v>
      </c>
      <c r="B1159" s="506" t="s">
        <v>2713</v>
      </c>
      <c r="C1159" s="506" t="s">
        <v>2714</v>
      </c>
      <c r="D1159" s="506" t="s">
        <v>2747</v>
      </c>
      <c r="E1159" s="506" t="s">
        <v>855</v>
      </c>
      <c r="F1159" s="509">
        <v>5.870000000000001</v>
      </c>
      <c r="G1159" s="509">
        <v>11304.829999999998</v>
      </c>
      <c r="H1159" s="509">
        <v>1</v>
      </c>
      <c r="I1159" s="509">
        <v>1925.8654173764901</v>
      </c>
      <c r="J1159" s="509">
        <v>2.34</v>
      </c>
      <c r="K1159" s="509">
        <v>4552.1100000000006</v>
      </c>
      <c r="L1159" s="509">
        <v>0.40266947844416956</v>
      </c>
      <c r="M1159" s="509">
        <v>1945.3461538461543</v>
      </c>
      <c r="N1159" s="509">
        <v>2.9700000000000006</v>
      </c>
      <c r="O1159" s="509">
        <v>5741.95</v>
      </c>
      <c r="P1159" s="522">
        <v>0.50792006602487616</v>
      </c>
      <c r="Q1159" s="510">
        <v>1933.3164983164979</v>
      </c>
    </row>
    <row r="1160" spans="1:17" ht="14.4" customHeight="1" x14ac:dyDescent="0.3">
      <c r="A1160" s="505" t="s">
        <v>3387</v>
      </c>
      <c r="B1160" s="506" t="s">
        <v>2713</v>
      </c>
      <c r="C1160" s="506" t="s">
        <v>2714</v>
      </c>
      <c r="D1160" s="506" t="s">
        <v>2749</v>
      </c>
      <c r="E1160" s="506" t="s">
        <v>748</v>
      </c>
      <c r="F1160" s="509"/>
      <c r="G1160" s="509"/>
      <c r="H1160" s="509"/>
      <c r="I1160" s="509"/>
      <c r="J1160" s="509"/>
      <c r="K1160" s="509"/>
      <c r="L1160" s="509"/>
      <c r="M1160" s="509"/>
      <c r="N1160" s="509">
        <v>5.6</v>
      </c>
      <c r="O1160" s="509">
        <v>12232.13</v>
      </c>
      <c r="P1160" s="522"/>
      <c r="Q1160" s="510">
        <v>2184.3089285714286</v>
      </c>
    </row>
    <row r="1161" spans="1:17" ht="14.4" customHeight="1" x14ac:dyDescent="0.3">
      <c r="A1161" s="505" t="s">
        <v>3387</v>
      </c>
      <c r="B1161" s="506" t="s">
        <v>2713</v>
      </c>
      <c r="C1161" s="506" t="s">
        <v>2714</v>
      </c>
      <c r="D1161" s="506" t="s">
        <v>2750</v>
      </c>
      <c r="E1161" s="506" t="s">
        <v>733</v>
      </c>
      <c r="F1161" s="509">
        <v>5.7899999999999991</v>
      </c>
      <c r="G1161" s="509">
        <v>2173.3000000000002</v>
      </c>
      <c r="H1161" s="509">
        <v>1</v>
      </c>
      <c r="I1161" s="509">
        <v>375.35405872193445</v>
      </c>
      <c r="J1161" s="509">
        <v>6.84</v>
      </c>
      <c r="K1161" s="509">
        <v>2586.2199999999998</v>
      </c>
      <c r="L1161" s="509">
        <v>1.1899967790917036</v>
      </c>
      <c r="M1161" s="509">
        <v>378.10233918128654</v>
      </c>
      <c r="N1161" s="509">
        <v>4.26</v>
      </c>
      <c r="O1161" s="509">
        <v>1602.46</v>
      </c>
      <c r="P1161" s="522">
        <v>0.7373395297473887</v>
      </c>
      <c r="Q1161" s="510">
        <v>376.1643192488263</v>
      </c>
    </row>
    <row r="1162" spans="1:17" ht="14.4" customHeight="1" x14ac:dyDescent="0.3">
      <c r="A1162" s="505" t="s">
        <v>3387</v>
      </c>
      <c r="B1162" s="506" t="s">
        <v>2713</v>
      </c>
      <c r="C1162" s="506" t="s">
        <v>2714</v>
      </c>
      <c r="D1162" s="506" t="s">
        <v>2752</v>
      </c>
      <c r="E1162" s="506" t="s">
        <v>710</v>
      </c>
      <c r="F1162" s="509">
        <v>0.1</v>
      </c>
      <c r="G1162" s="509">
        <v>93.66</v>
      </c>
      <c r="H1162" s="509">
        <v>1</v>
      </c>
      <c r="I1162" s="509">
        <v>936.59999999999991</v>
      </c>
      <c r="J1162" s="509">
        <v>0.02</v>
      </c>
      <c r="K1162" s="509">
        <v>14.04</v>
      </c>
      <c r="L1162" s="509">
        <v>0.14990390775144138</v>
      </c>
      <c r="M1162" s="509">
        <v>701.99999999999989</v>
      </c>
      <c r="N1162" s="509">
        <v>0.05</v>
      </c>
      <c r="O1162" s="509">
        <v>47.24</v>
      </c>
      <c r="P1162" s="522">
        <v>0.5043775357676703</v>
      </c>
      <c r="Q1162" s="510">
        <v>944.8</v>
      </c>
    </row>
    <row r="1163" spans="1:17" ht="14.4" customHeight="1" x14ac:dyDescent="0.3">
      <c r="A1163" s="505" t="s">
        <v>3387</v>
      </c>
      <c r="B1163" s="506" t="s">
        <v>2713</v>
      </c>
      <c r="C1163" s="506" t="s">
        <v>2714</v>
      </c>
      <c r="D1163" s="506" t="s">
        <v>3388</v>
      </c>
      <c r="E1163" s="506" t="s">
        <v>832</v>
      </c>
      <c r="F1163" s="509"/>
      <c r="G1163" s="509"/>
      <c r="H1163" s="509"/>
      <c r="I1163" s="509"/>
      <c r="J1163" s="509">
        <v>0.2</v>
      </c>
      <c r="K1163" s="509">
        <v>2611.2399999999998</v>
      </c>
      <c r="L1163" s="509"/>
      <c r="M1163" s="509">
        <v>13056.199999999999</v>
      </c>
      <c r="N1163" s="509">
        <v>0.1</v>
      </c>
      <c r="O1163" s="509">
        <v>1305.6199999999999</v>
      </c>
      <c r="P1163" s="522"/>
      <c r="Q1163" s="510">
        <v>13056.199999999999</v>
      </c>
    </row>
    <row r="1164" spans="1:17" ht="14.4" customHeight="1" x14ac:dyDescent="0.3">
      <c r="A1164" s="505" t="s">
        <v>3387</v>
      </c>
      <c r="B1164" s="506" t="s">
        <v>2713</v>
      </c>
      <c r="C1164" s="506" t="s">
        <v>2714</v>
      </c>
      <c r="D1164" s="506" t="s">
        <v>3171</v>
      </c>
      <c r="E1164" s="506" t="s">
        <v>828</v>
      </c>
      <c r="F1164" s="509"/>
      <c r="G1164" s="509"/>
      <c r="H1164" s="509"/>
      <c r="I1164" s="509"/>
      <c r="J1164" s="509"/>
      <c r="K1164" s="509"/>
      <c r="L1164" s="509"/>
      <c r="M1164" s="509"/>
      <c r="N1164" s="509">
        <v>0.02</v>
      </c>
      <c r="O1164" s="509">
        <v>47.05</v>
      </c>
      <c r="P1164" s="522"/>
      <c r="Q1164" s="510">
        <v>2352.5</v>
      </c>
    </row>
    <row r="1165" spans="1:17" ht="14.4" customHeight="1" x14ac:dyDescent="0.3">
      <c r="A1165" s="505" t="s">
        <v>3387</v>
      </c>
      <c r="B1165" s="506" t="s">
        <v>2713</v>
      </c>
      <c r="C1165" s="506" t="s">
        <v>2714</v>
      </c>
      <c r="D1165" s="506" t="s">
        <v>2759</v>
      </c>
      <c r="E1165" s="506" t="s">
        <v>748</v>
      </c>
      <c r="F1165" s="509"/>
      <c r="G1165" s="509"/>
      <c r="H1165" s="509"/>
      <c r="I1165" s="509"/>
      <c r="J1165" s="509"/>
      <c r="K1165" s="509"/>
      <c r="L1165" s="509"/>
      <c r="M1165" s="509"/>
      <c r="N1165" s="509">
        <v>0.01</v>
      </c>
      <c r="O1165" s="509">
        <v>349.49</v>
      </c>
      <c r="P1165" s="522"/>
      <c r="Q1165" s="510">
        <v>34949</v>
      </c>
    </row>
    <row r="1166" spans="1:17" ht="14.4" customHeight="1" x14ac:dyDescent="0.3">
      <c r="A1166" s="505" t="s">
        <v>3387</v>
      </c>
      <c r="B1166" s="506" t="s">
        <v>2713</v>
      </c>
      <c r="C1166" s="506" t="s">
        <v>2679</v>
      </c>
      <c r="D1166" s="506" t="s">
        <v>2768</v>
      </c>
      <c r="E1166" s="506" t="s">
        <v>2769</v>
      </c>
      <c r="F1166" s="509">
        <v>1</v>
      </c>
      <c r="G1166" s="509">
        <v>1447.28</v>
      </c>
      <c r="H1166" s="509">
        <v>1</v>
      </c>
      <c r="I1166" s="509">
        <v>1447.28</v>
      </c>
      <c r="J1166" s="509"/>
      <c r="K1166" s="509"/>
      <c r="L1166" s="509"/>
      <c r="M1166" s="509"/>
      <c r="N1166" s="509"/>
      <c r="O1166" s="509"/>
      <c r="P1166" s="522"/>
      <c r="Q1166" s="510"/>
    </row>
    <row r="1167" spans="1:17" ht="14.4" customHeight="1" x14ac:dyDescent="0.3">
      <c r="A1167" s="505" t="s">
        <v>3387</v>
      </c>
      <c r="B1167" s="506" t="s">
        <v>2713</v>
      </c>
      <c r="C1167" s="506" t="s">
        <v>2679</v>
      </c>
      <c r="D1167" s="506" t="s">
        <v>2770</v>
      </c>
      <c r="E1167" s="506" t="s">
        <v>2771</v>
      </c>
      <c r="F1167" s="509"/>
      <c r="G1167" s="509"/>
      <c r="H1167" s="509"/>
      <c r="I1167" s="509"/>
      <c r="J1167" s="509">
        <v>1</v>
      </c>
      <c r="K1167" s="509">
        <v>972.32</v>
      </c>
      <c r="L1167" s="509"/>
      <c r="M1167" s="509">
        <v>972.32</v>
      </c>
      <c r="N1167" s="509">
        <v>1</v>
      </c>
      <c r="O1167" s="509">
        <v>972.32</v>
      </c>
      <c r="P1167" s="522"/>
      <c r="Q1167" s="510">
        <v>972.32</v>
      </c>
    </row>
    <row r="1168" spans="1:17" ht="14.4" customHeight="1" x14ac:dyDescent="0.3">
      <c r="A1168" s="505" t="s">
        <v>3387</v>
      </c>
      <c r="B1168" s="506" t="s">
        <v>2713</v>
      </c>
      <c r="C1168" s="506" t="s">
        <v>2679</v>
      </c>
      <c r="D1168" s="506" t="s">
        <v>2773</v>
      </c>
      <c r="E1168" s="506" t="s">
        <v>2771</v>
      </c>
      <c r="F1168" s="509">
        <v>12</v>
      </c>
      <c r="G1168" s="509">
        <v>20248.079999999998</v>
      </c>
      <c r="H1168" s="509">
        <v>1</v>
      </c>
      <c r="I1168" s="509">
        <v>1687.34</v>
      </c>
      <c r="J1168" s="509">
        <v>8</v>
      </c>
      <c r="K1168" s="509">
        <v>13658.48</v>
      </c>
      <c r="L1168" s="509">
        <v>0.67455679748400843</v>
      </c>
      <c r="M1168" s="509">
        <v>1707.31</v>
      </c>
      <c r="N1168" s="509">
        <v>1</v>
      </c>
      <c r="O1168" s="509">
        <v>1707.31</v>
      </c>
      <c r="P1168" s="522">
        <v>8.4319599685501054E-2</v>
      </c>
      <c r="Q1168" s="510">
        <v>1707.31</v>
      </c>
    </row>
    <row r="1169" spans="1:17" ht="14.4" customHeight="1" x14ac:dyDescent="0.3">
      <c r="A1169" s="505" t="s">
        <v>3387</v>
      </c>
      <c r="B1169" s="506" t="s">
        <v>2713</v>
      </c>
      <c r="C1169" s="506" t="s">
        <v>2679</v>
      </c>
      <c r="D1169" s="506" t="s">
        <v>2774</v>
      </c>
      <c r="E1169" s="506" t="s">
        <v>2771</v>
      </c>
      <c r="F1169" s="509">
        <v>3</v>
      </c>
      <c r="G1169" s="509">
        <v>6126.4</v>
      </c>
      <c r="H1169" s="509">
        <v>1</v>
      </c>
      <c r="I1169" s="509">
        <v>2042.1333333333332</v>
      </c>
      <c r="J1169" s="509">
        <v>3</v>
      </c>
      <c r="K1169" s="509">
        <v>6198.9000000000005</v>
      </c>
      <c r="L1169" s="509">
        <v>1.0118340297727868</v>
      </c>
      <c r="M1169" s="509">
        <v>2066.3000000000002</v>
      </c>
      <c r="N1169" s="509"/>
      <c r="O1169" s="509"/>
      <c r="P1169" s="522"/>
      <c r="Q1169" s="510"/>
    </row>
    <row r="1170" spans="1:17" ht="14.4" customHeight="1" x14ac:dyDescent="0.3">
      <c r="A1170" s="505" t="s">
        <v>3387</v>
      </c>
      <c r="B1170" s="506" t="s">
        <v>2713</v>
      </c>
      <c r="C1170" s="506" t="s">
        <v>2679</v>
      </c>
      <c r="D1170" s="506" t="s">
        <v>2775</v>
      </c>
      <c r="E1170" s="506" t="s">
        <v>2776</v>
      </c>
      <c r="F1170" s="509"/>
      <c r="G1170" s="509"/>
      <c r="H1170" s="509"/>
      <c r="I1170" s="509"/>
      <c r="J1170" s="509">
        <v>1</v>
      </c>
      <c r="K1170" s="509">
        <v>1932.09</v>
      </c>
      <c r="L1170" s="509"/>
      <c r="M1170" s="509">
        <v>1932.09</v>
      </c>
      <c r="N1170" s="509"/>
      <c r="O1170" s="509"/>
      <c r="P1170" s="522"/>
      <c r="Q1170" s="510"/>
    </row>
    <row r="1171" spans="1:17" ht="14.4" customHeight="1" x14ac:dyDescent="0.3">
      <c r="A1171" s="505" t="s">
        <v>3387</v>
      </c>
      <c r="B1171" s="506" t="s">
        <v>2713</v>
      </c>
      <c r="C1171" s="506" t="s">
        <v>2679</v>
      </c>
      <c r="D1171" s="506" t="s">
        <v>2777</v>
      </c>
      <c r="E1171" s="506" t="s">
        <v>2778</v>
      </c>
      <c r="F1171" s="509">
        <v>1</v>
      </c>
      <c r="G1171" s="509">
        <v>1027.76</v>
      </c>
      <c r="H1171" s="509">
        <v>1</v>
      </c>
      <c r="I1171" s="509">
        <v>1027.76</v>
      </c>
      <c r="J1171" s="509">
        <v>2</v>
      </c>
      <c r="K1171" s="509">
        <v>2055.52</v>
      </c>
      <c r="L1171" s="509">
        <v>2</v>
      </c>
      <c r="M1171" s="509">
        <v>1027.76</v>
      </c>
      <c r="N1171" s="509">
        <v>1</v>
      </c>
      <c r="O1171" s="509">
        <v>1027.76</v>
      </c>
      <c r="P1171" s="522">
        <v>1</v>
      </c>
      <c r="Q1171" s="510">
        <v>1027.76</v>
      </c>
    </row>
    <row r="1172" spans="1:17" ht="14.4" customHeight="1" x14ac:dyDescent="0.3">
      <c r="A1172" s="505" t="s">
        <v>3387</v>
      </c>
      <c r="B1172" s="506" t="s">
        <v>2713</v>
      </c>
      <c r="C1172" s="506" t="s">
        <v>2679</v>
      </c>
      <c r="D1172" s="506" t="s">
        <v>3225</v>
      </c>
      <c r="E1172" s="506" t="s">
        <v>3226</v>
      </c>
      <c r="F1172" s="509">
        <v>3</v>
      </c>
      <c r="G1172" s="509">
        <v>63258.240000000005</v>
      </c>
      <c r="H1172" s="509">
        <v>1</v>
      </c>
      <c r="I1172" s="509">
        <v>21086.080000000002</v>
      </c>
      <c r="J1172" s="509"/>
      <c r="K1172" s="509"/>
      <c r="L1172" s="509"/>
      <c r="M1172" s="509"/>
      <c r="N1172" s="509"/>
      <c r="O1172" s="509"/>
      <c r="P1172" s="522"/>
      <c r="Q1172" s="510"/>
    </row>
    <row r="1173" spans="1:17" ht="14.4" customHeight="1" x14ac:dyDescent="0.3">
      <c r="A1173" s="505" t="s">
        <v>3387</v>
      </c>
      <c r="B1173" s="506" t="s">
        <v>2713</v>
      </c>
      <c r="C1173" s="506" t="s">
        <v>2679</v>
      </c>
      <c r="D1173" s="506" t="s">
        <v>3361</v>
      </c>
      <c r="E1173" s="506" t="s">
        <v>3362</v>
      </c>
      <c r="F1173" s="509">
        <v>1</v>
      </c>
      <c r="G1173" s="509">
        <v>17350</v>
      </c>
      <c r="H1173" s="509">
        <v>1</v>
      </c>
      <c r="I1173" s="509">
        <v>17350</v>
      </c>
      <c r="J1173" s="509"/>
      <c r="K1173" s="509"/>
      <c r="L1173" s="509"/>
      <c r="M1173" s="509"/>
      <c r="N1173" s="509"/>
      <c r="O1173" s="509"/>
      <c r="P1173" s="522"/>
      <c r="Q1173" s="510"/>
    </row>
    <row r="1174" spans="1:17" ht="14.4" customHeight="1" x14ac:dyDescent="0.3">
      <c r="A1174" s="505" t="s">
        <v>3387</v>
      </c>
      <c r="B1174" s="506" t="s">
        <v>2713</v>
      </c>
      <c r="C1174" s="506" t="s">
        <v>2679</v>
      </c>
      <c r="D1174" s="506" t="s">
        <v>2790</v>
      </c>
      <c r="E1174" s="506" t="s">
        <v>2791</v>
      </c>
      <c r="F1174" s="509"/>
      <c r="G1174" s="509"/>
      <c r="H1174" s="509"/>
      <c r="I1174" s="509"/>
      <c r="J1174" s="509">
        <v>1</v>
      </c>
      <c r="K1174" s="509">
        <v>2236.5</v>
      </c>
      <c r="L1174" s="509"/>
      <c r="M1174" s="509">
        <v>2236.5</v>
      </c>
      <c r="N1174" s="509"/>
      <c r="O1174" s="509"/>
      <c r="P1174" s="522"/>
      <c r="Q1174" s="510"/>
    </row>
    <row r="1175" spans="1:17" ht="14.4" customHeight="1" x14ac:dyDescent="0.3">
      <c r="A1175" s="505" t="s">
        <v>3387</v>
      </c>
      <c r="B1175" s="506" t="s">
        <v>2713</v>
      </c>
      <c r="C1175" s="506" t="s">
        <v>2679</v>
      </c>
      <c r="D1175" s="506" t="s">
        <v>2795</v>
      </c>
      <c r="E1175" s="506" t="s">
        <v>2796</v>
      </c>
      <c r="F1175" s="509">
        <v>16</v>
      </c>
      <c r="G1175" s="509">
        <v>108076.46</v>
      </c>
      <c r="H1175" s="509">
        <v>1</v>
      </c>
      <c r="I1175" s="509">
        <v>6754.7787500000004</v>
      </c>
      <c r="J1175" s="509"/>
      <c r="K1175" s="509"/>
      <c r="L1175" s="509"/>
      <c r="M1175" s="509"/>
      <c r="N1175" s="509"/>
      <c r="O1175" s="509"/>
      <c r="P1175" s="522"/>
      <c r="Q1175" s="510"/>
    </row>
    <row r="1176" spans="1:17" ht="14.4" customHeight="1" x14ac:dyDescent="0.3">
      <c r="A1176" s="505" t="s">
        <v>3387</v>
      </c>
      <c r="B1176" s="506" t="s">
        <v>2713</v>
      </c>
      <c r="C1176" s="506" t="s">
        <v>2679</v>
      </c>
      <c r="D1176" s="506" t="s">
        <v>2797</v>
      </c>
      <c r="E1176" s="506" t="s">
        <v>2798</v>
      </c>
      <c r="F1176" s="509"/>
      <c r="G1176" s="509"/>
      <c r="H1176" s="509"/>
      <c r="I1176" s="509"/>
      <c r="J1176" s="509">
        <v>1</v>
      </c>
      <c r="K1176" s="509">
        <v>19196.8</v>
      </c>
      <c r="L1176" s="509"/>
      <c r="M1176" s="509">
        <v>19196.8</v>
      </c>
      <c r="N1176" s="509">
        <v>1</v>
      </c>
      <c r="O1176" s="509">
        <v>19196.8</v>
      </c>
      <c r="P1176" s="522"/>
      <c r="Q1176" s="510">
        <v>19196.8</v>
      </c>
    </row>
    <row r="1177" spans="1:17" ht="14.4" customHeight="1" x14ac:dyDescent="0.3">
      <c r="A1177" s="505" t="s">
        <v>3387</v>
      </c>
      <c r="B1177" s="506" t="s">
        <v>2713</v>
      </c>
      <c r="C1177" s="506" t="s">
        <v>2679</v>
      </c>
      <c r="D1177" s="506" t="s">
        <v>2803</v>
      </c>
      <c r="E1177" s="506" t="s">
        <v>2804</v>
      </c>
      <c r="F1177" s="509"/>
      <c r="G1177" s="509"/>
      <c r="H1177" s="509"/>
      <c r="I1177" s="509"/>
      <c r="J1177" s="509">
        <v>1</v>
      </c>
      <c r="K1177" s="509">
        <v>1123.73</v>
      </c>
      <c r="L1177" s="509"/>
      <c r="M1177" s="509">
        <v>1123.73</v>
      </c>
      <c r="N1177" s="509"/>
      <c r="O1177" s="509"/>
      <c r="P1177" s="522"/>
      <c r="Q1177" s="510"/>
    </row>
    <row r="1178" spans="1:17" ht="14.4" customHeight="1" x14ac:dyDescent="0.3">
      <c r="A1178" s="505" t="s">
        <v>3387</v>
      </c>
      <c r="B1178" s="506" t="s">
        <v>2713</v>
      </c>
      <c r="C1178" s="506" t="s">
        <v>2679</v>
      </c>
      <c r="D1178" s="506" t="s">
        <v>2807</v>
      </c>
      <c r="E1178" s="506" t="s">
        <v>2808</v>
      </c>
      <c r="F1178" s="509">
        <v>9</v>
      </c>
      <c r="G1178" s="509">
        <v>9025.2000000000007</v>
      </c>
      <c r="H1178" s="509">
        <v>1</v>
      </c>
      <c r="I1178" s="509">
        <v>1002.8000000000001</v>
      </c>
      <c r="J1178" s="509">
        <v>9</v>
      </c>
      <c r="K1178" s="509">
        <v>9025.2000000000007</v>
      </c>
      <c r="L1178" s="509">
        <v>1</v>
      </c>
      <c r="M1178" s="509">
        <v>1002.8000000000001</v>
      </c>
      <c r="N1178" s="509"/>
      <c r="O1178" s="509"/>
      <c r="P1178" s="522"/>
      <c r="Q1178" s="510"/>
    </row>
    <row r="1179" spans="1:17" ht="14.4" customHeight="1" x14ac:dyDescent="0.3">
      <c r="A1179" s="505" t="s">
        <v>3387</v>
      </c>
      <c r="B1179" s="506" t="s">
        <v>2713</v>
      </c>
      <c r="C1179" s="506" t="s">
        <v>2679</v>
      </c>
      <c r="D1179" s="506" t="s">
        <v>2809</v>
      </c>
      <c r="E1179" s="506" t="s">
        <v>2810</v>
      </c>
      <c r="F1179" s="509">
        <v>1</v>
      </c>
      <c r="G1179" s="509">
        <v>7650</v>
      </c>
      <c r="H1179" s="509">
        <v>1</v>
      </c>
      <c r="I1179" s="509">
        <v>7650</v>
      </c>
      <c r="J1179" s="509"/>
      <c r="K1179" s="509"/>
      <c r="L1179" s="509"/>
      <c r="M1179" s="509"/>
      <c r="N1179" s="509"/>
      <c r="O1179" s="509"/>
      <c r="P1179" s="522"/>
      <c r="Q1179" s="510"/>
    </row>
    <row r="1180" spans="1:17" ht="14.4" customHeight="1" x14ac:dyDescent="0.3">
      <c r="A1180" s="505" t="s">
        <v>3387</v>
      </c>
      <c r="B1180" s="506" t="s">
        <v>2713</v>
      </c>
      <c r="C1180" s="506" t="s">
        <v>2679</v>
      </c>
      <c r="D1180" s="506" t="s">
        <v>2811</v>
      </c>
      <c r="E1180" s="506" t="s">
        <v>2812</v>
      </c>
      <c r="F1180" s="509">
        <v>2</v>
      </c>
      <c r="G1180" s="509">
        <v>18411.990000000002</v>
      </c>
      <c r="H1180" s="509">
        <v>1</v>
      </c>
      <c r="I1180" s="509">
        <v>9205.9950000000008</v>
      </c>
      <c r="J1180" s="509">
        <v>7</v>
      </c>
      <c r="K1180" s="509">
        <v>65592.73</v>
      </c>
      <c r="L1180" s="509">
        <v>3.562500848631788</v>
      </c>
      <c r="M1180" s="509">
        <v>9370.39</v>
      </c>
      <c r="N1180" s="509"/>
      <c r="O1180" s="509"/>
      <c r="P1180" s="522"/>
      <c r="Q1180" s="510"/>
    </row>
    <row r="1181" spans="1:17" ht="14.4" customHeight="1" x14ac:dyDescent="0.3">
      <c r="A1181" s="505" t="s">
        <v>3387</v>
      </c>
      <c r="B1181" s="506" t="s">
        <v>2713</v>
      </c>
      <c r="C1181" s="506" t="s">
        <v>2679</v>
      </c>
      <c r="D1181" s="506" t="s">
        <v>2815</v>
      </c>
      <c r="E1181" s="506" t="s">
        <v>2816</v>
      </c>
      <c r="F1181" s="509">
        <v>2</v>
      </c>
      <c r="G1181" s="509">
        <v>26569.040000000001</v>
      </c>
      <c r="H1181" s="509">
        <v>1</v>
      </c>
      <c r="I1181" s="509">
        <v>13284.52</v>
      </c>
      <c r="J1181" s="509">
        <v>13</v>
      </c>
      <c r="K1181" s="509">
        <v>172698.75999999998</v>
      </c>
      <c r="L1181" s="509">
        <v>6.4999999999999991</v>
      </c>
      <c r="M1181" s="509">
        <v>13284.519999999999</v>
      </c>
      <c r="N1181" s="509">
        <v>1</v>
      </c>
      <c r="O1181" s="509">
        <v>13284.52</v>
      </c>
      <c r="P1181" s="522">
        <v>0.5</v>
      </c>
      <c r="Q1181" s="510">
        <v>13284.52</v>
      </c>
    </row>
    <row r="1182" spans="1:17" ht="14.4" customHeight="1" x14ac:dyDescent="0.3">
      <c r="A1182" s="505" t="s">
        <v>3387</v>
      </c>
      <c r="B1182" s="506" t="s">
        <v>2713</v>
      </c>
      <c r="C1182" s="506" t="s">
        <v>2679</v>
      </c>
      <c r="D1182" s="506" t="s">
        <v>2821</v>
      </c>
      <c r="E1182" s="506" t="s">
        <v>2822</v>
      </c>
      <c r="F1182" s="509">
        <v>1</v>
      </c>
      <c r="G1182" s="509">
        <v>797</v>
      </c>
      <c r="H1182" s="509">
        <v>1</v>
      </c>
      <c r="I1182" s="509">
        <v>797</v>
      </c>
      <c r="J1182" s="509"/>
      <c r="K1182" s="509"/>
      <c r="L1182" s="509"/>
      <c r="M1182" s="509"/>
      <c r="N1182" s="509"/>
      <c r="O1182" s="509"/>
      <c r="P1182" s="522"/>
      <c r="Q1182" s="510"/>
    </row>
    <row r="1183" spans="1:17" ht="14.4" customHeight="1" x14ac:dyDescent="0.3">
      <c r="A1183" s="505" t="s">
        <v>3387</v>
      </c>
      <c r="B1183" s="506" t="s">
        <v>2713</v>
      </c>
      <c r="C1183" s="506" t="s">
        <v>2679</v>
      </c>
      <c r="D1183" s="506" t="s">
        <v>2836</v>
      </c>
      <c r="E1183" s="506" t="s">
        <v>2837</v>
      </c>
      <c r="F1183" s="509"/>
      <c r="G1183" s="509"/>
      <c r="H1183" s="509"/>
      <c r="I1183" s="509"/>
      <c r="J1183" s="509">
        <v>2</v>
      </c>
      <c r="K1183" s="509">
        <v>2994.88</v>
      </c>
      <c r="L1183" s="509"/>
      <c r="M1183" s="509">
        <v>1497.44</v>
      </c>
      <c r="N1183" s="509">
        <v>1</v>
      </c>
      <c r="O1183" s="509">
        <v>1497.44</v>
      </c>
      <c r="P1183" s="522"/>
      <c r="Q1183" s="510">
        <v>1497.44</v>
      </c>
    </row>
    <row r="1184" spans="1:17" ht="14.4" customHeight="1" x14ac:dyDescent="0.3">
      <c r="A1184" s="505" t="s">
        <v>3387</v>
      </c>
      <c r="B1184" s="506" t="s">
        <v>2713</v>
      </c>
      <c r="C1184" s="506" t="s">
        <v>2679</v>
      </c>
      <c r="D1184" s="506" t="s">
        <v>2846</v>
      </c>
      <c r="E1184" s="506" t="s">
        <v>2847</v>
      </c>
      <c r="F1184" s="509">
        <v>2</v>
      </c>
      <c r="G1184" s="509">
        <v>1662.32</v>
      </c>
      <c r="H1184" s="509">
        <v>1</v>
      </c>
      <c r="I1184" s="509">
        <v>831.16</v>
      </c>
      <c r="J1184" s="509">
        <v>1</v>
      </c>
      <c r="K1184" s="509">
        <v>831.16</v>
      </c>
      <c r="L1184" s="509">
        <v>0.5</v>
      </c>
      <c r="M1184" s="509">
        <v>831.16</v>
      </c>
      <c r="N1184" s="509"/>
      <c r="O1184" s="509"/>
      <c r="P1184" s="522"/>
      <c r="Q1184" s="510"/>
    </row>
    <row r="1185" spans="1:17" ht="14.4" customHeight="1" x14ac:dyDescent="0.3">
      <c r="A1185" s="505" t="s">
        <v>3387</v>
      </c>
      <c r="B1185" s="506" t="s">
        <v>2713</v>
      </c>
      <c r="C1185" s="506" t="s">
        <v>2679</v>
      </c>
      <c r="D1185" s="506" t="s">
        <v>2848</v>
      </c>
      <c r="E1185" s="506" t="s">
        <v>2847</v>
      </c>
      <c r="F1185" s="509"/>
      <c r="G1185" s="509"/>
      <c r="H1185" s="509"/>
      <c r="I1185" s="509"/>
      <c r="J1185" s="509">
        <v>1</v>
      </c>
      <c r="K1185" s="509">
        <v>888.06</v>
      </c>
      <c r="L1185" s="509"/>
      <c r="M1185" s="509">
        <v>888.06</v>
      </c>
      <c r="N1185" s="509"/>
      <c r="O1185" s="509"/>
      <c r="P1185" s="522"/>
      <c r="Q1185" s="510"/>
    </row>
    <row r="1186" spans="1:17" ht="14.4" customHeight="1" x14ac:dyDescent="0.3">
      <c r="A1186" s="505" t="s">
        <v>3387</v>
      </c>
      <c r="B1186" s="506" t="s">
        <v>2713</v>
      </c>
      <c r="C1186" s="506" t="s">
        <v>2679</v>
      </c>
      <c r="D1186" s="506" t="s">
        <v>2851</v>
      </c>
      <c r="E1186" s="506" t="s">
        <v>2852</v>
      </c>
      <c r="F1186" s="509"/>
      <c r="G1186" s="509"/>
      <c r="H1186" s="509"/>
      <c r="I1186" s="509"/>
      <c r="J1186" s="509">
        <v>1</v>
      </c>
      <c r="K1186" s="509">
        <v>831.16</v>
      </c>
      <c r="L1186" s="509"/>
      <c r="M1186" s="509">
        <v>831.16</v>
      </c>
      <c r="N1186" s="509"/>
      <c r="O1186" s="509"/>
      <c r="P1186" s="522"/>
      <c r="Q1186" s="510"/>
    </row>
    <row r="1187" spans="1:17" ht="14.4" customHeight="1" x14ac:dyDescent="0.3">
      <c r="A1187" s="505" t="s">
        <v>3387</v>
      </c>
      <c r="B1187" s="506" t="s">
        <v>2713</v>
      </c>
      <c r="C1187" s="506" t="s">
        <v>2679</v>
      </c>
      <c r="D1187" s="506" t="s">
        <v>2858</v>
      </c>
      <c r="E1187" s="506" t="s">
        <v>2859</v>
      </c>
      <c r="F1187" s="509">
        <v>1</v>
      </c>
      <c r="G1187" s="509">
        <v>1472.88</v>
      </c>
      <c r="H1187" s="509">
        <v>1</v>
      </c>
      <c r="I1187" s="509">
        <v>1472.88</v>
      </c>
      <c r="J1187" s="509">
        <v>6</v>
      </c>
      <c r="K1187" s="509">
        <v>8837.2800000000007</v>
      </c>
      <c r="L1187" s="509">
        <v>6</v>
      </c>
      <c r="M1187" s="509">
        <v>1472.88</v>
      </c>
      <c r="N1187" s="509"/>
      <c r="O1187" s="509"/>
      <c r="P1187" s="522"/>
      <c r="Q1187" s="510"/>
    </row>
    <row r="1188" spans="1:17" ht="14.4" customHeight="1" x14ac:dyDescent="0.3">
      <c r="A1188" s="505" t="s">
        <v>3387</v>
      </c>
      <c r="B1188" s="506" t="s">
        <v>2713</v>
      </c>
      <c r="C1188" s="506" t="s">
        <v>2679</v>
      </c>
      <c r="D1188" s="506" t="s">
        <v>2866</v>
      </c>
      <c r="E1188" s="506" t="s">
        <v>2867</v>
      </c>
      <c r="F1188" s="509">
        <v>11</v>
      </c>
      <c r="G1188" s="509">
        <v>14364.019999999999</v>
      </c>
      <c r="H1188" s="509">
        <v>1</v>
      </c>
      <c r="I1188" s="509">
        <v>1305.82</v>
      </c>
      <c r="J1188" s="509">
        <v>10</v>
      </c>
      <c r="K1188" s="509">
        <v>13058.2</v>
      </c>
      <c r="L1188" s="509">
        <v>0.90909090909090928</v>
      </c>
      <c r="M1188" s="509">
        <v>1305.8200000000002</v>
      </c>
      <c r="N1188" s="509"/>
      <c r="O1188" s="509"/>
      <c r="P1188" s="522"/>
      <c r="Q1188" s="510"/>
    </row>
    <row r="1189" spans="1:17" ht="14.4" customHeight="1" x14ac:dyDescent="0.3">
      <c r="A1189" s="505" t="s">
        <v>3387</v>
      </c>
      <c r="B1189" s="506" t="s">
        <v>2713</v>
      </c>
      <c r="C1189" s="506" t="s">
        <v>2679</v>
      </c>
      <c r="D1189" s="506" t="s">
        <v>3365</v>
      </c>
      <c r="E1189" s="506" t="s">
        <v>3366</v>
      </c>
      <c r="F1189" s="509">
        <v>1</v>
      </c>
      <c r="G1189" s="509">
        <v>24750</v>
      </c>
      <c r="H1189" s="509">
        <v>1</v>
      </c>
      <c r="I1189" s="509">
        <v>24750</v>
      </c>
      <c r="J1189" s="509"/>
      <c r="K1189" s="509"/>
      <c r="L1189" s="509"/>
      <c r="M1189" s="509"/>
      <c r="N1189" s="509"/>
      <c r="O1189" s="509"/>
      <c r="P1189" s="522"/>
      <c r="Q1189" s="510"/>
    </row>
    <row r="1190" spans="1:17" ht="14.4" customHeight="1" x14ac:dyDescent="0.3">
      <c r="A1190" s="505" t="s">
        <v>3387</v>
      </c>
      <c r="B1190" s="506" t="s">
        <v>2713</v>
      </c>
      <c r="C1190" s="506" t="s">
        <v>2679</v>
      </c>
      <c r="D1190" s="506" t="s">
        <v>2868</v>
      </c>
      <c r="E1190" s="506" t="s">
        <v>2869</v>
      </c>
      <c r="F1190" s="509">
        <v>2</v>
      </c>
      <c r="G1190" s="509">
        <v>718.2</v>
      </c>
      <c r="H1190" s="509">
        <v>1</v>
      </c>
      <c r="I1190" s="509">
        <v>359.1</v>
      </c>
      <c r="J1190" s="509">
        <v>2</v>
      </c>
      <c r="K1190" s="509">
        <v>718.2</v>
      </c>
      <c r="L1190" s="509">
        <v>1</v>
      </c>
      <c r="M1190" s="509">
        <v>359.1</v>
      </c>
      <c r="N1190" s="509"/>
      <c r="O1190" s="509"/>
      <c r="P1190" s="522"/>
      <c r="Q1190" s="510"/>
    </row>
    <row r="1191" spans="1:17" ht="14.4" customHeight="1" x14ac:dyDescent="0.3">
      <c r="A1191" s="505" t="s">
        <v>3387</v>
      </c>
      <c r="B1191" s="506" t="s">
        <v>2713</v>
      </c>
      <c r="C1191" s="506" t="s">
        <v>2679</v>
      </c>
      <c r="D1191" s="506" t="s">
        <v>3149</v>
      </c>
      <c r="E1191" s="506" t="s">
        <v>3150</v>
      </c>
      <c r="F1191" s="509">
        <v>1</v>
      </c>
      <c r="G1191" s="509">
        <v>13078</v>
      </c>
      <c r="H1191" s="509">
        <v>1</v>
      </c>
      <c r="I1191" s="509">
        <v>13078</v>
      </c>
      <c r="J1191" s="509"/>
      <c r="K1191" s="509"/>
      <c r="L1191" s="509"/>
      <c r="M1191" s="509"/>
      <c r="N1191" s="509"/>
      <c r="O1191" s="509"/>
      <c r="P1191" s="522"/>
      <c r="Q1191" s="510"/>
    </row>
    <row r="1192" spans="1:17" ht="14.4" customHeight="1" x14ac:dyDescent="0.3">
      <c r="A1192" s="505" t="s">
        <v>3387</v>
      </c>
      <c r="B1192" s="506" t="s">
        <v>2713</v>
      </c>
      <c r="C1192" s="506" t="s">
        <v>2679</v>
      </c>
      <c r="D1192" s="506" t="s">
        <v>2884</v>
      </c>
      <c r="E1192" s="506" t="s">
        <v>2885</v>
      </c>
      <c r="F1192" s="509">
        <v>1</v>
      </c>
      <c r="G1192" s="509">
        <v>1841.62</v>
      </c>
      <c r="H1192" s="509">
        <v>1</v>
      </c>
      <c r="I1192" s="509">
        <v>1841.62</v>
      </c>
      <c r="J1192" s="509">
        <v>2</v>
      </c>
      <c r="K1192" s="509">
        <v>3683.24</v>
      </c>
      <c r="L1192" s="509">
        <v>2</v>
      </c>
      <c r="M1192" s="509">
        <v>1841.62</v>
      </c>
      <c r="N1192" s="509"/>
      <c r="O1192" s="509"/>
      <c r="P1192" s="522"/>
      <c r="Q1192" s="510"/>
    </row>
    <row r="1193" spans="1:17" ht="14.4" customHeight="1" x14ac:dyDescent="0.3">
      <c r="A1193" s="505" t="s">
        <v>3387</v>
      </c>
      <c r="B1193" s="506" t="s">
        <v>2713</v>
      </c>
      <c r="C1193" s="506" t="s">
        <v>2679</v>
      </c>
      <c r="D1193" s="506" t="s">
        <v>3199</v>
      </c>
      <c r="E1193" s="506" t="s">
        <v>3200</v>
      </c>
      <c r="F1193" s="509"/>
      <c r="G1193" s="509"/>
      <c r="H1193" s="509"/>
      <c r="I1193" s="509"/>
      <c r="J1193" s="509">
        <v>4</v>
      </c>
      <c r="K1193" s="509">
        <v>105999.28</v>
      </c>
      <c r="L1193" s="509"/>
      <c r="M1193" s="509">
        <v>26499.82</v>
      </c>
      <c r="N1193" s="509">
        <v>1</v>
      </c>
      <c r="O1193" s="509">
        <v>26499.82</v>
      </c>
      <c r="P1193" s="522"/>
      <c r="Q1193" s="510">
        <v>26499.82</v>
      </c>
    </row>
    <row r="1194" spans="1:17" ht="14.4" customHeight="1" x14ac:dyDescent="0.3">
      <c r="A1194" s="505" t="s">
        <v>3387</v>
      </c>
      <c r="B1194" s="506" t="s">
        <v>2713</v>
      </c>
      <c r="C1194" s="506" t="s">
        <v>2688</v>
      </c>
      <c r="D1194" s="506" t="s">
        <v>2945</v>
      </c>
      <c r="E1194" s="506" t="s">
        <v>2946</v>
      </c>
      <c r="F1194" s="509">
        <v>86</v>
      </c>
      <c r="G1194" s="509">
        <v>17544</v>
      </c>
      <c r="H1194" s="509">
        <v>1</v>
      </c>
      <c r="I1194" s="509">
        <v>204</v>
      </c>
      <c r="J1194" s="509">
        <v>97</v>
      </c>
      <c r="K1194" s="509">
        <v>19885</v>
      </c>
      <c r="L1194" s="509">
        <v>1.1334359325125398</v>
      </c>
      <c r="M1194" s="509">
        <v>205</v>
      </c>
      <c r="N1194" s="509">
        <v>79</v>
      </c>
      <c r="O1194" s="509">
        <v>16250</v>
      </c>
      <c r="P1194" s="522">
        <v>0.92624259005927956</v>
      </c>
      <c r="Q1194" s="510">
        <v>205.69620253164558</v>
      </c>
    </row>
    <row r="1195" spans="1:17" ht="14.4" customHeight="1" x14ac:dyDescent="0.3">
      <c r="A1195" s="505" t="s">
        <v>3387</v>
      </c>
      <c r="B1195" s="506" t="s">
        <v>2713</v>
      </c>
      <c r="C1195" s="506" t="s">
        <v>2688</v>
      </c>
      <c r="D1195" s="506" t="s">
        <v>2947</v>
      </c>
      <c r="E1195" s="506" t="s">
        <v>2948</v>
      </c>
      <c r="F1195" s="509">
        <v>91</v>
      </c>
      <c r="G1195" s="509">
        <v>13559</v>
      </c>
      <c r="H1195" s="509">
        <v>1</v>
      </c>
      <c r="I1195" s="509">
        <v>149</v>
      </c>
      <c r="J1195" s="509">
        <v>95</v>
      </c>
      <c r="K1195" s="509">
        <v>14250</v>
      </c>
      <c r="L1195" s="509">
        <v>1.0509624603584335</v>
      </c>
      <c r="M1195" s="509">
        <v>150</v>
      </c>
      <c r="N1195" s="509">
        <v>126</v>
      </c>
      <c r="O1195" s="509">
        <v>18996</v>
      </c>
      <c r="P1195" s="522">
        <v>1.4009882734714949</v>
      </c>
      <c r="Q1195" s="510">
        <v>150.76190476190476</v>
      </c>
    </row>
    <row r="1196" spans="1:17" ht="14.4" customHeight="1" x14ac:dyDescent="0.3">
      <c r="A1196" s="505" t="s">
        <v>3387</v>
      </c>
      <c r="B1196" s="506" t="s">
        <v>2713</v>
      </c>
      <c r="C1196" s="506" t="s">
        <v>2688</v>
      </c>
      <c r="D1196" s="506" t="s">
        <v>2949</v>
      </c>
      <c r="E1196" s="506" t="s">
        <v>2950</v>
      </c>
      <c r="F1196" s="509">
        <v>45</v>
      </c>
      <c r="G1196" s="509">
        <v>8145</v>
      </c>
      <c r="H1196" s="509">
        <v>1</v>
      </c>
      <c r="I1196" s="509">
        <v>181</v>
      </c>
      <c r="J1196" s="509">
        <v>36</v>
      </c>
      <c r="K1196" s="509">
        <v>6552</v>
      </c>
      <c r="L1196" s="509">
        <v>0.80441988950276244</v>
      </c>
      <c r="M1196" s="509">
        <v>182</v>
      </c>
      <c r="N1196" s="509">
        <v>44</v>
      </c>
      <c r="O1196" s="509">
        <v>8046</v>
      </c>
      <c r="P1196" s="522">
        <v>0.98784530386740332</v>
      </c>
      <c r="Q1196" s="510">
        <v>182.86363636363637</v>
      </c>
    </row>
    <row r="1197" spans="1:17" ht="14.4" customHeight="1" x14ac:dyDescent="0.3">
      <c r="A1197" s="505" t="s">
        <v>3387</v>
      </c>
      <c r="B1197" s="506" t="s">
        <v>2713</v>
      </c>
      <c r="C1197" s="506" t="s">
        <v>2688</v>
      </c>
      <c r="D1197" s="506" t="s">
        <v>2951</v>
      </c>
      <c r="E1197" s="506" t="s">
        <v>2952</v>
      </c>
      <c r="F1197" s="509">
        <v>34</v>
      </c>
      <c r="G1197" s="509">
        <v>4216</v>
      </c>
      <c r="H1197" s="509">
        <v>1</v>
      </c>
      <c r="I1197" s="509">
        <v>124</v>
      </c>
      <c r="J1197" s="509">
        <v>44</v>
      </c>
      <c r="K1197" s="509">
        <v>5456</v>
      </c>
      <c r="L1197" s="509">
        <v>1.2941176470588236</v>
      </c>
      <c r="M1197" s="509">
        <v>124</v>
      </c>
      <c r="N1197" s="509">
        <v>64</v>
      </c>
      <c r="O1197" s="509">
        <v>7991</v>
      </c>
      <c r="P1197" s="522">
        <v>1.8953984819734346</v>
      </c>
      <c r="Q1197" s="510">
        <v>124.859375</v>
      </c>
    </row>
    <row r="1198" spans="1:17" ht="14.4" customHeight="1" x14ac:dyDescent="0.3">
      <c r="A1198" s="505" t="s">
        <v>3387</v>
      </c>
      <c r="B1198" s="506" t="s">
        <v>2713</v>
      </c>
      <c r="C1198" s="506" t="s">
        <v>2688</v>
      </c>
      <c r="D1198" s="506" t="s">
        <v>2953</v>
      </c>
      <c r="E1198" s="506" t="s">
        <v>2954</v>
      </c>
      <c r="F1198" s="509">
        <v>428</v>
      </c>
      <c r="G1198" s="509">
        <v>92448</v>
      </c>
      <c r="H1198" s="509">
        <v>1</v>
      </c>
      <c r="I1198" s="509">
        <v>216</v>
      </c>
      <c r="J1198" s="509">
        <v>390</v>
      </c>
      <c r="K1198" s="509">
        <v>84630</v>
      </c>
      <c r="L1198" s="509">
        <v>0.91543354101765317</v>
      </c>
      <c r="M1198" s="509">
        <v>217</v>
      </c>
      <c r="N1198" s="509">
        <v>408</v>
      </c>
      <c r="O1198" s="509">
        <v>88875</v>
      </c>
      <c r="P1198" s="522">
        <v>0.96135124610591904</v>
      </c>
      <c r="Q1198" s="510">
        <v>217.83088235294119</v>
      </c>
    </row>
    <row r="1199" spans="1:17" ht="14.4" customHeight="1" x14ac:dyDescent="0.3">
      <c r="A1199" s="505" t="s">
        <v>3387</v>
      </c>
      <c r="B1199" s="506" t="s">
        <v>2713</v>
      </c>
      <c r="C1199" s="506" t="s">
        <v>2688</v>
      </c>
      <c r="D1199" s="506" t="s">
        <v>2955</v>
      </c>
      <c r="E1199" s="506" t="s">
        <v>2956</v>
      </c>
      <c r="F1199" s="509">
        <v>27</v>
      </c>
      <c r="G1199" s="509">
        <v>5832</v>
      </c>
      <c r="H1199" s="509">
        <v>1</v>
      </c>
      <c r="I1199" s="509">
        <v>216</v>
      </c>
      <c r="J1199" s="509">
        <v>23</v>
      </c>
      <c r="K1199" s="509">
        <v>4991</v>
      </c>
      <c r="L1199" s="509">
        <v>0.85579561042524011</v>
      </c>
      <c r="M1199" s="509">
        <v>217</v>
      </c>
      <c r="N1199" s="509">
        <v>28</v>
      </c>
      <c r="O1199" s="509">
        <v>6097</v>
      </c>
      <c r="P1199" s="522">
        <v>1.0454389574759946</v>
      </c>
      <c r="Q1199" s="510">
        <v>217.75</v>
      </c>
    </row>
    <row r="1200" spans="1:17" ht="14.4" customHeight="1" x14ac:dyDescent="0.3">
      <c r="A1200" s="505" t="s">
        <v>3387</v>
      </c>
      <c r="B1200" s="506" t="s">
        <v>2713</v>
      </c>
      <c r="C1200" s="506" t="s">
        <v>2688</v>
      </c>
      <c r="D1200" s="506" t="s">
        <v>2959</v>
      </c>
      <c r="E1200" s="506" t="s">
        <v>2960</v>
      </c>
      <c r="F1200" s="509">
        <v>191</v>
      </c>
      <c r="G1200" s="509">
        <v>41638</v>
      </c>
      <c r="H1200" s="509">
        <v>1</v>
      </c>
      <c r="I1200" s="509">
        <v>218</v>
      </c>
      <c r="J1200" s="509">
        <v>202</v>
      </c>
      <c r="K1200" s="509">
        <v>44238</v>
      </c>
      <c r="L1200" s="509">
        <v>1.0624429607570007</v>
      </c>
      <c r="M1200" s="509">
        <v>219</v>
      </c>
      <c r="N1200" s="509">
        <v>213</v>
      </c>
      <c r="O1200" s="509">
        <v>46796</v>
      </c>
      <c r="P1200" s="522">
        <v>1.1238772275325424</v>
      </c>
      <c r="Q1200" s="510">
        <v>219.69953051643193</v>
      </c>
    </row>
    <row r="1201" spans="1:17" ht="14.4" customHeight="1" x14ac:dyDescent="0.3">
      <c r="A1201" s="505" t="s">
        <v>3387</v>
      </c>
      <c r="B1201" s="506" t="s">
        <v>2713</v>
      </c>
      <c r="C1201" s="506" t="s">
        <v>2688</v>
      </c>
      <c r="D1201" s="506" t="s">
        <v>2961</v>
      </c>
      <c r="E1201" s="506" t="s">
        <v>2962</v>
      </c>
      <c r="F1201" s="509">
        <v>6</v>
      </c>
      <c r="G1201" s="509">
        <v>3648</v>
      </c>
      <c r="H1201" s="509">
        <v>1</v>
      </c>
      <c r="I1201" s="509">
        <v>608</v>
      </c>
      <c r="J1201" s="509">
        <v>9</v>
      </c>
      <c r="K1201" s="509">
        <v>5481</v>
      </c>
      <c r="L1201" s="509">
        <v>1.502467105263158</v>
      </c>
      <c r="M1201" s="509">
        <v>609</v>
      </c>
      <c r="N1201" s="509">
        <v>13</v>
      </c>
      <c r="O1201" s="509">
        <v>7944</v>
      </c>
      <c r="P1201" s="522">
        <v>2.1776315789473686</v>
      </c>
      <c r="Q1201" s="510">
        <v>611.07692307692309</v>
      </c>
    </row>
    <row r="1202" spans="1:17" ht="14.4" customHeight="1" x14ac:dyDescent="0.3">
      <c r="A1202" s="505" t="s">
        <v>3387</v>
      </c>
      <c r="B1202" s="506" t="s">
        <v>2713</v>
      </c>
      <c r="C1202" s="506" t="s">
        <v>2688</v>
      </c>
      <c r="D1202" s="506" t="s">
        <v>2965</v>
      </c>
      <c r="E1202" s="506" t="s">
        <v>2966</v>
      </c>
      <c r="F1202" s="509">
        <v>6</v>
      </c>
      <c r="G1202" s="509">
        <v>6060</v>
      </c>
      <c r="H1202" s="509">
        <v>1</v>
      </c>
      <c r="I1202" s="509">
        <v>1010</v>
      </c>
      <c r="J1202" s="509">
        <v>2</v>
      </c>
      <c r="K1202" s="509">
        <v>2028</v>
      </c>
      <c r="L1202" s="509">
        <v>0.33465346534653467</v>
      </c>
      <c r="M1202" s="509">
        <v>1014</v>
      </c>
      <c r="N1202" s="509">
        <v>1</v>
      </c>
      <c r="O1202" s="509">
        <v>1022</v>
      </c>
      <c r="P1202" s="522">
        <v>0.16864686468646864</v>
      </c>
      <c r="Q1202" s="510">
        <v>1022</v>
      </c>
    </row>
    <row r="1203" spans="1:17" ht="14.4" customHeight="1" x14ac:dyDescent="0.3">
      <c r="A1203" s="505" t="s">
        <v>3387</v>
      </c>
      <c r="B1203" s="506" t="s">
        <v>2713</v>
      </c>
      <c r="C1203" s="506" t="s">
        <v>2688</v>
      </c>
      <c r="D1203" s="506" t="s">
        <v>2967</v>
      </c>
      <c r="E1203" s="506" t="s">
        <v>2968</v>
      </c>
      <c r="F1203" s="509">
        <v>29</v>
      </c>
      <c r="G1203" s="509">
        <v>12992</v>
      </c>
      <c r="H1203" s="509">
        <v>1</v>
      </c>
      <c r="I1203" s="509">
        <v>448</v>
      </c>
      <c r="J1203" s="509">
        <v>26</v>
      </c>
      <c r="K1203" s="509">
        <v>11674</v>
      </c>
      <c r="L1203" s="509">
        <v>0.89855295566502458</v>
      </c>
      <c r="M1203" s="509">
        <v>449</v>
      </c>
      <c r="N1203" s="509">
        <v>26</v>
      </c>
      <c r="O1203" s="509">
        <v>11714</v>
      </c>
      <c r="P1203" s="522">
        <v>0.90163177339901479</v>
      </c>
      <c r="Q1203" s="510">
        <v>450.53846153846155</v>
      </c>
    </row>
    <row r="1204" spans="1:17" ht="14.4" customHeight="1" x14ac:dyDescent="0.3">
      <c r="A1204" s="505" t="s">
        <v>3387</v>
      </c>
      <c r="B1204" s="506" t="s">
        <v>2713</v>
      </c>
      <c r="C1204" s="506" t="s">
        <v>2688</v>
      </c>
      <c r="D1204" s="506" t="s">
        <v>3389</v>
      </c>
      <c r="E1204" s="506" t="s">
        <v>3390</v>
      </c>
      <c r="F1204" s="509">
        <v>3</v>
      </c>
      <c r="G1204" s="509">
        <v>3333</v>
      </c>
      <c r="H1204" s="509">
        <v>1</v>
      </c>
      <c r="I1204" s="509">
        <v>1111</v>
      </c>
      <c r="J1204" s="509"/>
      <c r="K1204" s="509"/>
      <c r="L1204" s="509"/>
      <c r="M1204" s="509"/>
      <c r="N1204" s="509">
        <v>2</v>
      </c>
      <c r="O1204" s="509">
        <v>2233</v>
      </c>
      <c r="P1204" s="522">
        <v>0.66996699669966997</v>
      </c>
      <c r="Q1204" s="510">
        <v>1116.5</v>
      </c>
    </row>
    <row r="1205" spans="1:17" ht="14.4" customHeight="1" x14ac:dyDescent="0.3">
      <c r="A1205" s="505" t="s">
        <v>3387</v>
      </c>
      <c r="B1205" s="506" t="s">
        <v>2713</v>
      </c>
      <c r="C1205" s="506" t="s">
        <v>2688</v>
      </c>
      <c r="D1205" s="506" t="s">
        <v>2975</v>
      </c>
      <c r="E1205" s="506" t="s">
        <v>2976</v>
      </c>
      <c r="F1205" s="509">
        <v>43</v>
      </c>
      <c r="G1205" s="509">
        <v>11008</v>
      </c>
      <c r="H1205" s="509">
        <v>1</v>
      </c>
      <c r="I1205" s="509">
        <v>256</v>
      </c>
      <c r="J1205" s="509">
        <v>69</v>
      </c>
      <c r="K1205" s="509">
        <v>17733</v>
      </c>
      <c r="L1205" s="509">
        <v>1.6109193313953489</v>
      </c>
      <c r="M1205" s="509">
        <v>257</v>
      </c>
      <c r="N1205" s="509">
        <v>48</v>
      </c>
      <c r="O1205" s="509">
        <v>12369</v>
      </c>
      <c r="P1205" s="522">
        <v>1.1236373546511629</v>
      </c>
      <c r="Q1205" s="510">
        <v>257.6875</v>
      </c>
    </row>
    <row r="1206" spans="1:17" ht="14.4" customHeight="1" x14ac:dyDescent="0.3">
      <c r="A1206" s="505" t="s">
        <v>3387</v>
      </c>
      <c r="B1206" s="506" t="s">
        <v>2713</v>
      </c>
      <c r="C1206" s="506" t="s">
        <v>2688</v>
      </c>
      <c r="D1206" s="506" t="s">
        <v>2977</v>
      </c>
      <c r="E1206" s="506" t="s">
        <v>2978</v>
      </c>
      <c r="F1206" s="509">
        <v>2</v>
      </c>
      <c r="G1206" s="509">
        <v>650</v>
      </c>
      <c r="H1206" s="509">
        <v>1</v>
      </c>
      <c r="I1206" s="509">
        <v>325</v>
      </c>
      <c r="J1206" s="509">
        <v>3</v>
      </c>
      <c r="K1206" s="509">
        <v>978</v>
      </c>
      <c r="L1206" s="509">
        <v>1.5046153846153847</v>
      </c>
      <c r="M1206" s="509">
        <v>326</v>
      </c>
      <c r="N1206" s="509"/>
      <c r="O1206" s="509"/>
      <c r="P1206" s="522"/>
      <c r="Q1206" s="510"/>
    </row>
    <row r="1207" spans="1:17" ht="14.4" customHeight="1" x14ac:dyDescent="0.3">
      <c r="A1207" s="505" t="s">
        <v>3387</v>
      </c>
      <c r="B1207" s="506" t="s">
        <v>2713</v>
      </c>
      <c r="C1207" s="506" t="s">
        <v>2688</v>
      </c>
      <c r="D1207" s="506" t="s">
        <v>2983</v>
      </c>
      <c r="E1207" s="506" t="s">
        <v>2984</v>
      </c>
      <c r="F1207" s="509">
        <v>11</v>
      </c>
      <c r="G1207" s="509">
        <v>45342</v>
      </c>
      <c r="H1207" s="509">
        <v>1</v>
      </c>
      <c r="I1207" s="509">
        <v>4122</v>
      </c>
      <c r="J1207" s="509">
        <v>10</v>
      </c>
      <c r="K1207" s="509">
        <v>41270</v>
      </c>
      <c r="L1207" s="509">
        <v>0.9101936394512814</v>
      </c>
      <c r="M1207" s="509">
        <v>4127</v>
      </c>
      <c r="N1207" s="509">
        <v>3</v>
      </c>
      <c r="O1207" s="509">
        <v>12397</v>
      </c>
      <c r="P1207" s="522">
        <v>0.27341096555070354</v>
      </c>
      <c r="Q1207" s="510">
        <v>4132.333333333333</v>
      </c>
    </row>
    <row r="1208" spans="1:17" ht="14.4" customHeight="1" x14ac:dyDescent="0.3">
      <c r="A1208" s="505" t="s">
        <v>3387</v>
      </c>
      <c r="B1208" s="506" t="s">
        <v>2713</v>
      </c>
      <c r="C1208" s="506" t="s">
        <v>2688</v>
      </c>
      <c r="D1208" s="506" t="s">
        <v>2985</v>
      </c>
      <c r="E1208" s="506" t="s">
        <v>2986</v>
      </c>
      <c r="F1208" s="509"/>
      <c r="G1208" s="509"/>
      <c r="H1208" s="509"/>
      <c r="I1208" s="509"/>
      <c r="J1208" s="509"/>
      <c r="K1208" s="509"/>
      <c r="L1208" s="509"/>
      <c r="M1208" s="509"/>
      <c r="N1208" s="509">
        <v>3</v>
      </c>
      <c r="O1208" s="509">
        <v>834</v>
      </c>
      <c r="P1208" s="522"/>
      <c r="Q1208" s="510">
        <v>278</v>
      </c>
    </row>
    <row r="1209" spans="1:17" ht="14.4" customHeight="1" x14ac:dyDescent="0.3">
      <c r="A1209" s="505" t="s">
        <v>3387</v>
      </c>
      <c r="B1209" s="506" t="s">
        <v>2713</v>
      </c>
      <c r="C1209" s="506" t="s">
        <v>2688</v>
      </c>
      <c r="D1209" s="506" t="s">
        <v>2991</v>
      </c>
      <c r="E1209" s="506" t="s">
        <v>2992</v>
      </c>
      <c r="F1209" s="509">
        <v>14</v>
      </c>
      <c r="G1209" s="509">
        <v>21140</v>
      </c>
      <c r="H1209" s="509">
        <v>1</v>
      </c>
      <c r="I1209" s="509">
        <v>1510</v>
      </c>
      <c r="J1209" s="509">
        <v>10</v>
      </c>
      <c r="K1209" s="509">
        <v>15150</v>
      </c>
      <c r="L1209" s="509">
        <v>0.71665089877010402</v>
      </c>
      <c r="M1209" s="509">
        <v>1515</v>
      </c>
      <c r="N1209" s="509">
        <v>1</v>
      </c>
      <c r="O1209" s="509">
        <v>1515</v>
      </c>
      <c r="P1209" s="522">
        <v>7.166508987701041E-2</v>
      </c>
      <c r="Q1209" s="510">
        <v>1515</v>
      </c>
    </row>
    <row r="1210" spans="1:17" ht="14.4" customHeight="1" x14ac:dyDescent="0.3">
      <c r="A1210" s="505" t="s">
        <v>3387</v>
      </c>
      <c r="B1210" s="506" t="s">
        <v>2713</v>
      </c>
      <c r="C1210" s="506" t="s">
        <v>2688</v>
      </c>
      <c r="D1210" s="506" t="s">
        <v>2997</v>
      </c>
      <c r="E1210" s="506" t="s">
        <v>2998</v>
      </c>
      <c r="F1210" s="509">
        <v>6</v>
      </c>
      <c r="G1210" s="509">
        <v>22866</v>
      </c>
      <c r="H1210" s="509">
        <v>1</v>
      </c>
      <c r="I1210" s="509">
        <v>3811</v>
      </c>
      <c r="J1210" s="509">
        <v>11</v>
      </c>
      <c r="K1210" s="509">
        <v>41965</v>
      </c>
      <c r="L1210" s="509">
        <v>1.8352575876847721</v>
      </c>
      <c r="M1210" s="509">
        <v>3815</v>
      </c>
      <c r="N1210" s="509"/>
      <c r="O1210" s="509"/>
      <c r="P1210" s="522"/>
      <c r="Q1210" s="510"/>
    </row>
    <row r="1211" spans="1:17" ht="14.4" customHeight="1" x14ac:dyDescent="0.3">
      <c r="A1211" s="505" t="s">
        <v>3387</v>
      </c>
      <c r="B1211" s="506" t="s">
        <v>2713</v>
      </c>
      <c r="C1211" s="506" t="s">
        <v>2688</v>
      </c>
      <c r="D1211" s="506" t="s">
        <v>2999</v>
      </c>
      <c r="E1211" s="506" t="s">
        <v>3000</v>
      </c>
      <c r="F1211" s="509">
        <v>11</v>
      </c>
      <c r="G1211" s="509">
        <v>56595</v>
      </c>
      <c r="H1211" s="509">
        <v>1</v>
      </c>
      <c r="I1211" s="509">
        <v>5145</v>
      </c>
      <c r="J1211" s="509">
        <v>9</v>
      </c>
      <c r="K1211" s="509">
        <v>46350</v>
      </c>
      <c r="L1211" s="509">
        <v>0.81897694142592103</v>
      </c>
      <c r="M1211" s="509">
        <v>5150</v>
      </c>
      <c r="N1211" s="509">
        <v>4</v>
      </c>
      <c r="O1211" s="509">
        <v>20624</v>
      </c>
      <c r="P1211" s="522">
        <v>0.36441381747504198</v>
      </c>
      <c r="Q1211" s="510">
        <v>5156</v>
      </c>
    </row>
    <row r="1212" spans="1:17" ht="14.4" customHeight="1" x14ac:dyDescent="0.3">
      <c r="A1212" s="505" t="s">
        <v>3387</v>
      </c>
      <c r="B1212" s="506" t="s">
        <v>2713</v>
      </c>
      <c r="C1212" s="506" t="s">
        <v>2688</v>
      </c>
      <c r="D1212" s="506" t="s">
        <v>3003</v>
      </c>
      <c r="E1212" s="506" t="s">
        <v>3004</v>
      </c>
      <c r="F1212" s="509"/>
      <c r="G1212" s="509"/>
      <c r="H1212" s="509"/>
      <c r="I1212" s="509"/>
      <c r="J1212" s="509">
        <v>1</v>
      </c>
      <c r="K1212" s="509">
        <v>914</v>
      </c>
      <c r="L1212" s="509"/>
      <c r="M1212" s="509">
        <v>914</v>
      </c>
      <c r="N1212" s="509"/>
      <c r="O1212" s="509"/>
      <c r="P1212" s="522"/>
      <c r="Q1212" s="510"/>
    </row>
    <row r="1213" spans="1:17" ht="14.4" customHeight="1" x14ac:dyDescent="0.3">
      <c r="A1213" s="505" t="s">
        <v>3387</v>
      </c>
      <c r="B1213" s="506" t="s">
        <v>2713</v>
      </c>
      <c r="C1213" s="506" t="s">
        <v>2688</v>
      </c>
      <c r="D1213" s="506" t="s">
        <v>3013</v>
      </c>
      <c r="E1213" s="506" t="s">
        <v>3014</v>
      </c>
      <c r="F1213" s="509"/>
      <c r="G1213" s="509"/>
      <c r="H1213" s="509"/>
      <c r="I1213" s="509"/>
      <c r="J1213" s="509">
        <v>3</v>
      </c>
      <c r="K1213" s="509">
        <v>3129</v>
      </c>
      <c r="L1213" s="509"/>
      <c r="M1213" s="509">
        <v>1043</v>
      </c>
      <c r="N1213" s="509"/>
      <c r="O1213" s="509"/>
      <c r="P1213" s="522"/>
      <c r="Q1213" s="510"/>
    </row>
    <row r="1214" spans="1:17" ht="14.4" customHeight="1" x14ac:dyDescent="0.3">
      <c r="A1214" s="505" t="s">
        <v>3387</v>
      </c>
      <c r="B1214" s="506" t="s">
        <v>2713</v>
      </c>
      <c r="C1214" s="506" t="s">
        <v>2688</v>
      </c>
      <c r="D1214" s="506" t="s">
        <v>3015</v>
      </c>
      <c r="E1214" s="506" t="s">
        <v>3016</v>
      </c>
      <c r="F1214" s="509">
        <v>42</v>
      </c>
      <c r="G1214" s="509">
        <v>53592</v>
      </c>
      <c r="H1214" s="509">
        <v>1</v>
      </c>
      <c r="I1214" s="509">
        <v>1276</v>
      </c>
      <c r="J1214" s="509">
        <v>35</v>
      </c>
      <c r="K1214" s="509">
        <v>44695</v>
      </c>
      <c r="L1214" s="509">
        <v>0.83398641588296762</v>
      </c>
      <c r="M1214" s="509">
        <v>1277</v>
      </c>
      <c r="N1214" s="509">
        <v>28</v>
      </c>
      <c r="O1214" s="509">
        <v>35801</v>
      </c>
      <c r="P1214" s="522">
        <v>0.66802881027018957</v>
      </c>
      <c r="Q1214" s="510">
        <v>1278.6071428571429</v>
      </c>
    </row>
    <row r="1215" spans="1:17" ht="14.4" customHeight="1" x14ac:dyDescent="0.3">
      <c r="A1215" s="505" t="s">
        <v>3387</v>
      </c>
      <c r="B1215" s="506" t="s">
        <v>2713</v>
      </c>
      <c r="C1215" s="506" t="s">
        <v>2688</v>
      </c>
      <c r="D1215" s="506" t="s">
        <v>3017</v>
      </c>
      <c r="E1215" s="506" t="s">
        <v>3018</v>
      </c>
      <c r="F1215" s="509">
        <v>39</v>
      </c>
      <c r="G1215" s="509">
        <v>45357</v>
      </c>
      <c r="H1215" s="509">
        <v>1</v>
      </c>
      <c r="I1215" s="509">
        <v>1163</v>
      </c>
      <c r="J1215" s="509">
        <v>29</v>
      </c>
      <c r="K1215" s="509">
        <v>33756</v>
      </c>
      <c r="L1215" s="509">
        <v>0.74422911568225414</v>
      </c>
      <c r="M1215" s="509">
        <v>1164</v>
      </c>
      <c r="N1215" s="509">
        <v>24</v>
      </c>
      <c r="O1215" s="509">
        <v>27962</v>
      </c>
      <c r="P1215" s="522">
        <v>0.61648698106135769</v>
      </c>
      <c r="Q1215" s="510">
        <v>1165.0833333333333</v>
      </c>
    </row>
    <row r="1216" spans="1:17" ht="14.4" customHeight="1" x14ac:dyDescent="0.3">
      <c r="A1216" s="505" t="s">
        <v>3387</v>
      </c>
      <c r="B1216" s="506" t="s">
        <v>2713</v>
      </c>
      <c r="C1216" s="506" t="s">
        <v>2688</v>
      </c>
      <c r="D1216" s="506" t="s">
        <v>3019</v>
      </c>
      <c r="E1216" s="506" t="s">
        <v>3020</v>
      </c>
      <c r="F1216" s="509">
        <v>182</v>
      </c>
      <c r="G1216" s="509">
        <v>921830</v>
      </c>
      <c r="H1216" s="509">
        <v>1</v>
      </c>
      <c r="I1216" s="509">
        <v>5065</v>
      </c>
      <c r="J1216" s="509">
        <v>212</v>
      </c>
      <c r="K1216" s="509">
        <v>1074416</v>
      </c>
      <c r="L1216" s="509">
        <v>1.1655250968182853</v>
      </c>
      <c r="M1216" s="509">
        <v>5068</v>
      </c>
      <c r="N1216" s="509">
        <v>226</v>
      </c>
      <c r="O1216" s="509">
        <v>1146370</v>
      </c>
      <c r="P1216" s="522">
        <v>1.2435807036004469</v>
      </c>
      <c r="Q1216" s="510">
        <v>5072.4336283185839</v>
      </c>
    </row>
    <row r="1217" spans="1:17" ht="14.4" customHeight="1" x14ac:dyDescent="0.3">
      <c r="A1217" s="505" t="s">
        <v>3387</v>
      </c>
      <c r="B1217" s="506" t="s">
        <v>2713</v>
      </c>
      <c r="C1217" s="506" t="s">
        <v>2688</v>
      </c>
      <c r="D1217" s="506" t="s">
        <v>3021</v>
      </c>
      <c r="E1217" s="506" t="s">
        <v>3022</v>
      </c>
      <c r="F1217" s="509"/>
      <c r="G1217" s="509"/>
      <c r="H1217" s="509"/>
      <c r="I1217" s="509"/>
      <c r="J1217" s="509">
        <v>5</v>
      </c>
      <c r="K1217" s="509">
        <v>38365</v>
      </c>
      <c r="L1217" s="509"/>
      <c r="M1217" s="509">
        <v>7673</v>
      </c>
      <c r="N1217" s="509"/>
      <c r="O1217" s="509"/>
      <c r="P1217" s="522"/>
      <c r="Q1217" s="510"/>
    </row>
    <row r="1218" spans="1:17" ht="14.4" customHeight="1" x14ac:dyDescent="0.3">
      <c r="A1218" s="505" t="s">
        <v>3387</v>
      </c>
      <c r="B1218" s="506" t="s">
        <v>2713</v>
      </c>
      <c r="C1218" s="506" t="s">
        <v>2688</v>
      </c>
      <c r="D1218" s="506" t="s">
        <v>3023</v>
      </c>
      <c r="E1218" s="506" t="s">
        <v>3024</v>
      </c>
      <c r="F1218" s="509">
        <v>6</v>
      </c>
      <c r="G1218" s="509">
        <v>33030</v>
      </c>
      <c r="H1218" s="509">
        <v>1</v>
      </c>
      <c r="I1218" s="509">
        <v>5505</v>
      </c>
      <c r="J1218" s="509">
        <v>12</v>
      </c>
      <c r="K1218" s="509">
        <v>66096</v>
      </c>
      <c r="L1218" s="509">
        <v>2.0010899182561306</v>
      </c>
      <c r="M1218" s="509">
        <v>5508</v>
      </c>
      <c r="N1218" s="509">
        <v>18</v>
      </c>
      <c r="O1218" s="509">
        <v>99210</v>
      </c>
      <c r="P1218" s="522">
        <v>3.0036330608537694</v>
      </c>
      <c r="Q1218" s="510">
        <v>5511.666666666667</v>
      </c>
    </row>
    <row r="1219" spans="1:17" ht="14.4" customHeight="1" x14ac:dyDescent="0.3">
      <c r="A1219" s="505" t="s">
        <v>3387</v>
      </c>
      <c r="B1219" s="506" t="s">
        <v>2713</v>
      </c>
      <c r="C1219" s="506" t="s">
        <v>2688</v>
      </c>
      <c r="D1219" s="506" t="s">
        <v>3025</v>
      </c>
      <c r="E1219" s="506" t="s">
        <v>3026</v>
      </c>
      <c r="F1219" s="509"/>
      <c r="G1219" s="509"/>
      <c r="H1219" s="509"/>
      <c r="I1219" s="509"/>
      <c r="J1219" s="509">
        <v>1</v>
      </c>
      <c r="K1219" s="509">
        <v>742</v>
      </c>
      <c r="L1219" s="509"/>
      <c r="M1219" s="509">
        <v>742</v>
      </c>
      <c r="N1219" s="509">
        <v>3</v>
      </c>
      <c r="O1219" s="509">
        <v>2240</v>
      </c>
      <c r="P1219" s="522"/>
      <c r="Q1219" s="510">
        <v>746.66666666666663</v>
      </c>
    </row>
    <row r="1220" spans="1:17" ht="14.4" customHeight="1" x14ac:dyDescent="0.3">
      <c r="A1220" s="505" t="s">
        <v>3387</v>
      </c>
      <c r="B1220" s="506" t="s">
        <v>2713</v>
      </c>
      <c r="C1220" s="506" t="s">
        <v>2688</v>
      </c>
      <c r="D1220" s="506" t="s">
        <v>3027</v>
      </c>
      <c r="E1220" s="506" t="s">
        <v>3028</v>
      </c>
      <c r="F1220" s="509">
        <v>663</v>
      </c>
      <c r="G1220" s="509">
        <v>114036</v>
      </c>
      <c r="H1220" s="509">
        <v>1</v>
      </c>
      <c r="I1220" s="509">
        <v>172</v>
      </c>
      <c r="J1220" s="509">
        <v>849</v>
      </c>
      <c r="K1220" s="509">
        <v>146877</v>
      </c>
      <c r="L1220" s="509">
        <v>1.2879880037882774</v>
      </c>
      <c r="M1220" s="509">
        <v>173</v>
      </c>
      <c r="N1220" s="509">
        <v>721</v>
      </c>
      <c r="O1220" s="509">
        <v>125240</v>
      </c>
      <c r="P1220" s="522">
        <v>1.0982496755410571</v>
      </c>
      <c r="Q1220" s="510">
        <v>173.70319001386963</v>
      </c>
    </row>
    <row r="1221" spans="1:17" ht="14.4" customHeight="1" x14ac:dyDescent="0.3">
      <c r="A1221" s="505" t="s">
        <v>3387</v>
      </c>
      <c r="B1221" s="506" t="s">
        <v>2713</v>
      </c>
      <c r="C1221" s="506" t="s">
        <v>2688</v>
      </c>
      <c r="D1221" s="506" t="s">
        <v>3029</v>
      </c>
      <c r="E1221" s="506" t="s">
        <v>3030</v>
      </c>
      <c r="F1221" s="509">
        <v>155</v>
      </c>
      <c r="G1221" s="509">
        <v>309070</v>
      </c>
      <c r="H1221" s="509">
        <v>1</v>
      </c>
      <c r="I1221" s="509">
        <v>1994</v>
      </c>
      <c r="J1221" s="509">
        <v>140</v>
      </c>
      <c r="K1221" s="509">
        <v>279440</v>
      </c>
      <c r="L1221" s="509">
        <v>0.90413175008897662</v>
      </c>
      <c r="M1221" s="509">
        <v>1996</v>
      </c>
      <c r="N1221" s="509">
        <v>115</v>
      </c>
      <c r="O1221" s="509">
        <v>229789</v>
      </c>
      <c r="P1221" s="522">
        <v>0.7434852945934578</v>
      </c>
      <c r="Q1221" s="510">
        <v>1998.1652173913044</v>
      </c>
    </row>
    <row r="1222" spans="1:17" ht="14.4" customHeight="1" x14ac:dyDescent="0.3">
      <c r="A1222" s="505" t="s">
        <v>3387</v>
      </c>
      <c r="B1222" s="506" t="s">
        <v>2713</v>
      </c>
      <c r="C1222" s="506" t="s">
        <v>2688</v>
      </c>
      <c r="D1222" s="506" t="s">
        <v>3035</v>
      </c>
      <c r="E1222" s="506" t="s">
        <v>3036</v>
      </c>
      <c r="F1222" s="509">
        <v>100</v>
      </c>
      <c r="G1222" s="509">
        <v>269100</v>
      </c>
      <c r="H1222" s="509">
        <v>1</v>
      </c>
      <c r="I1222" s="509">
        <v>2691</v>
      </c>
      <c r="J1222" s="509">
        <v>99</v>
      </c>
      <c r="K1222" s="509">
        <v>266508</v>
      </c>
      <c r="L1222" s="509">
        <v>0.99036789297658867</v>
      </c>
      <c r="M1222" s="509">
        <v>2692</v>
      </c>
      <c r="N1222" s="509">
        <v>100</v>
      </c>
      <c r="O1222" s="509">
        <v>269434</v>
      </c>
      <c r="P1222" s="522">
        <v>1.0012411742846525</v>
      </c>
      <c r="Q1222" s="510">
        <v>2694.34</v>
      </c>
    </row>
    <row r="1223" spans="1:17" ht="14.4" customHeight="1" x14ac:dyDescent="0.3">
      <c r="A1223" s="505" t="s">
        <v>3387</v>
      </c>
      <c r="B1223" s="506" t="s">
        <v>2713</v>
      </c>
      <c r="C1223" s="506" t="s">
        <v>2688</v>
      </c>
      <c r="D1223" s="506" t="s">
        <v>3037</v>
      </c>
      <c r="E1223" s="506" t="s">
        <v>3038</v>
      </c>
      <c r="F1223" s="509">
        <v>27</v>
      </c>
      <c r="G1223" s="509">
        <v>139779</v>
      </c>
      <c r="H1223" s="509">
        <v>1</v>
      </c>
      <c r="I1223" s="509">
        <v>5177</v>
      </c>
      <c r="J1223" s="509">
        <v>32</v>
      </c>
      <c r="K1223" s="509">
        <v>165760</v>
      </c>
      <c r="L1223" s="509">
        <v>1.1858719836313036</v>
      </c>
      <c r="M1223" s="509">
        <v>5180</v>
      </c>
      <c r="N1223" s="509">
        <v>32</v>
      </c>
      <c r="O1223" s="509">
        <v>165928</v>
      </c>
      <c r="P1223" s="522">
        <v>1.1870738809120112</v>
      </c>
      <c r="Q1223" s="510">
        <v>5185.25</v>
      </c>
    </row>
    <row r="1224" spans="1:17" ht="14.4" customHeight="1" x14ac:dyDescent="0.3">
      <c r="A1224" s="505" t="s">
        <v>3387</v>
      </c>
      <c r="B1224" s="506" t="s">
        <v>2713</v>
      </c>
      <c r="C1224" s="506" t="s">
        <v>2688</v>
      </c>
      <c r="D1224" s="506" t="s">
        <v>3041</v>
      </c>
      <c r="E1224" s="506" t="s">
        <v>3042</v>
      </c>
      <c r="F1224" s="509">
        <v>41</v>
      </c>
      <c r="G1224" s="509">
        <v>26937</v>
      </c>
      <c r="H1224" s="509">
        <v>1</v>
      </c>
      <c r="I1224" s="509">
        <v>657</v>
      </c>
      <c r="J1224" s="509">
        <v>33</v>
      </c>
      <c r="K1224" s="509">
        <v>21714</v>
      </c>
      <c r="L1224" s="509">
        <v>0.80610312952444596</v>
      </c>
      <c r="M1224" s="509">
        <v>658</v>
      </c>
      <c r="N1224" s="509">
        <v>38</v>
      </c>
      <c r="O1224" s="509">
        <v>25088</v>
      </c>
      <c r="P1224" s="522">
        <v>0.93135835467943717</v>
      </c>
      <c r="Q1224" s="510">
        <v>660.21052631578948</v>
      </c>
    </row>
    <row r="1225" spans="1:17" ht="14.4" customHeight="1" x14ac:dyDescent="0.3">
      <c r="A1225" s="505" t="s">
        <v>3387</v>
      </c>
      <c r="B1225" s="506" t="s">
        <v>2713</v>
      </c>
      <c r="C1225" s="506" t="s">
        <v>2688</v>
      </c>
      <c r="D1225" s="506" t="s">
        <v>3045</v>
      </c>
      <c r="E1225" s="506" t="s">
        <v>3046</v>
      </c>
      <c r="F1225" s="509">
        <v>30</v>
      </c>
      <c r="G1225" s="509">
        <v>16620</v>
      </c>
      <c r="H1225" s="509">
        <v>1</v>
      </c>
      <c r="I1225" s="509">
        <v>554</v>
      </c>
      <c r="J1225" s="509">
        <v>26</v>
      </c>
      <c r="K1225" s="509">
        <v>14430</v>
      </c>
      <c r="L1225" s="509">
        <v>0.86823104693140796</v>
      </c>
      <c r="M1225" s="509">
        <v>555</v>
      </c>
      <c r="N1225" s="509">
        <v>26</v>
      </c>
      <c r="O1225" s="509">
        <v>14470</v>
      </c>
      <c r="P1225" s="522">
        <v>0.87063778580024065</v>
      </c>
      <c r="Q1225" s="510">
        <v>556.53846153846155</v>
      </c>
    </row>
    <row r="1226" spans="1:17" ht="14.4" customHeight="1" x14ac:dyDescent="0.3">
      <c r="A1226" s="505" t="s">
        <v>3387</v>
      </c>
      <c r="B1226" s="506" t="s">
        <v>2713</v>
      </c>
      <c r="C1226" s="506" t="s">
        <v>2688</v>
      </c>
      <c r="D1226" s="506" t="s">
        <v>3049</v>
      </c>
      <c r="E1226" s="506" t="s">
        <v>3050</v>
      </c>
      <c r="F1226" s="509">
        <v>84</v>
      </c>
      <c r="G1226" s="509">
        <v>12516</v>
      </c>
      <c r="H1226" s="509">
        <v>1</v>
      </c>
      <c r="I1226" s="509">
        <v>149</v>
      </c>
      <c r="J1226" s="509">
        <v>91</v>
      </c>
      <c r="K1226" s="509">
        <v>13650</v>
      </c>
      <c r="L1226" s="509">
        <v>1.0906040268456376</v>
      </c>
      <c r="M1226" s="509">
        <v>150</v>
      </c>
      <c r="N1226" s="509">
        <v>85</v>
      </c>
      <c r="O1226" s="509">
        <v>12811</v>
      </c>
      <c r="P1226" s="522">
        <v>1.0235698306168104</v>
      </c>
      <c r="Q1226" s="510">
        <v>150.71764705882353</v>
      </c>
    </row>
    <row r="1227" spans="1:17" ht="14.4" customHeight="1" x14ac:dyDescent="0.3">
      <c r="A1227" s="505" t="s">
        <v>3387</v>
      </c>
      <c r="B1227" s="506" t="s">
        <v>2713</v>
      </c>
      <c r="C1227" s="506" t="s">
        <v>2688</v>
      </c>
      <c r="D1227" s="506" t="s">
        <v>3051</v>
      </c>
      <c r="E1227" s="506" t="s">
        <v>3052</v>
      </c>
      <c r="F1227" s="509">
        <v>18</v>
      </c>
      <c r="G1227" s="509">
        <v>3456</v>
      </c>
      <c r="H1227" s="509">
        <v>1</v>
      </c>
      <c r="I1227" s="509">
        <v>192</v>
      </c>
      <c r="J1227" s="509">
        <v>20</v>
      </c>
      <c r="K1227" s="509">
        <v>3860</v>
      </c>
      <c r="L1227" s="509">
        <v>1.1168981481481481</v>
      </c>
      <c r="M1227" s="509">
        <v>193</v>
      </c>
      <c r="N1227" s="509">
        <v>19</v>
      </c>
      <c r="O1227" s="509">
        <v>3684</v>
      </c>
      <c r="P1227" s="522">
        <v>1.0659722222222223</v>
      </c>
      <c r="Q1227" s="510">
        <v>193.89473684210526</v>
      </c>
    </row>
    <row r="1228" spans="1:17" ht="14.4" customHeight="1" x14ac:dyDescent="0.3">
      <c r="A1228" s="505" t="s">
        <v>3387</v>
      </c>
      <c r="B1228" s="506" t="s">
        <v>2713</v>
      </c>
      <c r="C1228" s="506" t="s">
        <v>2688</v>
      </c>
      <c r="D1228" s="506" t="s">
        <v>3053</v>
      </c>
      <c r="E1228" s="506" t="s">
        <v>3054</v>
      </c>
      <c r="F1228" s="509">
        <v>434</v>
      </c>
      <c r="G1228" s="509">
        <v>85498</v>
      </c>
      <c r="H1228" s="509">
        <v>1</v>
      </c>
      <c r="I1228" s="509">
        <v>197</v>
      </c>
      <c r="J1228" s="509">
        <v>402</v>
      </c>
      <c r="K1228" s="509">
        <v>79596</v>
      </c>
      <c r="L1228" s="509">
        <v>0.9309691454770872</v>
      </c>
      <c r="M1228" s="509">
        <v>198</v>
      </c>
      <c r="N1228" s="509">
        <v>461</v>
      </c>
      <c r="O1228" s="509">
        <v>91612</v>
      </c>
      <c r="P1228" s="522">
        <v>1.0715104446887647</v>
      </c>
      <c r="Q1228" s="510">
        <v>198.72451193058569</v>
      </c>
    </row>
    <row r="1229" spans="1:17" ht="14.4" customHeight="1" x14ac:dyDescent="0.3">
      <c r="A1229" s="505" t="s">
        <v>3387</v>
      </c>
      <c r="B1229" s="506" t="s">
        <v>2713</v>
      </c>
      <c r="C1229" s="506" t="s">
        <v>2688</v>
      </c>
      <c r="D1229" s="506" t="s">
        <v>3055</v>
      </c>
      <c r="E1229" s="506" t="s">
        <v>3056</v>
      </c>
      <c r="F1229" s="509">
        <v>39</v>
      </c>
      <c r="G1229" s="509">
        <v>16146</v>
      </c>
      <c r="H1229" s="509">
        <v>1</v>
      </c>
      <c r="I1229" s="509">
        <v>414</v>
      </c>
      <c r="J1229" s="509">
        <v>26</v>
      </c>
      <c r="K1229" s="509">
        <v>10790</v>
      </c>
      <c r="L1229" s="509">
        <v>0.66827697262479868</v>
      </c>
      <c r="M1229" s="509">
        <v>415</v>
      </c>
      <c r="N1229" s="509">
        <v>25</v>
      </c>
      <c r="O1229" s="509">
        <v>10411</v>
      </c>
      <c r="P1229" s="522">
        <v>0.64480366654279697</v>
      </c>
      <c r="Q1229" s="510">
        <v>416.44</v>
      </c>
    </row>
    <row r="1230" spans="1:17" ht="14.4" customHeight="1" x14ac:dyDescent="0.3">
      <c r="A1230" s="505" t="s">
        <v>3387</v>
      </c>
      <c r="B1230" s="506" t="s">
        <v>2713</v>
      </c>
      <c r="C1230" s="506" t="s">
        <v>2688</v>
      </c>
      <c r="D1230" s="506" t="s">
        <v>3059</v>
      </c>
      <c r="E1230" s="506" t="s">
        <v>3060</v>
      </c>
      <c r="F1230" s="509">
        <v>151</v>
      </c>
      <c r="G1230" s="509">
        <v>23707</v>
      </c>
      <c r="H1230" s="509">
        <v>1</v>
      </c>
      <c r="I1230" s="509">
        <v>157</v>
      </c>
      <c r="J1230" s="509">
        <v>184</v>
      </c>
      <c r="K1230" s="509">
        <v>29072</v>
      </c>
      <c r="L1230" s="509">
        <v>1.2263044670350529</v>
      </c>
      <c r="M1230" s="509">
        <v>158</v>
      </c>
      <c r="N1230" s="509">
        <v>183</v>
      </c>
      <c r="O1230" s="509">
        <v>29055</v>
      </c>
      <c r="P1230" s="522">
        <v>1.2255873792550724</v>
      </c>
      <c r="Q1230" s="510">
        <v>158.7704918032787</v>
      </c>
    </row>
    <row r="1231" spans="1:17" ht="14.4" customHeight="1" x14ac:dyDescent="0.3">
      <c r="A1231" s="505" t="s">
        <v>3387</v>
      </c>
      <c r="B1231" s="506" t="s">
        <v>2713</v>
      </c>
      <c r="C1231" s="506" t="s">
        <v>2688</v>
      </c>
      <c r="D1231" s="506" t="s">
        <v>3061</v>
      </c>
      <c r="E1231" s="506" t="s">
        <v>3062</v>
      </c>
      <c r="F1231" s="509">
        <v>0</v>
      </c>
      <c r="G1231" s="509">
        <v>0</v>
      </c>
      <c r="H1231" s="509"/>
      <c r="I1231" s="509"/>
      <c r="J1231" s="509"/>
      <c r="K1231" s="509"/>
      <c r="L1231" s="509"/>
      <c r="M1231" s="509"/>
      <c r="N1231" s="509"/>
      <c r="O1231" s="509"/>
      <c r="P1231" s="522"/>
      <c r="Q1231" s="510"/>
    </row>
    <row r="1232" spans="1:17" ht="14.4" customHeight="1" x14ac:dyDescent="0.3">
      <c r="A1232" s="505" t="s">
        <v>3387</v>
      </c>
      <c r="B1232" s="506" t="s">
        <v>2713</v>
      </c>
      <c r="C1232" s="506" t="s">
        <v>2688</v>
      </c>
      <c r="D1232" s="506" t="s">
        <v>3063</v>
      </c>
      <c r="E1232" s="506" t="s">
        <v>3064</v>
      </c>
      <c r="F1232" s="509"/>
      <c r="G1232" s="509"/>
      <c r="H1232" s="509"/>
      <c r="I1232" s="509"/>
      <c r="J1232" s="509"/>
      <c r="K1232" s="509"/>
      <c r="L1232" s="509"/>
      <c r="M1232" s="509"/>
      <c r="N1232" s="509">
        <v>2</v>
      </c>
      <c r="O1232" s="509">
        <v>626</v>
      </c>
      <c r="P1232" s="522"/>
      <c r="Q1232" s="510">
        <v>313</v>
      </c>
    </row>
    <row r="1233" spans="1:17" ht="14.4" customHeight="1" x14ac:dyDescent="0.3">
      <c r="A1233" s="505" t="s">
        <v>3387</v>
      </c>
      <c r="B1233" s="506" t="s">
        <v>2713</v>
      </c>
      <c r="C1233" s="506" t="s">
        <v>2688</v>
      </c>
      <c r="D1233" s="506" t="s">
        <v>3065</v>
      </c>
      <c r="E1233" s="506" t="s">
        <v>3066</v>
      </c>
      <c r="F1233" s="509">
        <v>5</v>
      </c>
      <c r="G1233" s="509">
        <v>2120</v>
      </c>
      <c r="H1233" s="509">
        <v>1</v>
      </c>
      <c r="I1233" s="509">
        <v>424</v>
      </c>
      <c r="J1233" s="509">
        <v>5</v>
      </c>
      <c r="K1233" s="509">
        <v>2125</v>
      </c>
      <c r="L1233" s="509">
        <v>1.0023584905660377</v>
      </c>
      <c r="M1233" s="509">
        <v>425</v>
      </c>
      <c r="N1233" s="509">
        <v>9</v>
      </c>
      <c r="O1233" s="509">
        <v>3835</v>
      </c>
      <c r="P1233" s="522">
        <v>1.8089622641509433</v>
      </c>
      <c r="Q1233" s="510">
        <v>426.11111111111109</v>
      </c>
    </row>
    <row r="1234" spans="1:17" ht="14.4" customHeight="1" x14ac:dyDescent="0.3">
      <c r="A1234" s="505" t="s">
        <v>3387</v>
      </c>
      <c r="B1234" s="506" t="s">
        <v>2713</v>
      </c>
      <c r="C1234" s="506" t="s">
        <v>2688</v>
      </c>
      <c r="D1234" s="506" t="s">
        <v>3067</v>
      </c>
      <c r="E1234" s="506" t="s">
        <v>3068</v>
      </c>
      <c r="F1234" s="509">
        <v>52</v>
      </c>
      <c r="G1234" s="509">
        <v>110032</v>
      </c>
      <c r="H1234" s="509">
        <v>1</v>
      </c>
      <c r="I1234" s="509">
        <v>2116</v>
      </c>
      <c r="J1234" s="509">
        <v>45</v>
      </c>
      <c r="K1234" s="509">
        <v>95310</v>
      </c>
      <c r="L1234" s="509">
        <v>0.86620255925548928</v>
      </c>
      <c r="M1234" s="509">
        <v>2118</v>
      </c>
      <c r="N1234" s="509">
        <v>41</v>
      </c>
      <c r="O1234" s="509">
        <v>86928</v>
      </c>
      <c r="P1234" s="522">
        <v>0.79002472008143088</v>
      </c>
      <c r="Q1234" s="510">
        <v>2120.1951219512193</v>
      </c>
    </row>
    <row r="1235" spans="1:17" ht="14.4" customHeight="1" x14ac:dyDescent="0.3">
      <c r="A1235" s="505" t="s">
        <v>3387</v>
      </c>
      <c r="B1235" s="506" t="s">
        <v>2713</v>
      </c>
      <c r="C1235" s="506" t="s">
        <v>2688</v>
      </c>
      <c r="D1235" s="506" t="s">
        <v>3069</v>
      </c>
      <c r="E1235" s="506" t="s">
        <v>2998</v>
      </c>
      <c r="F1235" s="509">
        <v>7</v>
      </c>
      <c r="G1235" s="509">
        <v>13034</v>
      </c>
      <c r="H1235" s="509">
        <v>1</v>
      </c>
      <c r="I1235" s="509">
        <v>1862</v>
      </c>
      <c r="J1235" s="509">
        <v>18</v>
      </c>
      <c r="K1235" s="509">
        <v>33552</v>
      </c>
      <c r="L1235" s="509">
        <v>2.574190578487034</v>
      </c>
      <c r="M1235" s="509">
        <v>1864</v>
      </c>
      <c r="N1235" s="509">
        <v>1</v>
      </c>
      <c r="O1235" s="509">
        <v>1867</v>
      </c>
      <c r="P1235" s="522">
        <v>0.14324075494859598</v>
      </c>
      <c r="Q1235" s="510">
        <v>1867</v>
      </c>
    </row>
    <row r="1236" spans="1:17" ht="14.4" customHeight="1" x14ac:dyDescent="0.3">
      <c r="A1236" s="505" t="s">
        <v>3387</v>
      </c>
      <c r="B1236" s="506" t="s">
        <v>2713</v>
      </c>
      <c r="C1236" s="506" t="s">
        <v>2688</v>
      </c>
      <c r="D1236" s="506" t="s">
        <v>3070</v>
      </c>
      <c r="E1236" s="506" t="s">
        <v>3071</v>
      </c>
      <c r="F1236" s="509"/>
      <c r="G1236" s="509"/>
      <c r="H1236" s="509"/>
      <c r="I1236" s="509"/>
      <c r="J1236" s="509">
        <v>2</v>
      </c>
      <c r="K1236" s="509">
        <v>316</v>
      </c>
      <c r="L1236" s="509"/>
      <c r="M1236" s="509">
        <v>158</v>
      </c>
      <c r="N1236" s="509">
        <v>1</v>
      </c>
      <c r="O1236" s="509">
        <v>159</v>
      </c>
      <c r="P1236" s="522"/>
      <c r="Q1236" s="510">
        <v>159</v>
      </c>
    </row>
    <row r="1237" spans="1:17" ht="14.4" customHeight="1" x14ac:dyDescent="0.3">
      <c r="A1237" s="505" t="s">
        <v>3387</v>
      </c>
      <c r="B1237" s="506" t="s">
        <v>2713</v>
      </c>
      <c r="C1237" s="506" t="s">
        <v>2688</v>
      </c>
      <c r="D1237" s="506" t="s">
        <v>3072</v>
      </c>
      <c r="E1237" s="506" t="s">
        <v>3073</v>
      </c>
      <c r="F1237" s="509"/>
      <c r="G1237" s="509"/>
      <c r="H1237" s="509"/>
      <c r="I1237" s="509"/>
      <c r="J1237" s="509">
        <v>2</v>
      </c>
      <c r="K1237" s="509">
        <v>19422</v>
      </c>
      <c r="L1237" s="509"/>
      <c r="M1237" s="509">
        <v>9711</v>
      </c>
      <c r="N1237" s="509">
        <v>1</v>
      </c>
      <c r="O1237" s="509">
        <v>9711</v>
      </c>
      <c r="P1237" s="522"/>
      <c r="Q1237" s="510">
        <v>9711</v>
      </c>
    </row>
    <row r="1238" spans="1:17" ht="14.4" customHeight="1" x14ac:dyDescent="0.3">
      <c r="A1238" s="505" t="s">
        <v>3387</v>
      </c>
      <c r="B1238" s="506" t="s">
        <v>2713</v>
      </c>
      <c r="C1238" s="506" t="s">
        <v>2688</v>
      </c>
      <c r="D1238" s="506" t="s">
        <v>3074</v>
      </c>
      <c r="E1238" s="506" t="s">
        <v>3075</v>
      </c>
      <c r="F1238" s="509">
        <v>66</v>
      </c>
      <c r="G1238" s="509">
        <v>60060</v>
      </c>
      <c r="H1238" s="509">
        <v>1</v>
      </c>
      <c r="I1238" s="509">
        <v>910</v>
      </c>
      <c r="J1238" s="509">
        <v>66</v>
      </c>
      <c r="K1238" s="509">
        <v>60192</v>
      </c>
      <c r="L1238" s="509">
        <v>1.0021978021978022</v>
      </c>
      <c r="M1238" s="509">
        <v>912</v>
      </c>
      <c r="N1238" s="509">
        <v>49</v>
      </c>
      <c r="O1238" s="509">
        <v>44772</v>
      </c>
      <c r="P1238" s="522">
        <v>0.74545454545454548</v>
      </c>
      <c r="Q1238" s="510">
        <v>913.71428571428567</v>
      </c>
    </row>
    <row r="1239" spans="1:17" ht="14.4" customHeight="1" x14ac:dyDescent="0.3">
      <c r="A1239" s="505" t="s">
        <v>3387</v>
      </c>
      <c r="B1239" s="506" t="s">
        <v>2713</v>
      </c>
      <c r="C1239" s="506" t="s">
        <v>2688</v>
      </c>
      <c r="D1239" s="506" t="s">
        <v>3078</v>
      </c>
      <c r="E1239" s="506" t="s">
        <v>3079</v>
      </c>
      <c r="F1239" s="509">
        <v>5</v>
      </c>
      <c r="G1239" s="509">
        <v>41890</v>
      </c>
      <c r="H1239" s="509">
        <v>1</v>
      </c>
      <c r="I1239" s="509">
        <v>8378</v>
      </c>
      <c r="J1239" s="509">
        <v>11</v>
      </c>
      <c r="K1239" s="509">
        <v>92224</v>
      </c>
      <c r="L1239" s="509">
        <v>2.2015755550250655</v>
      </c>
      <c r="M1239" s="509">
        <v>8384</v>
      </c>
      <c r="N1239" s="509">
        <v>2</v>
      </c>
      <c r="O1239" s="509">
        <v>16790</v>
      </c>
      <c r="P1239" s="522">
        <v>0.40081164955836718</v>
      </c>
      <c r="Q1239" s="510">
        <v>8395</v>
      </c>
    </row>
    <row r="1240" spans="1:17" ht="14.4" customHeight="1" x14ac:dyDescent="0.3">
      <c r="A1240" s="505" t="s">
        <v>3387</v>
      </c>
      <c r="B1240" s="506" t="s">
        <v>2713</v>
      </c>
      <c r="C1240" s="506" t="s">
        <v>2688</v>
      </c>
      <c r="D1240" s="506" t="s">
        <v>3086</v>
      </c>
      <c r="E1240" s="506" t="s">
        <v>3087</v>
      </c>
      <c r="F1240" s="509">
        <v>3</v>
      </c>
      <c r="G1240" s="509">
        <v>5964</v>
      </c>
      <c r="H1240" s="509">
        <v>1</v>
      </c>
      <c r="I1240" s="509">
        <v>1988</v>
      </c>
      <c r="J1240" s="509">
        <v>3</v>
      </c>
      <c r="K1240" s="509">
        <v>5979</v>
      </c>
      <c r="L1240" s="509">
        <v>1.0025150905432596</v>
      </c>
      <c r="M1240" s="509">
        <v>1993</v>
      </c>
      <c r="N1240" s="509"/>
      <c r="O1240" s="509"/>
      <c r="P1240" s="522"/>
      <c r="Q1240" s="510"/>
    </row>
    <row r="1241" spans="1:17" ht="14.4" customHeight="1" x14ac:dyDescent="0.3">
      <c r="A1241" s="505" t="s">
        <v>3387</v>
      </c>
      <c r="B1241" s="506" t="s">
        <v>2713</v>
      </c>
      <c r="C1241" s="506" t="s">
        <v>2688</v>
      </c>
      <c r="D1241" s="506" t="s">
        <v>3090</v>
      </c>
      <c r="E1241" s="506" t="s">
        <v>3091</v>
      </c>
      <c r="F1241" s="509">
        <v>1</v>
      </c>
      <c r="G1241" s="509">
        <v>913</v>
      </c>
      <c r="H1241" s="509">
        <v>1</v>
      </c>
      <c r="I1241" s="509">
        <v>913</v>
      </c>
      <c r="J1241" s="509">
        <v>1</v>
      </c>
      <c r="K1241" s="509">
        <v>914</v>
      </c>
      <c r="L1241" s="509">
        <v>1.0010952902519168</v>
      </c>
      <c r="M1241" s="509">
        <v>914</v>
      </c>
      <c r="N1241" s="509"/>
      <c r="O1241" s="509"/>
      <c r="P1241" s="522"/>
      <c r="Q1241" s="510"/>
    </row>
    <row r="1242" spans="1:17" ht="14.4" customHeight="1" x14ac:dyDescent="0.3">
      <c r="A1242" s="505" t="s">
        <v>3387</v>
      </c>
      <c r="B1242" s="506" t="s">
        <v>2713</v>
      </c>
      <c r="C1242" s="506" t="s">
        <v>2688</v>
      </c>
      <c r="D1242" s="506" t="s">
        <v>3096</v>
      </c>
      <c r="E1242" s="506" t="s">
        <v>3097</v>
      </c>
      <c r="F1242" s="509">
        <v>2</v>
      </c>
      <c r="G1242" s="509">
        <v>728</v>
      </c>
      <c r="H1242" s="509">
        <v>1</v>
      </c>
      <c r="I1242" s="509">
        <v>364</v>
      </c>
      <c r="J1242" s="509">
        <v>2</v>
      </c>
      <c r="K1242" s="509">
        <v>730</v>
      </c>
      <c r="L1242" s="509">
        <v>1.0027472527472527</v>
      </c>
      <c r="M1242" s="509">
        <v>365</v>
      </c>
      <c r="N1242" s="509"/>
      <c r="O1242" s="509"/>
      <c r="P1242" s="522"/>
      <c r="Q1242" s="510"/>
    </row>
    <row r="1243" spans="1:17" ht="14.4" customHeight="1" x14ac:dyDescent="0.3">
      <c r="A1243" s="505" t="s">
        <v>3387</v>
      </c>
      <c r="B1243" s="506" t="s">
        <v>2713</v>
      </c>
      <c r="C1243" s="506" t="s">
        <v>2688</v>
      </c>
      <c r="D1243" s="506" t="s">
        <v>3391</v>
      </c>
      <c r="E1243" s="506" t="s">
        <v>3392</v>
      </c>
      <c r="F1243" s="509">
        <v>2</v>
      </c>
      <c r="G1243" s="509">
        <v>1152</v>
      </c>
      <c r="H1243" s="509">
        <v>1</v>
      </c>
      <c r="I1243" s="509">
        <v>576</v>
      </c>
      <c r="J1243" s="509">
        <v>1</v>
      </c>
      <c r="K1243" s="509">
        <v>577</v>
      </c>
      <c r="L1243" s="509">
        <v>0.50086805555555558</v>
      </c>
      <c r="M1243" s="509">
        <v>577</v>
      </c>
      <c r="N1243" s="509">
        <v>2</v>
      </c>
      <c r="O1243" s="509">
        <v>1160</v>
      </c>
      <c r="P1243" s="522">
        <v>1.0069444444444444</v>
      </c>
      <c r="Q1243" s="510">
        <v>580</v>
      </c>
    </row>
    <row r="1244" spans="1:17" ht="14.4" customHeight="1" x14ac:dyDescent="0.3">
      <c r="A1244" s="505" t="s">
        <v>3387</v>
      </c>
      <c r="B1244" s="506" t="s">
        <v>2713</v>
      </c>
      <c r="C1244" s="506" t="s">
        <v>2688</v>
      </c>
      <c r="D1244" s="506" t="s">
        <v>3102</v>
      </c>
      <c r="E1244" s="506" t="s">
        <v>3103</v>
      </c>
      <c r="F1244" s="509">
        <v>1</v>
      </c>
      <c r="G1244" s="509">
        <v>657</v>
      </c>
      <c r="H1244" s="509">
        <v>1</v>
      </c>
      <c r="I1244" s="509">
        <v>657</v>
      </c>
      <c r="J1244" s="509">
        <v>2</v>
      </c>
      <c r="K1244" s="509">
        <v>1320</v>
      </c>
      <c r="L1244" s="509">
        <v>2.0091324200913241</v>
      </c>
      <c r="M1244" s="509">
        <v>660</v>
      </c>
      <c r="N1244" s="509">
        <v>3</v>
      </c>
      <c r="O1244" s="509">
        <v>1988</v>
      </c>
      <c r="P1244" s="522">
        <v>3.025875190258752</v>
      </c>
      <c r="Q1244" s="510">
        <v>662.66666666666663</v>
      </c>
    </row>
    <row r="1245" spans="1:17" ht="14.4" customHeight="1" x14ac:dyDescent="0.3">
      <c r="A1245" s="505" t="s">
        <v>3393</v>
      </c>
      <c r="B1245" s="506" t="s">
        <v>2678</v>
      </c>
      <c r="C1245" s="506" t="s">
        <v>2688</v>
      </c>
      <c r="D1245" s="506" t="s">
        <v>2701</v>
      </c>
      <c r="E1245" s="506" t="s">
        <v>2702</v>
      </c>
      <c r="F1245" s="509">
        <v>1</v>
      </c>
      <c r="G1245" s="509">
        <v>648</v>
      </c>
      <c r="H1245" s="509">
        <v>1</v>
      </c>
      <c r="I1245" s="509">
        <v>648</v>
      </c>
      <c r="J1245" s="509"/>
      <c r="K1245" s="509"/>
      <c r="L1245" s="509"/>
      <c r="M1245" s="509"/>
      <c r="N1245" s="509">
        <v>1</v>
      </c>
      <c r="O1245" s="509">
        <v>655</v>
      </c>
      <c r="P1245" s="522">
        <v>1.0108024691358024</v>
      </c>
      <c r="Q1245" s="510">
        <v>655</v>
      </c>
    </row>
    <row r="1246" spans="1:17" ht="14.4" customHeight="1" x14ac:dyDescent="0.3">
      <c r="A1246" s="505" t="s">
        <v>3393</v>
      </c>
      <c r="B1246" s="506" t="s">
        <v>2678</v>
      </c>
      <c r="C1246" s="506" t="s">
        <v>2688</v>
      </c>
      <c r="D1246" s="506" t="s">
        <v>2703</v>
      </c>
      <c r="E1246" s="506" t="s">
        <v>2704</v>
      </c>
      <c r="F1246" s="509">
        <v>1</v>
      </c>
      <c r="G1246" s="509">
        <v>120</v>
      </c>
      <c r="H1246" s="509">
        <v>1</v>
      </c>
      <c r="I1246" s="509">
        <v>120</v>
      </c>
      <c r="J1246" s="509"/>
      <c r="K1246" s="509"/>
      <c r="L1246" s="509"/>
      <c r="M1246" s="509"/>
      <c r="N1246" s="509">
        <v>1</v>
      </c>
      <c r="O1246" s="509">
        <v>123</v>
      </c>
      <c r="P1246" s="522">
        <v>1.0249999999999999</v>
      </c>
      <c r="Q1246" s="510">
        <v>123</v>
      </c>
    </row>
    <row r="1247" spans="1:17" ht="14.4" customHeight="1" x14ac:dyDescent="0.3">
      <c r="A1247" s="505" t="s">
        <v>3393</v>
      </c>
      <c r="B1247" s="506" t="s">
        <v>2713</v>
      </c>
      <c r="C1247" s="506" t="s">
        <v>2714</v>
      </c>
      <c r="D1247" s="506" t="s">
        <v>2720</v>
      </c>
      <c r="E1247" s="506" t="s">
        <v>2721</v>
      </c>
      <c r="F1247" s="509">
        <v>0.67</v>
      </c>
      <c r="G1247" s="509">
        <v>1774.31</v>
      </c>
      <c r="H1247" s="509">
        <v>1</v>
      </c>
      <c r="I1247" s="509">
        <v>2648.2238805970146</v>
      </c>
      <c r="J1247" s="509">
        <v>0.99</v>
      </c>
      <c r="K1247" s="509">
        <v>2644.7400000000002</v>
      </c>
      <c r="L1247" s="509">
        <v>1.4905738005196387</v>
      </c>
      <c r="M1247" s="509">
        <v>2671.4545454545455</v>
      </c>
      <c r="N1247" s="509"/>
      <c r="O1247" s="509"/>
      <c r="P1247" s="522"/>
      <c r="Q1247" s="510"/>
    </row>
    <row r="1248" spans="1:17" ht="14.4" customHeight="1" x14ac:dyDescent="0.3">
      <c r="A1248" s="505" t="s">
        <v>3393</v>
      </c>
      <c r="B1248" s="506" t="s">
        <v>2713</v>
      </c>
      <c r="C1248" s="506" t="s">
        <v>2714</v>
      </c>
      <c r="D1248" s="506" t="s">
        <v>2722</v>
      </c>
      <c r="E1248" s="506" t="s">
        <v>2721</v>
      </c>
      <c r="F1248" s="509"/>
      <c r="G1248" s="509"/>
      <c r="H1248" s="509"/>
      <c r="I1248" s="509"/>
      <c r="J1248" s="509">
        <v>0.2</v>
      </c>
      <c r="K1248" s="509">
        <v>1335.72</v>
      </c>
      <c r="L1248" s="509"/>
      <c r="M1248" s="509">
        <v>6678.5999999999995</v>
      </c>
      <c r="N1248" s="509"/>
      <c r="O1248" s="509"/>
      <c r="P1248" s="522"/>
      <c r="Q1248" s="510"/>
    </row>
    <row r="1249" spans="1:17" ht="14.4" customHeight="1" x14ac:dyDescent="0.3">
      <c r="A1249" s="505" t="s">
        <v>3393</v>
      </c>
      <c r="B1249" s="506" t="s">
        <v>2713</v>
      </c>
      <c r="C1249" s="506" t="s">
        <v>2714</v>
      </c>
      <c r="D1249" s="506" t="s">
        <v>2728</v>
      </c>
      <c r="E1249" s="506" t="s">
        <v>725</v>
      </c>
      <c r="F1249" s="509"/>
      <c r="G1249" s="509"/>
      <c r="H1249" s="509"/>
      <c r="I1249" s="509"/>
      <c r="J1249" s="509">
        <v>3</v>
      </c>
      <c r="K1249" s="509">
        <v>2961.0600000000004</v>
      </c>
      <c r="L1249" s="509"/>
      <c r="M1249" s="509">
        <v>987.0200000000001</v>
      </c>
      <c r="N1249" s="509">
        <v>0.5</v>
      </c>
      <c r="O1249" s="509">
        <v>494.52</v>
      </c>
      <c r="P1249" s="522"/>
      <c r="Q1249" s="510">
        <v>989.04</v>
      </c>
    </row>
    <row r="1250" spans="1:17" ht="14.4" customHeight="1" x14ac:dyDescent="0.3">
      <c r="A1250" s="505" t="s">
        <v>3393</v>
      </c>
      <c r="B1250" s="506" t="s">
        <v>2713</v>
      </c>
      <c r="C1250" s="506" t="s">
        <v>2714</v>
      </c>
      <c r="D1250" s="506" t="s">
        <v>2731</v>
      </c>
      <c r="E1250" s="506" t="s">
        <v>832</v>
      </c>
      <c r="F1250" s="509">
        <v>0.05</v>
      </c>
      <c r="G1250" s="509">
        <v>644.99</v>
      </c>
      <c r="H1250" s="509">
        <v>1</v>
      </c>
      <c r="I1250" s="509">
        <v>12899.8</v>
      </c>
      <c r="J1250" s="509"/>
      <c r="K1250" s="509"/>
      <c r="L1250" s="509"/>
      <c r="M1250" s="509"/>
      <c r="N1250" s="509">
        <v>0.37</v>
      </c>
      <c r="O1250" s="509">
        <v>3824.83</v>
      </c>
      <c r="P1250" s="522">
        <v>5.930060931177227</v>
      </c>
      <c r="Q1250" s="510">
        <v>10337.378378378378</v>
      </c>
    </row>
    <row r="1251" spans="1:17" ht="14.4" customHeight="1" x14ac:dyDescent="0.3">
      <c r="A1251" s="505" t="s">
        <v>3393</v>
      </c>
      <c r="B1251" s="506" t="s">
        <v>2713</v>
      </c>
      <c r="C1251" s="506" t="s">
        <v>2714</v>
      </c>
      <c r="D1251" s="506" t="s">
        <v>3394</v>
      </c>
      <c r="E1251" s="506" t="s">
        <v>2656</v>
      </c>
      <c r="F1251" s="509">
        <v>0.08</v>
      </c>
      <c r="G1251" s="509">
        <v>103.19</v>
      </c>
      <c r="H1251" s="509">
        <v>1</v>
      </c>
      <c r="I1251" s="509">
        <v>1289.875</v>
      </c>
      <c r="J1251" s="509"/>
      <c r="K1251" s="509"/>
      <c r="L1251" s="509"/>
      <c r="M1251" s="509"/>
      <c r="N1251" s="509"/>
      <c r="O1251" s="509"/>
      <c r="P1251" s="522"/>
      <c r="Q1251" s="510"/>
    </row>
    <row r="1252" spans="1:17" ht="14.4" customHeight="1" x14ac:dyDescent="0.3">
      <c r="A1252" s="505" t="s">
        <v>3393</v>
      </c>
      <c r="B1252" s="506" t="s">
        <v>2713</v>
      </c>
      <c r="C1252" s="506" t="s">
        <v>2714</v>
      </c>
      <c r="D1252" s="506" t="s">
        <v>2734</v>
      </c>
      <c r="E1252" s="506" t="s">
        <v>832</v>
      </c>
      <c r="F1252" s="509"/>
      <c r="G1252" s="509"/>
      <c r="H1252" s="509"/>
      <c r="I1252" s="509"/>
      <c r="J1252" s="509">
        <v>0.05</v>
      </c>
      <c r="K1252" s="509">
        <v>322.49</v>
      </c>
      <c r="L1252" s="509"/>
      <c r="M1252" s="509">
        <v>6449.8</v>
      </c>
      <c r="N1252" s="509"/>
      <c r="O1252" s="509"/>
      <c r="P1252" s="522"/>
      <c r="Q1252" s="510"/>
    </row>
    <row r="1253" spans="1:17" ht="14.4" customHeight="1" x14ac:dyDescent="0.3">
      <c r="A1253" s="505" t="s">
        <v>3393</v>
      </c>
      <c r="B1253" s="506" t="s">
        <v>2713</v>
      </c>
      <c r="C1253" s="506" t="s">
        <v>2714</v>
      </c>
      <c r="D1253" s="506" t="s">
        <v>2740</v>
      </c>
      <c r="E1253" s="506" t="s">
        <v>729</v>
      </c>
      <c r="F1253" s="509"/>
      <c r="G1253" s="509"/>
      <c r="H1253" s="509"/>
      <c r="I1253" s="509"/>
      <c r="J1253" s="509">
        <v>1</v>
      </c>
      <c r="K1253" s="509">
        <v>975.22</v>
      </c>
      <c r="L1253" s="509"/>
      <c r="M1253" s="509">
        <v>975.22</v>
      </c>
      <c r="N1253" s="509"/>
      <c r="O1253" s="509"/>
      <c r="P1253" s="522"/>
      <c r="Q1253" s="510"/>
    </row>
    <row r="1254" spans="1:17" ht="14.4" customHeight="1" x14ac:dyDescent="0.3">
      <c r="A1254" s="505" t="s">
        <v>3393</v>
      </c>
      <c r="B1254" s="506" t="s">
        <v>2713</v>
      </c>
      <c r="C1254" s="506" t="s">
        <v>2714</v>
      </c>
      <c r="D1254" s="506" t="s">
        <v>2746</v>
      </c>
      <c r="E1254" s="506" t="s">
        <v>748</v>
      </c>
      <c r="F1254" s="509">
        <v>0.26</v>
      </c>
      <c r="G1254" s="509">
        <v>2814.9100000000003</v>
      </c>
      <c r="H1254" s="509">
        <v>1</v>
      </c>
      <c r="I1254" s="509">
        <v>10826.576923076924</v>
      </c>
      <c r="J1254" s="509">
        <v>0.67</v>
      </c>
      <c r="K1254" s="509">
        <v>7310.79</v>
      </c>
      <c r="L1254" s="509">
        <v>2.5971665168691005</v>
      </c>
      <c r="M1254" s="509">
        <v>10911.62686567164</v>
      </c>
      <c r="N1254" s="509">
        <v>0.17</v>
      </c>
      <c r="O1254" s="509">
        <v>1856.67</v>
      </c>
      <c r="P1254" s="522">
        <v>0.65958414300990076</v>
      </c>
      <c r="Q1254" s="510">
        <v>10921.588235294117</v>
      </c>
    </row>
    <row r="1255" spans="1:17" ht="14.4" customHeight="1" x14ac:dyDescent="0.3">
      <c r="A1255" s="505" t="s">
        <v>3393</v>
      </c>
      <c r="B1255" s="506" t="s">
        <v>2713</v>
      </c>
      <c r="C1255" s="506" t="s">
        <v>2714</v>
      </c>
      <c r="D1255" s="506" t="s">
        <v>2747</v>
      </c>
      <c r="E1255" s="506" t="s">
        <v>855</v>
      </c>
      <c r="F1255" s="509"/>
      <c r="G1255" s="509"/>
      <c r="H1255" s="509"/>
      <c r="I1255" s="509"/>
      <c r="J1255" s="509">
        <v>0.1</v>
      </c>
      <c r="K1255" s="509">
        <v>193.91</v>
      </c>
      <c r="L1255" s="509"/>
      <c r="M1255" s="509">
        <v>1939.1</v>
      </c>
      <c r="N1255" s="509">
        <v>0.1</v>
      </c>
      <c r="O1255" s="509">
        <v>195.61</v>
      </c>
      <c r="P1255" s="522"/>
      <c r="Q1255" s="510">
        <v>1956.1000000000001</v>
      </c>
    </row>
    <row r="1256" spans="1:17" ht="14.4" customHeight="1" x14ac:dyDescent="0.3">
      <c r="A1256" s="505" t="s">
        <v>3393</v>
      </c>
      <c r="B1256" s="506" t="s">
        <v>2713</v>
      </c>
      <c r="C1256" s="506" t="s">
        <v>2714</v>
      </c>
      <c r="D1256" s="506" t="s">
        <v>2749</v>
      </c>
      <c r="E1256" s="506" t="s">
        <v>748</v>
      </c>
      <c r="F1256" s="509"/>
      <c r="G1256" s="509"/>
      <c r="H1256" s="509"/>
      <c r="I1256" s="509"/>
      <c r="J1256" s="509"/>
      <c r="K1256" s="509"/>
      <c r="L1256" s="509"/>
      <c r="M1256" s="509"/>
      <c r="N1256" s="509">
        <v>0.8</v>
      </c>
      <c r="O1256" s="509">
        <v>1747.4499999999998</v>
      </c>
      <c r="P1256" s="522"/>
      <c r="Q1256" s="510">
        <v>2184.3124999999995</v>
      </c>
    </row>
    <row r="1257" spans="1:17" ht="14.4" customHeight="1" x14ac:dyDescent="0.3">
      <c r="A1257" s="505" t="s">
        <v>3393</v>
      </c>
      <c r="B1257" s="506" t="s">
        <v>2713</v>
      </c>
      <c r="C1257" s="506" t="s">
        <v>2714</v>
      </c>
      <c r="D1257" s="506" t="s">
        <v>2750</v>
      </c>
      <c r="E1257" s="506" t="s">
        <v>733</v>
      </c>
      <c r="F1257" s="509"/>
      <c r="G1257" s="509"/>
      <c r="H1257" s="509"/>
      <c r="I1257" s="509"/>
      <c r="J1257" s="509">
        <v>0.15</v>
      </c>
      <c r="K1257" s="509">
        <v>56.4</v>
      </c>
      <c r="L1257" s="509"/>
      <c r="M1257" s="509">
        <v>376</v>
      </c>
      <c r="N1257" s="509">
        <v>0.15</v>
      </c>
      <c r="O1257" s="509">
        <v>56.9</v>
      </c>
      <c r="P1257" s="522"/>
      <c r="Q1257" s="510">
        <v>379.33333333333331</v>
      </c>
    </row>
    <row r="1258" spans="1:17" ht="14.4" customHeight="1" x14ac:dyDescent="0.3">
      <c r="A1258" s="505" t="s">
        <v>3393</v>
      </c>
      <c r="B1258" s="506" t="s">
        <v>2713</v>
      </c>
      <c r="C1258" s="506" t="s">
        <v>2679</v>
      </c>
      <c r="D1258" s="506" t="s">
        <v>2872</v>
      </c>
      <c r="E1258" s="506" t="s">
        <v>2873</v>
      </c>
      <c r="F1258" s="509"/>
      <c r="G1258" s="509"/>
      <c r="H1258" s="509"/>
      <c r="I1258" s="509"/>
      <c r="J1258" s="509">
        <v>1</v>
      </c>
      <c r="K1258" s="509">
        <v>893.9</v>
      </c>
      <c r="L1258" s="509"/>
      <c r="M1258" s="509">
        <v>893.9</v>
      </c>
      <c r="N1258" s="509"/>
      <c r="O1258" s="509"/>
      <c r="P1258" s="522"/>
      <c r="Q1258" s="510"/>
    </row>
    <row r="1259" spans="1:17" ht="14.4" customHeight="1" x14ac:dyDescent="0.3">
      <c r="A1259" s="505" t="s">
        <v>3393</v>
      </c>
      <c r="B1259" s="506" t="s">
        <v>2713</v>
      </c>
      <c r="C1259" s="506" t="s">
        <v>2688</v>
      </c>
      <c r="D1259" s="506" t="s">
        <v>2945</v>
      </c>
      <c r="E1259" s="506" t="s">
        <v>2946</v>
      </c>
      <c r="F1259" s="509">
        <v>4</v>
      </c>
      <c r="G1259" s="509">
        <v>816</v>
      </c>
      <c r="H1259" s="509">
        <v>1</v>
      </c>
      <c r="I1259" s="509">
        <v>204</v>
      </c>
      <c r="J1259" s="509">
        <v>8</v>
      </c>
      <c r="K1259" s="509">
        <v>1640</v>
      </c>
      <c r="L1259" s="509">
        <v>2.0098039215686274</v>
      </c>
      <c r="M1259" s="509">
        <v>205</v>
      </c>
      <c r="N1259" s="509">
        <v>4</v>
      </c>
      <c r="O1259" s="509">
        <v>824</v>
      </c>
      <c r="P1259" s="522">
        <v>1.0098039215686274</v>
      </c>
      <c r="Q1259" s="510">
        <v>206</v>
      </c>
    </row>
    <row r="1260" spans="1:17" ht="14.4" customHeight="1" x14ac:dyDescent="0.3">
      <c r="A1260" s="505" t="s">
        <v>3393</v>
      </c>
      <c r="B1260" s="506" t="s">
        <v>2713</v>
      </c>
      <c r="C1260" s="506" t="s">
        <v>2688</v>
      </c>
      <c r="D1260" s="506" t="s">
        <v>2947</v>
      </c>
      <c r="E1260" s="506" t="s">
        <v>2948</v>
      </c>
      <c r="F1260" s="509">
        <v>14</v>
      </c>
      <c r="G1260" s="509">
        <v>2086</v>
      </c>
      <c r="H1260" s="509">
        <v>1</v>
      </c>
      <c r="I1260" s="509">
        <v>149</v>
      </c>
      <c r="J1260" s="509">
        <v>14</v>
      </c>
      <c r="K1260" s="509">
        <v>2100</v>
      </c>
      <c r="L1260" s="509">
        <v>1.0067114093959733</v>
      </c>
      <c r="M1260" s="509">
        <v>150</v>
      </c>
      <c r="N1260" s="509">
        <v>8</v>
      </c>
      <c r="O1260" s="509">
        <v>1206</v>
      </c>
      <c r="P1260" s="522">
        <v>0.57813998082454454</v>
      </c>
      <c r="Q1260" s="510">
        <v>150.75</v>
      </c>
    </row>
    <row r="1261" spans="1:17" ht="14.4" customHeight="1" x14ac:dyDescent="0.3">
      <c r="A1261" s="505" t="s">
        <v>3393</v>
      </c>
      <c r="B1261" s="506" t="s">
        <v>2713</v>
      </c>
      <c r="C1261" s="506" t="s">
        <v>2688</v>
      </c>
      <c r="D1261" s="506" t="s">
        <v>2949</v>
      </c>
      <c r="E1261" s="506" t="s">
        <v>2950</v>
      </c>
      <c r="F1261" s="509">
        <v>13</v>
      </c>
      <c r="G1261" s="509">
        <v>2353</v>
      </c>
      <c r="H1261" s="509">
        <v>1</v>
      </c>
      <c r="I1261" s="509">
        <v>181</v>
      </c>
      <c r="J1261" s="509">
        <v>10</v>
      </c>
      <c r="K1261" s="509">
        <v>1820</v>
      </c>
      <c r="L1261" s="509">
        <v>0.77348066298342544</v>
      </c>
      <c r="M1261" s="509">
        <v>182</v>
      </c>
      <c r="N1261" s="509">
        <v>15</v>
      </c>
      <c r="O1261" s="509">
        <v>2743</v>
      </c>
      <c r="P1261" s="522">
        <v>1.1657458563535912</v>
      </c>
      <c r="Q1261" s="510">
        <v>182.86666666666667</v>
      </c>
    </row>
    <row r="1262" spans="1:17" ht="14.4" customHeight="1" x14ac:dyDescent="0.3">
      <c r="A1262" s="505" t="s">
        <v>3393</v>
      </c>
      <c r="B1262" s="506" t="s">
        <v>2713</v>
      </c>
      <c r="C1262" s="506" t="s">
        <v>2688</v>
      </c>
      <c r="D1262" s="506" t="s">
        <v>2951</v>
      </c>
      <c r="E1262" s="506" t="s">
        <v>2952</v>
      </c>
      <c r="F1262" s="509">
        <v>743</v>
      </c>
      <c r="G1262" s="509">
        <v>92132</v>
      </c>
      <c r="H1262" s="509">
        <v>1</v>
      </c>
      <c r="I1262" s="509">
        <v>124</v>
      </c>
      <c r="J1262" s="509">
        <v>782</v>
      </c>
      <c r="K1262" s="509">
        <v>96968</v>
      </c>
      <c r="L1262" s="509">
        <v>1.0524899057873487</v>
      </c>
      <c r="M1262" s="509">
        <v>124</v>
      </c>
      <c r="N1262" s="509">
        <v>762</v>
      </c>
      <c r="O1262" s="509">
        <v>95084</v>
      </c>
      <c r="P1262" s="522">
        <v>1.0320409846741632</v>
      </c>
      <c r="Q1262" s="510">
        <v>124.78215223097114</v>
      </c>
    </row>
    <row r="1263" spans="1:17" ht="14.4" customHeight="1" x14ac:dyDescent="0.3">
      <c r="A1263" s="505" t="s">
        <v>3393</v>
      </c>
      <c r="B1263" s="506" t="s">
        <v>2713</v>
      </c>
      <c r="C1263" s="506" t="s">
        <v>2688</v>
      </c>
      <c r="D1263" s="506" t="s">
        <v>2953</v>
      </c>
      <c r="E1263" s="506" t="s">
        <v>2954</v>
      </c>
      <c r="F1263" s="509">
        <v>1059</v>
      </c>
      <c r="G1263" s="509">
        <v>228744</v>
      </c>
      <c r="H1263" s="509">
        <v>1</v>
      </c>
      <c r="I1263" s="509">
        <v>216</v>
      </c>
      <c r="J1263" s="509">
        <v>1003</v>
      </c>
      <c r="K1263" s="509">
        <v>217651</v>
      </c>
      <c r="L1263" s="509">
        <v>0.95150473892211385</v>
      </c>
      <c r="M1263" s="509">
        <v>217</v>
      </c>
      <c r="N1263" s="509">
        <v>1069</v>
      </c>
      <c r="O1263" s="509">
        <v>232734</v>
      </c>
      <c r="P1263" s="522">
        <v>1.017443080474242</v>
      </c>
      <c r="Q1263" s="510">
        <v>217.71188026192704</v>
      </c>
    </row>
    <row r="1264" spans="1:17" ht="14.4" customHeight="1" x14ac:dyDescent="0.3">
      <c r="A1264" s="505" t="s">
        <v>3393</v>
      </c>
      <c r="B1264" s="506" t="s">
        <v>2713</v>
      </c>
      <c r="C1264" s="506" t="s">
        <v>2688</v>
      </c>
      <c r="D1264" s="506" t="s">
        <v>2955</v>
      </c>
      <c r="E1264" s="506" t="s">
        <v>2956</v>
      </c>
      <c r="F1264" s="509">
        <v>6</v>
      </c>
      <c r="G1264" s="509">
        <v>1296</v>
      </c>
      <c r="H1264" s="509">
        <v>1</v>
      </c>
      <c r="I1264" s="509">
        <v>216</v>
      </c>
      <c r="J1264" s="509">
        <v>7</v>
      </c>
      <c r="K1264" s="509">
        <v>1519</v>
      </c>
      <c r="L1264" s="509">
        <v>1.1720679012345678</v>
      </c>
      <c r="M1264" s="509">
        <v>217</v>
      </c>
      <c r="N1264" s="509">
        <v>1</v>
      </c>
      <c r="O1264" s="509">
        <v>218</v>
      </c>
      <c r="P1264" s="522">
        <v>0.16820987654320987</v>
      </c>
      <c r="Q1264" s="510">
        <v>218</v>
      </c>
    </row>
    <row r="1265" spans="1:17" ht="14.4" customHeight="1" x14ac:dyDescent="0.3">
      <c r="A1265" s="505" t="s">
        <v>3393</v>
      </c>
      <c r="B1265" s="506" t="s">
        <v>2713</v>
      </c>
      <c r="C1265" s="506" t="s">
        <v>2688</v>
      </c>
      <c r="D1265" s="506" t="s">
        <v>2957</v>
      </c>
      <c r="E1265" s="506" t="s">
        <v>2958</v>
      </c>
      <c r="F1265" s="509"/>
      <c r="G1265" s="509"/>
      <c r="H1265" s="509"/>
      <c r="I1265" s="509"/>
      <c r="J1265" s="509"/>
      <c r="K1265" s="509"/>
      <c r="L1265" s="509"/>
      <c r="M1265" s="509"/>
      <c r="N1265" s="509">
        <v>1</v>
      </c>
      <c r="O1265" s="509">
        <v>346</v>
      </c>
      <c r="P1265" s="522"/>
      <c r="Q1265" s="510">
        <v>346</v>
      </c>
    </row>
    <row r="1266" spans="1:17" ht="14.4" customHeight="1" x14ac:dyDescent="0.3">
      <c r="A1266" s="505" t="s">
        <v>3393</v>
      </c>
      <c r="B1266" s="506" t="s">
        <v>2713</v>
      </c>
      <c r="C1266" s="506" t="s">
        <v>2688</v>
      </c>
      <c r="D1266" s="506" t="s">
        <v>2959</v>
      </c>
      <c r="E1266" s="506" t="s">
        <v>2960</v>
      </c>
      <c r="F1266" s="509">
        <v>9</v>
      </c>
      <c r="G1266" s="509">
        <v>1962</v>
      </c>
      <c r="H1266" s="509">
        <v>1</v>
      </c>
      <c r="I1266" s="509">
        <v>218</v>
      </c>
      <c r="J1266" s="509">
        <v>9</v>
      </c>
      <c r="K1266" s="509">
        <v>1971</v>
      </c>
      <c r="L1266" s="509">
        <v>1.0045871559633028</v>
      </c>
      <c r="M1266" s="509">
        <v>219</v>
      </c>
      <c r="N1266" s="509">
        <v>10</v>
      </c>
      <c r="O1266" s="509">
        <v>2195</v>
      </c>
      <c r="P1266" s="522">
        <v>1.1187563710499491</v>
      </c>
      <c r="Q1266" s="510">
        <v>219.5</v>
      </c>
    </row>
    <row r="1267" spans="1:17" ht="14.4" customHeight="1" x14ac:dyDescent="0.3">
      <c r="A1267" s="505" t="s">
        <v>3393</v>
      </c>
      <c r="B1267" s="506" t="s">
        <v>2713</v>
      </c>
      <c r="C1267" s="506" t="s">
        <v>2688</v>
      </c>
      <c r="D1267" s="506" t="s">
        <v>2961</v>
      </c>
      <c r="E1267" s="506" t="s">
        <v>2962</v>
      </c>
      <c r="F1267" s="509"/>
      <c r="G1267" s="509"/>
      <c r="H1267" s="509"/>
      <c r="I1267" s="509"/>
      <c r="J1267" s="509">
        <v>1</v>
      </c>
      <c r="K1267" s="509">
        <v>609</v>
      </c>
      <c r="L1267" s="509"/>
      <c r="M1267" s="509">
        <v>609</v>
      </c>
      <c r="N1267" s="509">
        <v>1</v>
      </c>
      <c r="O1267" s="509">
        <v>609</v>
      </c>
      <c r="P1267" s="522"/>
      <c r="Q1267" s="510">
        <v>609</v>
      </c>
    </row>
    <row r="1268" spans="1:17" ht="14.4" customHeight="1" x14ac:dyDescent="0.3">
      <c r="A1268" s="505" t="s">
        <v>3393</v>
      </c>
      <c r="B1268" s="506" t="s">
        <v>2713</v>
      </c>
      <c r="C1268" s="506" t="s">
        <v>2688</v>
      </c>
      <c r="D1268" s="506" t="s">
        <v>2977</v>
      </c>
      <c r="E1268" s="506" t="s">
        <v>2978</v>
      </c>
      <c r="F1268" s="509"/>
      <c r="G1268" s="509"/>
      <c r="H1268" s="509"/>
      <c r="I1268" s="509"/>
      <c r="J1268" s="509">
        <v>2</v>
      </c>
      <c r="K1268" s="509">
        <v>652</v>
      </c>
      <c r="L1268" s="509"/>
      <c r="M1268" s="509">
        <v>326</v>
      </c>
      <c r="N1268" s="509"/>
      <c r="O1268" s="509"/>
      <c r="P1268" s="522"/>
      <c r="Q1268" s="510"/>
    </row>
    <row r="1269" spans="1:17" ht="14.4" customHeight="1" x14ac:dyDescent="0.3">
      <c r="A1269" s="505" t="s">
        <v>3393</v>
      </c>
      <c r="B1269" s="506" t="s">
        <v>2713</v>
      </c>
      <c r="C1269" s="506" t="s">
        <v>2688</v>
      </c>
      <c r="D1269" s="506" t="s">
        <v>2997</v>
      </c>
      <c r="E1269" s="506" t="s">
        <v>2998</v>
      </c>
      <c r="F1269" s="509"/>
      <c r="G1269" s="509"/>
      <c r="H1269" s="509"/>
      <c r="I1269" s="509"/>
      <c r="J1269" s="509"/>
      <c r="K1269" s="509"/>
      <c r="L1269" s="509"/>
      <c r="M1269" s="509"/>
      <c r="N1269" s="509">
        <v>3</v>
      </c>
      <c r="O1269" s="509">
        <v>11451</v>
      </c>
      <c r="P1269" s="522"/>
      <c r="Q1269" s="510">
        <v>3817</v>
      </c>
    </row>
    <row r="1270" spans="1:17" ht="14.4" customHeight="1" x14ac:dyDescent="0.3">
      <c r="A1270" s="505" t="s">
        <v>3393</v>
      </c>
      <c r="B1270" s="506" t="s">
        <v>2713</v>
      </c>
      <c r="C1270" s="506" t="s">
        <v>2688</v>
      </c>
      <c r="D1270" s="506" t="s">
        <v>3015</v>
      </c>
      <c r="E1270" s="506" t="s">
        <v>3016</v>
      </c>
      <c r="F1270" s="509">
        <v>1</v>
      </c>
      <c r="G1270" s="509">
        <v>1276</v>
      </c>
      <c r="H1270" s="509">
        <v>1</v>
      </c>
      <c r="I1270" s="509">
        <v>1276</v>
      </c>
      <c r="J1270" s="509">
        <v>2</v>
      </c>
      <c r="K1270" s="509">
        <v>2554</v>
      </c>
      <c r="L1270" s="509">
        <v>2.0015673981191222</v>
      </c>
      <c r="M1270" s="509">
        <v>1277</v>
      </c>
      <c r="N1270" s="509">
        <v>1</v>
      </c>
      <c r="O1270" s="509">
        <v>1277</v>
      </c>
      <c r="P1270" s="522">
        <v>1.0007836990595611</v>
      </c>
      <c r="Q1270" s="510">
        <v>1277</v>
      </c>
    </row>
    <row r="1271" spans="1:17" ht="14.4" customHeight="1" x14ac:dyDescent="0.3">
      <c r="A1271" s="505" t="s">
        <v>3393</v>
      </c>
      <c r="B1271" s="506" t="s">
        <v>2713</v>
      </c>
      <c r="C1271" s="506" t="s">
        <v>2688</v>
      </c>
      <c r="D1271" s="506" t="s">
        <v>3017</v>
      </c>
      <c r="E1271" s="506" t="s">
        <v>3018</v>
      </c>
      <c r="F1271" s="509"/>
      <c r="G1271" s="509"/>
      <c r="H1271" s="509"/>
      <c r="I1271" s="509"/>
      <c r="J1271" s="509">
        <v>2</v>
      </c>
      <c r="K1271" s="509">
        <v>2328</v>
      </c>
      <c r="L1271" s="509"/>
      <c r="M1271" s="509">
        <v>1164</v>
      </c>
      <c r="N1271" s="509">
        <v>1</v>
      </c>
      <c r="O1271" s="509">
        <v>1164</v>
      </c>
      <c r="P1271" s="522"/>
      <c r="Q1271" s="510">
        <v>1164</v>
      </c>
    </row>
    <row r="1272" spans="1:17" ht="14.4" customHeight="1" x14ac:dyDescent="0.3">
      <c r="A1272" s="505" t="s">
        <v>3393</v>
      </c>
      <c r="B1272" s="506" t="s">
        <v>2713</v>
      </c>
      <c r="C1272" s="506" t="s">
        <v>2688</v>
      </c>
      <c r="D1272" s="506" t="s">
        <v>3019</v>
      </c>
      <c r="E1272" s="506" t="s">
        <v>3020</v>
      </c>
      <c r="F1272" s="509">
        <v>7</v>
      </c>
      <c r="G1272" s="509">
        <v>35455</v>
      </c>
      <c r="H1272" s="509">
        <v>1</v>
      </c>
      <c r="I1272" s="509">
        <v>5065</v>
      </c>
      <c r="J1272" s="509">
        <v>8</v>
      </c>
      <c r="K1272" s="509">
        <v>40544</v>
      </c>
      <c r="L1272" s="509">
        <v>1.1435340572556763</v>
      </c>
      <c r="M1272" s="509">
        <v>5068</v>
      </c>
      <c r="N1272" s="509"/>
      <c r="O1272" s="509"/>
      <c r="P1272" s="522"/>
      <c r="Q1272" s="510"/>
    </row>
    <row r="1273" spans="1:17" ht="14.4" customHeight="1" x14ac:dyDescent="0.3">
      <c r="A1273" s="505" t="s">
        <v>3393</v>
      </c>
      <c r="B1273" s="506" t="s">
        <v>2713</v>
      </c>
      <c r="C1273" s="506" t="s">
        <v>2688</v>
      </c>
      <c r="D1273" s="506" t="s">
        <v>3023</v>
      </c>
      <c r="E1273" s="506" t="s">
        <v>3024</v>
      </c>
      <c r="F1273" s="509">
        <v>1</v>
      </c>
      <c r="G1273" s="509">
        <v>5505</v>
      </c>
      <c r="H1273" s="509">
        <v>1</v>
      </c>
      <c r="I1273" s="509">
        <v>5505</v>
      </c>
      <c r="J1273" s="509"/>
      <c r="K1273" s="509"/>
      <c r="L1273" s="509"/>
      <c r="M1273" s="509"/>
      <c r="N1273" s="509"/>
      <c r="O1273" s="509"/>
      <c r="P1273" s="522"/>
      <c r="Q1273" s="510"/>
    </row>
    <row r="1274" spans="1:17" ht="14.4" customHeight="1" x14ac:dyDescent="0.3">
      <c r="A1274" s="505" t="s">
        <v>3393</v>
      </c>
      <c r="B1274" s="506" t="s">
        <v>2713</v>
      </c>
      <c r="C1274" s="506" t="s">
        <v>2688</v>
      </c>
      <c r="D1274" s="506" t="s">
        <v>3027</v>
      </c>
      <c r="E1274" s="506" t="s">
        <v>3028</v>
      </c>
      <c r="F1274" s="509">
        <v>214</v>
      </c>
      <c r="G1274" s="509">
        <v>36808</v>
      </c>
      <c r="H1274" s="509">
        <v>1</v>
      </c>
      <c r="I1274" s="509">
        <v>172</v>
      </c>
      <c r="J1274" s="509">
        <v>203</v>
      </c>
      <c r="K1274" s="509">
        <v>35119</v>
      </c>
      <c r="L1274" s="509">
        <v>0.95411323625298849</v>
      </c>
      <c r="M1274" s="509">
        <v>173</v>
      </c>
      <c r="N1274" s="509">
        <v>181</v>
      </c>
      <c r="O1274" s="509">
        <v>31455</v>
      </c>
      <c r="P1274" s="522">
        <v>0.8545696587698326</v>
      </c>
      <c r="Q1274" s="510">
        <v>173.78453038674033</v>
      </c>
    </row>
    <row r="1275" spans="1:17" ht="14.4" customHeight="1" x14ac:dyDescent="0.3">
      <c r="A1275" s="505" t="s">
        <v>3393</v>
      </c>
      <c r="B1275" s="506" t="s">
        <v>2713</v>
      </c>
      <c r="C1275" s="506" t="s">
        <v>2688</v>
      </c>
      <c r="D1275" s="506" t="s">
        <v>3029</v>
      </c>
      <c r="E1275" s="506" t="s">
        <v>3030</v>
      </c>
      <c r="F1275" s="509">
        <v>34</v>
      </c>
      <c r="G1275" s="509">
        <v>67796</v>
      </c>
      <c r="H1275" s="509">
        <v>1</v>
      </c>
      <c r="I1275" s="509">
        <v>1994</v>
      </c>
      <c r="J1275" s="509">
        <v>26</v>
      </c>
      <c r="K1275" s="509">
        <v>51896</v>
      </c>
      <c r="L1275" s="509">
        <v>0.76547288925600332</v>
      </c>
      <c r="M1275" s="509">
        <v>1996</v>
      </c>
      <c r="N1275" s="509">
        <v>22</v>
      </c>
      <c r="O1275" s="509">
        <v>43957</v>
      </c>
      <c r="P1275" s="522">
        <v>0.64837158534426809</v>
      </c>
      <c r="Q1275" s="510">
        <v>1998.0454545454545</v>
      </c>
    </row>
    <row r="1276" spans="1:17" ht="14.4" customHeight="1" x14ac:dyDescent="0.3">
      <c r="A1276" s="505" t="s">
        <v>3393</v>
      </c>
      <c r="B1276" s="506" t="s">
        <v>2713</v>
      </c>
      <c r="C1276" s="506" t="s">
        <v>2688</v>
      </c>
      <c r="D1276" s="506" t="s">
        <v>3035</v>
      </c>
      <c r="E1276" s="506" t="s">
        <v>3036</v>
      </c>
      <c r="F1276" s="509">
        <v>1</v>
      </c>
      <c r="G1276" s="509">
        <v>2691</v>
      </c>
      <c r="H1276" s="509">
        <v>1</v>
      </c>
      <c r="I1276" s="509">
        <v>2691</v>
      </c>
      <c r="J1276" s="509">
        <v>3</v>
      </c>
      <c r="K1276" s="509">
        <v>8076</v>
      </c>
      <c r="L1276" s="509">
        <v>3.0011148272017838</v>
      </c>
      <c r="M1276" s="509">
        <v>2692</v>
      </c>
      <c r="N1276" s="509"/>
      <c r="O1276" s="509"/>
      <c r="P1276" s="522"/>
      <c r="Q1276" s="510"/>
    </row>
    <row r="1277" spans="1:17" ht="14.4" customHeight="1" x14ac:dyDescent="0.3">
      <c r="A1277" s="505" t="s">
        <v>3393</v>
      </c>
      <c r="B1277" s="506" t="s">
        <v>2713</v>
      </c>
      <c r="C1277" s="506" t="s">
        <v>2688</v>
      </c>
      <c r="D1277" s="506" t="s">
        <v>3037</v>
      </c>
      <c r="E1277" s="506" t="s">
        <v>3038</v>
      </c>
      <c r="F1277" s="509">
        <v>1</v>
      </c>
      <c r="G1277" s="509">
        <v>5177</v>
      </c>
      <c r="H1277" s="509">
        <v>1</v>
      </c>
      <c r="I1277" s="509">
        <v>5177</v>
      </c>
      <c r="J1277" s="509">
        <v>1</v>
      </c>
      <c r="K1277" s="509">
        <v>5180</v>
      </c>
      <c r="L1277" s="509">
        <v>1.0005794861889126</v>
      </c>
      <c r="M1277" s="509">
        <v>5180</v>
      </c>
      <c r="N1277" s="509"/>
      <c r="O1277" s="509"/>
      <c r="P1277" s="522"/>
      <c r="Q1277" s="510"/>
    </row>
    <row r="1278" spans="1:17" ht="14.4" customHeight="1" x14ac:dyDescent="0.3">
      <c r="A1278" s="505" t="s">
        <v>3393</v>
      </c>
      <c r="B1278" s="506" t="s">
        <v>2713</v>
      </c>
      <c r="C1278" s="506" t="s">
        <v>2688</v>
      </c>
      <c r="D1278" s="506" t="s">
        <v>3041</v>
      </c>
      <c r="E1278" s="506" t="s">
        <v>3042</v>
      </c>
      <c r="F1278" s="509"/>
      <c r="G1278" s="509"/>
      <c r="H1278" s="509"/>
      <c r="I1278" s="509"/>
      <c r="J1278" s="509"/>
      <c r="K1278" s="509"/>
      <c r="L1278" s="509"/>
      <c r="M1278" s="509"/>
      <c r="N1278" s="509">
        <v>1</v>
      </c>
      <c r="O1278" s="509">
        <v>658</v>
      </c>
      <c r="P1278" s="522"/>
      <c r="Q1278" s="510">
        <v>658</v>
      </c>
    </row>
    <row r="1279" spans="1:17" ht="14.4" customHeight="1" x14ac:dyDescent="0.3">
      <c r="A1279" s="505" t="s">
        <v>3393</v>
      </c>
      <c r="B1279" s="506" t="s">
        <v>2713</v>
      </c>
      <c r="C1279" s="506" t="s">
        <v>2688</v>
      </c>
      <c r="D1279" s="506" t="s">
        <v>3049</v>
      </c>
      <c r="E1279" s="506" t="s">
        <v>3050</v>
      </c>
      <c r="F1279" s="509">
        <v>228</v>
      </c>
      <c r="G1279" s="509">
        <v>33972</v>
      </c>
      <c r="H1279" s="509">
        <v>1</v>
      </c>
      <c r="I1279" s="509">
        <v>149</v>
      </c>
      <c r="J1279" s="509">
        <v>328</v>
      </c>
      <c r="K1279" s="509">
        <v>49200</v>
      </c>
      <c r="L1279" s="509">
        <v>1.4482515012363122</v>
      </c>
      <c r="M1279" s="509">
        <v>150</v>
      </c>
      <c r="N1279" s="509">
        <v>226</v>
      </c>
      <c r="O1279" s="509">
        <v>34043</v>
      </c>
      <c r="P1279" s="522">
        <v>1.002089956434711</v>
      </c>
      <c r="Q1279" s="510">
        <v>150.63274336283186</v>
      </c>
    </row>
    <row r="1280" spans="1:17" ht="14.4" customHeight="1" x14ac:dyDescent="0.3">
      <c r="A1280" s="505" t="s">
        <v>3393</v>
      </c>
      <c r="B1280" s="506" t="s">
        <v>2713</v>
      </c>
      <c r="C1280" s="506" t="s">
        <v>2688</v>
      </c>
      <c r="D1280" s="506" t="s">
        <v>3051</v>
      </c>
      <c r="E1280" s="506" t="s">
        <v>3052</v>
      </c>
      <c r="F1280" s="509">
        <v>202</v>
      </c>
      <c r="G1280" s="509">
        <v>38784</v>
      </c>
      <c r="H1280" s="509">
        <v>1</v>
      </c>
      <c r="I1280" s="509">
        <v>192</v>
      </c>
      <c r="J1280" s="509">
        <v>217</v>
      </c>
      <c r="K1280" s="509">
        <v>41881</v>
      </c>
      <c r="L1280" s="509">
        <v>1.0798525165016502</v>
      </c>
      <c r="M1280" s="509">
        <v>193</v>
      </c>
      <c r="N1280" s="509">
        <v>235</v>
      </c>
      <c r="O1280" s="509">
        <v>45540</v>
      </c>
      <c r="P1280" s="522">
        <v>1.1741955445544554</v>
      </c>
      <c r="Q1280" s="510">
        <v>193.78723404255319</v>
      </c>
    </row>
    <row r="1281" spans="1:17" ht="14.4" customHeight="1" x14ac:dyDescent="0.3">
      <c r="A1281" s="505" t="s">
        <v>3393</v>
      </c>
      <c r="B1281" s="506" t="s">
        <v>2713</v>
      </c>
      <c r="C1281" s="506" t="s">
        <v>2688</v>
      </c>
      <c r="D1281" s="506" t="s">
        <v>3053</v>
      </c>
      <c r="E1281" s="506" t="s">
        <v>3054</v>
      </c>
      <c r="F1281" s="509">
        <v>229</v>
      </c>
      <c r="G1281" s="509">
        <v>45113</v>
      </c>
      <c r="H1281" s="509">
        <v>1</v>
      </c>
      <c r="I1281" s="509">
        <v>197</v>
      </c>
      <c r="J1281" s="509">
        <v>590</v>
      </c>
      <c r="K1281" s="509">
        <v>116820</v>
      </c>
      <c r="L1281" s="509">
        <v>2.5894974840954936</v>
      </c>
      <c r="M1281" s="509">
        <v>198</v>
      </c>
      <c r="N1281" s="509">
        <v>904</v>
      </c>
      <c r="O1281" s="509">
        <v>179657</v>
      </c>
      <c r="P1281" s="522">
        <v>3.982377585175005</v>
      </c>
      <c r="Q1281" s="510">
        <v>198.73561946902655</v>
      </c>
    </row>
    <row r="1282" spans="1:17" ht="14.4" customHeight="1" x14ac:dyDescent="0.3">
      <c r="A1282" s="505" t="s">
        <v>3393</v>
      </c>
      <c r="B1282" s="506" t="s">
        <v>2713</v>
      </c>
      <c r="C1282" s="506" t="s">
        <v>2688</v>
      </c>
      <c r="D1282" s="506" t="s">
        <v>3055</v>
      </c>
      <c r="E1282" s="506" t="s">
        <v>3056</v>
      </c>
      <c r="F1282" s="509"/>
      <c r="G1282" s="509"/>
      <c r="H1282" s="509"/>
      <c r="I1282" s="509"/>
      <c r="J1282" s="509">
        <v>1</v>
      </c>
      <c r="K1282" s="509">
        <v>415</v>
      </c>
      <c r="L1282" s="509"/>
      <c r="M1282" s="509">
        <v>415</v>
      </c>
      <c r="N1282" s="509">
        <v>1</v>
      </c>
      <c r="O1282" s="509">
        <v>415</v>
      </c>
      <c r="P1282" s="522"/>
      <c r="Q1282" s="510">
        <v>415</v>
      </c>
    </row>
    <row r="1283" spans="1:17" ht="14.4" customHeight="1" x14ac:dyDescent="0.3">
      <c r="A1283" s="505" t="s">
        <v>3393</v>
      </c>
      <c r="B1283" s="506" t="s">
        <v>2713</v>
      </c>
      <c r="C1283" s="506" t="s">
        <v>2688</v>
      </c>
      <c r="D1283" s="506" t="s">
        <v>3059</v>
      </c>
      <c r="E1283" s="506" t="s">
        <v>3060</v>
      </c>
      <c r="F1283" s="509">
        <v>9</v>
      </c>
      <c r="G1283" s="509">
        <v>1413</v>
      </c>
      <c r="H1283" s="509">
        <v>1</v>
      </c>
      <c r="I1283" s="509">
        <v>157</v>
      </c>
      <c r="J1283" s="509">
        <v>13</v>
      </c>
      <c r="K1283" s="509">
        <v>2054</v>
      </c>
      <c r="L1283" s="509">
        <v>1.4536447275300779</v>
      </c>
      <c r="M1283" s="509">
        <v>158</v>
      </c>
      <c r="N1283" s="509">
        <v>7</v>
      </c>
      <c r="O1283" s="509">
        <v>1112</v>
      </c>
      <c r="P1283" s="522">
        <v>0.78697806086341116</v>
      </c>
      <c r="Q1283" s="510">
        <v>158.85714285714286</v>
      </c>
    </row>
    <row r="1284" spans="1:17" ht="14.4" customHeight="1" x14ac:dyDescent="0.3">
      <c r="A1284" s="505" t="s">
        <v>3393</v>
      </c>
      <c r="B1284" s="506" t="s">
        <v>2713</v>
      </c>
      <c r="C1284" s="506" t="s">
        <v>2688</v>
      </c>
      <c r="D1284" s="506" t="s">
        <v>3067</v>
      </c>
      <c r="E1284" s="506" t="s">
        <v>3068</v>
      </c>
      <c r="F1284" s="509">
        <v>6</v>
      </c>
      <c r="G1284" s="509">
        <v>12696</v>
      </c>
      <c r="H1284" s="509">
        <v>1</v>
      </c>
      <c r="I1284" s="509">
        <v>2116</v>
      </c>
      <c r="J1284" s="509">
        <v>26</v>
      </c>
      <c r="K1284" s="509">
        <v>55068</v>
      </c>
      <c r="L1284" s="509">
        <v>4.3374291115311907</v>
      </c>
      <c r="M1284" s="509">
        <v>2118</v>
      </c>
      <c r="N1284" s="509">
        <v>14</v>
      </c>
      <c r="O1284" s="509">
        <v>29688</v>
      </c>
      <c r="P1284" s="522">
        <v>2.3383742911153118</v>
      </c>
      <c r="Q1284" s="510">
        <v>2120.5714285714284</v>
      </c>
    </row>
    <row r="1285" spans="1:17" ht="14.4" customHeight="1" x14ac:dyDescent="0.3">
      <c r="A1285" s="505" t="s">
        <v>3393</v>
      </c>
      <c r="B1285" s="506" t="s">
        <v>2713</v>
      </c>
      <c r="C1285" s="506" t="s">
        <v>2688</v>
      </c>
      <c r="D1285" s="506" t="s">
        <v>3069</v>
      </c>
      <c r="E1285" s="506" t="s">
        <v>2998</v>
      </c>
      <c r="F1285" s="509"/>
      <c r="G1285" s="509"/>
      <c r="H1285" s="509"/>
      <c r="I1285" s="509"/>
      <c r="J1285" s="509"/>
      <c r="K1285" s="509"/>
      <c r="L1285" s="509"/>
      <c r="M1285" s="509"/>
      <c r="N1285" s="509">
        <v>4</v>
      </c>
      <c r="O1285" s="509">
        <v>7462</v>
      </c>
      <c r="P1285" s="522"/>
      <c r="Q1285" s="510">
        <v>1865.5</v>
      </c>
    </row>
    <row r="1286" spans="1:17" ht="14.4" customHeight="1" x14ac:dyDescent="0.3">
      <c r="A1286" s="505" t="s">
        <v>3393</v>
      </c>
      <c r="B1286" s="506" t="s">
        <v>2713</v>
      </c>
      <c r="C1286" s="506" t="s">
        <v>2688</v>
      </c>
      <c r="D1286" s="506" t="s">
        <v>3070</v>
      </c>
      <c r="E1286" s="506" t="s">
        <v>3071</v>
      </c>
      <c r="F1286" s="509">
        <v>1</v>
      </c>
      <c r="G1286" s="509">
        <v>157</v>
      </c>
      <c r="H1286" s="509">
        <v>1</v>
      </c>
      <c r="I1286" s="509">
        <v>157</v>
      </c>
      <c r="J1286" s="509">
        <v>1</v>
      </c>
      <c r="K1286" s="509">
        <v>158</v>
      </c>
      <c r="L1286" s="509">
        <v>1.0063694267515924</v>
      </c>
      <c r="M1286" s="509">
        <v>158</v>
      </c>
      <c r="N1286" s="509"/>
      <c r="O1286" s="509"/>
      <c r="P1286" s="522"/>
      <c r="Q1286" s="510"/>
    </row>
    <row r="1287" spans="1:17" ht="14.4" customHeight="1" x14ac:dyDescent="0.3">
      <c r="A1287" s="505" t="s">
        <v>3393</v>
      </c>
      <c r="B1287" s="506" t="s">
        <v>2713</v>
      </c>
      <c r="C1287" s="506" t="s">
        <v>2688</v>
      </c>
      <c r="D1287" s="506" t="s">
        <v>3078</v>
      </c>
      <c r="E1287" s="506" t="s">
        <v>3079</v>
      </c>
      <c r="F1287" s="509"/>
      <c r="G1287" s="509"/>
      <c r="H1287" s="509"/>
      <c r="I1287" s="509"/>
      <c r="J1287" s="509">
        <v>1</v>
      </c>
      <c r="K1287" s="509">
        <v>8384</v>
      </c>
      <c r="L1287" s="509"/>
      <c r="M1287" s="509">
        <v>8384</v>
      </c>
      <c r="N1287" s="509">
        <v>3</v>
      </c>
      <c r="O1287" s="509">
        <v>25163</v>
      </c>
      <c r="P1287" s="522"/>
      <c r="Q1287" s="510">
        <v>8387.6666666666661</v>
      </c>
    </row>
    <row r="1288" spans="1:17" ht="14.4" customHeight="1" x14ac:dyDescent="0.3">
      <c r="A1288" s="505" t="s">
        <v>3393</v>
      </c>
      <c r="B1288" s="506" t="s">
        <v>2713</v>
      </c>
      <c r="C1288" s="506" t="s">
        <v>2688</v>
      </c>
      <c r="D1288" s="506" t="s">
        <v>3092</v>
      </c>
      <c r="E1288" s="506" t="s">
        <v>3093</v>
      </c>
      <c r="F1288" s="509">
        <v>2</v>
      </c>
      <c r="G1288" s="509">
        <v>550</v>
      </c>
      <c r="H1288" s="509">
        <v>1</v>
      </c>
      <c r="I1288" s="509">
        <v>275</v>
      </c>
      <c r="J1288" s="509">
        <v>12</v>
      </c>
      <c r="K1288" s="509">
        <v>3312</v>
      </c>
      <c r="L1288" s="509">
        <v>6.0218181818181815</v>
      </c>
      <c r="M1288" s="509">
        <v>276</v>
      </c>
      <c r="N1288" s="509">
        <v>6</v>
      </c>
      <c r="O1288" s="509">
        <v>1664</v>
      </c>
      <c r="P1288" s="522">
        <v>3.0254545454545454</v>
      </c>
      <c r="Q1288" s="510">
        <v>277.33333333333331</v>
      </c>
    </row>
    <row r="1289" spans="1:17" ht="14.4" customHeight="1" x14ac:dyDescent="0.3">
      <c r="A1289" s="505" t="s">
        <v>3395</v>
      </c>
      <c r="B1289" s="506" t="s">
        <v>2713</v>
      </c>
      <c r="C1289" s="506" t="s">
        <v>2714</v>
      </c>
      <c r="D1289" s="506" t="s">
        <v>2722</v>
      </c>
      <c r="E1289" s="506" t="s">
        <v>2721</v>
      </c>
      <c r="F1289" s="509"/>
      <c r="G1289" s="509"/>
      <c r="H1289" s="509"/>
      <c r="I1289" s="509"/>
      <c r="J1289" s="509">
        <v>0.2</v>
      </c>
      <c r="K1289" s="509">
        <v>1324.11</v>
      </c>
      <c r="L1289" s="509"/>
      <c r="M1289" s="509">
        <v>6620.5499999999993</v>
      </c>
      <c r="N1289" s="509">
        <v>0.2</v>
      </c>
      <c r="O1289" s="509">
        <v>1335.72</v>
      </c>
      <c r="P1289" s="522"/>
      <c r="Q1289" s="510">
        <v>6678.5999999999995</v>
      </c>
    </row>
    <row r="1290" spans="1:17" ht="14.4" customHeight="1" x14ac:dyDescent="0.3">
      <c r="A1290" s="505" t="s">
        <v>3395</v>
      </c>
      <c r="B1290" s="506" t="s">
        <v>2713</v>
      </c>
      <c r="C1290" s="506" t="s">
        <v>2714</v>
      </c>
      <c r="D1290" s="506" t="s">
        <v>2728</v>
      </c>
      <c r="E1290" s="506" t="s">
        <v>725</v>
      </c>
      <c r="F1290" s="509">
        <v>9.6</v>
      </c>
      <c r="G1290" s="509">
        <v>10949.46</v>
      </c>
      <c r="H1290" s="509">
        <v>1</v>
      </c>
      <c r="I1290" s="509">
        <v>1140.5687499999999</v>
      </c>
      <c r="J1290" s="509">
        <v>4</v>
      </c>
      <c r="K1290" s="509">
        <v>3939.77</v>
      </c>
      <c r="L1290" s="509">
        <v>0.35981409128852021</v>
      </c>
      <c r="M1290" s="509">
        <v>984.9425</v>
      </c>
      <c r="N1290" s="509">
        <v>10</v>
      </c>
      <c r="O1290" s="509">
        <v>9890.27</v>
      </c>
      <c r="P1290" s="522">
        <v>0.90326554916863488</v>
      </c>
      <c r="Q1290" s="510">
        <v>989.02700000000004</v>
      </c>
    </row>
    <row r="1291" spans="1:17" ht="14.4" customHeight="1" x14ac:dyDescent="0.3">
      <c r="A1291" s="505" t="s">
        <v>3395</v>
      </c>
      <c r="B1291" s="506" t="s">
        <v>2713</v>
      </c>
      <c r="C1291" s="506" t="s">
        <v>2714</v>
      </c>
      <c r="D1291" s="506" t="s">
        <v>2731</v>
      </c>
      <c r="E1291" s="506" t="s">
        <v>832</v>
      </c>
      <c r="F1291" s="509">
        <v>0.66</v>
      </c>
      <c r="G1291" s="509">
        <v>8513.92</v>
      </c>
      <c r="H1291" s="509">
        <v>1</v>
      </c>
      <c r="I1291" s="509">
        <v>12899.878787878788</v>
      </c>
      <c r="J1291" s="509">
        <v>0.84000000000000008</v>
      </c>
      <c r="K1291" s="509">
        <v>8683.39</v>
      </c>
      <c r="L1291" s="509">
        <v>1.0199050496128692</v>
      </c>
      <c r="M1291" s="509">
        <v>10337.369047619046</v>
      </c>
      <c r="N1291" s="509">
        <v>0.41000000000000003</v>
      </c>
      <c r="O1291" s="509">
        <v>4238.2999999999993</v>
      </c>
      <c r="P1291" s="522">
        <v>0.49780829512140112</v>
      </c>
      <c r="Q1291" s="510">
        <v>10337.317073170729</v>
      </c>
    </row>
    <row r="1292" spans="1:17" ht="14.4" customHeight="1" x14ac:dyDescent="0.3">
      <c r="A1292" s="505" t="s">
        <v>3395</v>
      </c>
      <c r="B1292" s="506" t="s">
        <v>2713</v>
      </c>
      <c r="C1292" s="506" t="s">
        <v>2714</v>
      </c>
      <c r="D1292" s="506" t="s">
        <v>2733</v>
      </c>
      <c r="E1292" s="506" t="s">
        <v>828</v>
      </c>
      <c r="F1292" s="509">
        <v>0.12000000000000001</v>
      </c>
      <c r="G1292" s="509">
        <v>631.74</v>
      </c>
      <c r="H1292" s="509">
        <v>1</v>
      </c>
      <c r="I1292" s="509">
        <v>5264.5</v>
      </c>
      <c r="J1292" s="509"/>
      <c r="K1292" s="509"/>
      <c r="L1292" s="509"/>
      <c r="M1292" s="509"/>
      <c r="N1292" s="509"/>
      <c r="O1292" s="509"/>
      <c r="P1292" s="522"/>
      <c r="Q1292" s="510"/>
    </row>
    <row r="1293" spans="1:17" ht="14.4" customHeight="1" x14ac:dyDescent="0.3">
      <c r="A1293" s="505" t="s">
        <v>3395</v>
      </c>
      <c r="B1293" s="506" t="s">
        <v>2713</v>
      </c>
      <c r="C1293" s="506" t="s">
        <v>2714</v>
      </c>
      <c r="D1293" s="506" t="s">
        <v>2734</v>
      </c>
      <c r="E1293" s="506" t="s">
        <v>832</v>
      </c>
      <c r="F1293" s="509">
        <v>0.2</v>
      </c>
      <c r="G1293" s="509">
        <v>1289.99</v>
      </c>
      <c r="H1293" s="509">
        <v>1</v>
      </c>
      <c r="I1293" s="509">
        <v>6449.95</v>
      </c>
      <c r="J1293" s="509"/>
      <c r="K1293" s="509"/>
      <c r="L1293" s="509"/>
      <c r="M1293" s="509"/>
      <c r="N1293" s="509"/>
      <c r="O1293" s="509"/>
      <c r="P1293" s="522"/>
      <c r="Q1293" s="510"/>
    </row>
    <row r="1294" spans="1:17" ht="14.4" customHeight="1" x14ac:dyDescent="0.3">
      <c r="A1294" s="505" t="s">
        <v>3395</v>
      </c>
      <c r="B1294" s="506" t="s">
        <v>2713</v>
      </c>
      <c r="C1294" s="506" t="s">
        <v>2714</v>
      </c>
      <c r="D1294" s="506" t="s">
        <v>2738</v>
      </c>
      <c r="E1294" s="506" t="s">
        <v>2739</v>
      </c>
      <c r="F1294" s="509"/>
      <c r="G1294" s="509"/>
      <c r="H1294" s="509"/>
      <c r="I1294" s="509"/>
      <c r="J1294" s="509">
        <v>0.4</v>
      </c>
      <c r="K1294" s="509">
        <v>106.52000000000001</v>
      </c>
      <c r="L1294" s="509"/>
      <c r="M1294" s="509">
        <v>266.3</v>
      </c>
      <c r="N1294" s="509"/>
      <c r="O1294" s="509"/>
      <c r="P1294" s="522"/>
      <c r="Q1294" s="510"/>
    </row>
    <row r="1295" spans="1:17" ht="14.4" customHeight="1" x14ac:dyDescent="0.3">
      <c r="A1295" s="505" t="s">
        <v>3395</v>
      </c>
      <c r="B1295" s="506" t="s">
        <v>2713</v>
      </c>
      <c r="C1295" s="506" t="s">
        <v>2714</v>
      </c>
      <c r="D1295" s="506" t="s">
        <v>2740</v>
      </c>
      <c r="E1295" s="506" t="s">
        <v>729</v>
      </c>
      <c r="F1295" s="509">
        <v>1</v>
      </c>
      <c r="G1295" s="509">
        <v>966.74</v>
      </c>
      <c r="H1295" s="509">
        <v>1</v>
      </c>
      <c r="I1295" s="509">
        <v>966.74</v>
      </c>
      <c r="J1295" s="509"/>
      <c r="K1295" s="509"/>
      <c r="L1295" s="509"/>
      <c r="M1295" s="509"/>
      <c r="N1295" s="509"/>
      <c r="O1295" s="509"/>
      <c r="P1295" s="522"/>
      <c r="Q1295" s="510"/>
    </row>
    <row r="1296" spans="1:17" ht="14.4" customHeight="1" x14ac:dyDescent="0.3">
      <c r="A1296" s="505" t="s">
        <v>3395</v>
      </c>
      <c r="B1296" s="506" t="s">
        <v>2713</v>
      </c>
      <c r="C1296" s="506" t="s">
        <v>2714</v>
      </c>
      <c r="D1296" s="506" t="s">
        <v>2745</v>
      </c>
      <c r="E1296" s="506" t="s">
        <v>748</v>
      </c>
      <c r="F1296" s="509">
        <v>0.87</v>
      </c>
      <c r="G1296" s="509">
        <v>4709.58</v>
      </c>
      <c r="H1296" s="509">
        <v>1</v>
      </c>
      <c r="I1296" s="509">
        <v>5413.3103448275861</v>
      </c>
      <c r="J1296" s="509">
        <v>0.05</v>
      </c>
      <c r="K1296" s="509">
        <v>273.04000000000002</v>
      </c>
      <c r="L1296" s="509">
        <v>5.7975445793467785E-2</v>
      </c>
      <c r="M1296" s="509">
        <v>5460.8</v>
      </c>
      <c r="N1296" s="509">
        <v>0.25</v>
      </c>
      <c r="O1296" s="509">
        <v>1365.2</v>
      </c>
      <c r="P1296" s="522">
        <v>0.28987722896733892</v>
      </c>
      <c r="Q1296" s="510">
        <v>5460.8</v>
      </c>
    </row>
    <row r="1297" spans="1:17" ht="14.4" customHeight="1" x14ac:dyDescent="0.3">
      <c r="A1297" s="505" t="s">
        <v>3395</v>
      </c>
      <c r="B1297" s="506" t="s">
        <v>2713</v>
      </c>
      <c r="C1297" s="506" t="s">
        <v>2714</v>
      </c>
      <c r="D1297" s="506" t="s">
        <v>2746</v>
      </c>
      <c r="E1297" s="506" t="s">
        <v>748</v>
      </c>
      <c r="F1297" s="509">
        <v>4.12</v>
      </c>
      <c r="G1297" s="509">
        <v>44605.659999999996</v>
      </c>
      <c r="H1297" s="509">
        <v>1</v>
      </c>
      <c r="I1297" s="509">
        <v>10826.616504854368</v>
      </c>
      <c r="J1297" s="509">
        <v>3.2199999999999998</v>
      </c>
      <c r="K1297" s="509">
        <v>35057.24</v>
      </c>
      <c r="L1297" s="509">
        <v>0.78593703130947956</v>
      </c>
      <c r="M1297" s="509">
        <v>10887.341614906833</v>
      </c>
      <c r="N1297" s="509">
        <v>2.8</v>
      </c>
      <c r="O1297" s="509">
        <v>30580.38</v>
      </c>
      <c r="P1297" s="522">
        <v>0.68557174134403576</v>
      </c>
      <c r="Q1297" s="510">
        <v>10921.564285714287</v>
      </c>
    </row>
    <row r="1298" spans="1:17" ht="14.4" customHeight="1" x14ac:dyDescent="0.3">
      <c r="A1298" s="505" t="s">
        <v>3395</v>
      </c>
      <c r="B1298" s="506" t="s">
        <v>2713</v>
      </c>
      <c r="C1298" s="506" t="s">
        <v>2714</v>
      </c>
      <c r="D1298" s="506" t="s">
        <v>2747</v>
      </c>
      <c r="E1298" s="506" t="s">
        <v>855</v>
      </c>
      <c r="F1298" s="509">
        <v>2</v>
      </c>
      <c r="G1298" s="509">
        <v>3878.21</v>
      </c>
      <c r="H1298" s="509">
        <v>1</v>
      </c>
      <c r="I1298" s="509">
        <v>1939.105</v>
      </c>
      <c r="J1298" s="509">
        <v>0.2</v>
      </c>
      <c r="K1298" s="509">
        <v>389.52</v>
      </c>
      <c r="L1298" s="509">
        <v>0.10043808870587204</v>
      </c>
      <c r="M1298" s="509">
        <v>1947.6</v>
      </c>
      <c r="N1298" s="509">
        <v>0.60000000000000009</v>
      </c>
      <c r="O1298" s="509">
        <v>1173.6600000000001</v>
      </c>
      <c r="P1298" s="522">
        <v>0.30262930578797953</v>
      </c>
      <c r="Q1298" s="510">
        <v>1956.1</v>
      </c>
    </row>
    <row r="1299" spans="1:17" ht="14.4" customHeight="1" x14ac:dyDescent="0.3">
      <c r="A1299" s="505" t="s">
        <v>3395</v>
      </c>
      <c r="B1299" s="506" t="s">
        <v>2713</v>
      </c>
      <c r="C1299" s="506" t="s">
        <v>2714</v>
      </c>
      <c r="D1299" s="506" t="s">
        <v>2749</v>
      </c>
      <c r="E1299" s="506" t="s">
        <v>748</v>
      </c>
      <c r="F1299" s="509"/>
      <c r="G1299" s="509"/>
      <c r="H1299" s="509"/>
      <c r="I1299" s="509"/>
      <c r="J1299" s="509"/>
      <c r="K1299" s="509"/>
      <c r="L1299" s="509"/>
      <c r="M1299" s="509"/>
      <c r="N1299" s="509">
        <v>4.5999999999999996</v>
      </c>
      <c r="O1299" s="509">
        <v>10047.83</v>
      </c>
      <c r="P1299" s="522"/>
      <c r="Q1299" s="510">
        <v>2184.3108695652177</v>
      </c>
    </row>
    <row r="1300" spans="1:17" ht="14.4" customHeight="1" x14ac:dyDescent="0.3">
      <c r="A1300" s="505" t="s">
        <v>3395</v>
      </c>
      <c r="B1300" s="506" t="s">
        <v>2713</v>
      </c>
      <c r="C1300" s="506" t="s">
        <v>2714</v>
      </c>
      <c r="D1300" s="506" t="s">
        <v>2750</v>
      </c>
      <c r="E1300" s="506" t="s">
        <v>733</v>
      </c>
      <c r="F1300" s="509">
        <v>0.15</v>
      </c>
      <c r="G1300" s="509">
        <v>56.4</v>
      </c>
      <c r="H1300" s="509">
        <v>1</v>
      </c>
      <c r="I1300" s="509">
        <v>376</v>
      </c>
      <c r="J1300" s="509">
        <v>0.3</v>
      </c>
      <c r="K1300" s="509">
        <v>113.8</v>
      </c>
      <c r="L1300" s="509">
        <v>2.0177304964539009</v>
      </c>
      <c r="M1300" s="509">
        <v>379.33333333333331</v>
      </c>
      <c r="N1300" s="509">
        <v>0.44999999999999996</v>
      </c>
      <c r="O1300" s="509">
        <v>170.7</v>
      </c>
      <c r="P1300" s="522">
        <v>3.0265957446808511</v>
      </c>
      <c r="Q1300" s="510">
        <v>379.33333333333337</v>
      </c>
    </row>
    <row r="1301" spans="1:17" ht="14.4" customHeight="1" x14ac:dyDescent="0.3">
      <c r="A1301" s="505" t="s">
        <v>3395</v>
      </c>
      <c r="B1301" s="506" t="s">
        <v>2713</v>
      </c>
      <c r="C1301" s="506" t="s">
        <v>2714</v>
      </c>
      <c r="D1301" s="506" t="s">
        <v>2752</v>
      </c>
      <c r="E1301" s="506" t="s">
        <v>710</v>
      </c>
      <c r="F1301" s="509">
        <v>0.25</v>
      </c>
      <c r="G1301" s="509">
        <v>234.15</v>
      </c>
      <c r="H1301" s="509">
        <v>1</v>
      </c>
      <c r="I1301" s="509">
        <v>936.6</v>
      </c>
      <c r="J1301" s="509">
        <v>0.38</v>
      </c>
      <c r="K1301" s="509">
        <v>358.2</v>
      </c>
      <c r="L1301" s="509">
        <v>1.5297885970531711</v>
      </c>
      <c r="M1301" s="509">
        <v>942.63157894736833</v>
      </c>
      <c r="N1301" s="509">
        <v>0.25</v>
      </c>
      <c r="O1301" s="509">
        <v>236.2</v>
      </c>
      <c r="P1301" s="522">
        <v>1.0087550715353406</v>
      </c>
      <c r="Q1301" s="510">
        <v>944.8</v>
      </c>
    </row>
    <row r="1302" spans="1:17" ht="14.4" customHeight="1" x14ac:dyDescent="0.3">
      <c r="A1302" s="505" t="s">
        <v>3395</v>
      </c>
      <c r="B1302" s="506" t="s">
        <v>2713</v>
      </c>
      <c r="C1302" s="506" t="s">
        <v>2714</v>
      </c>
      <c r="D1302" s="506" t="s">
        <v>2759</v>
      </c>
      <c r="E1302" s="506" t="s">
        <v>748</v>
      </c>
      <c r="F1302" s="509"/>
      <c r="G1302" s="509"/>
      <c r="H1302" s="509"/>
      <c r="I1302" s="509"/>
      <c r="J1302" s="509"/>
      <c r="K1302" s="509"/>
      <c r="L1302" s="509"/>
      <c r="M1302" s="509"/>
      <c r="N1302" s="509">
        <v>0.02</v>
      </c>
      <c r="O1302" s="509">
        <v>786.35</v>
      </c>
      <c r="P1302" s="522"/>
      <c r="Q1302" s="510">
        <v>39317.5</v>
      </c>
    </row>
    <row r="1303" spans="1:17" ht="14.4" customHeight="1" x14ac:dyDescent="0.3">
      <c r="A1303" s="505" t="s">
        <v>3395</v>
      </c>
      <c r="B1303" s="506" t="s">
        <v>2713</v>
      </c>
      <c r="C1303" s="506" t="s">
        <v>2679</v>
      </c>
      <c r="D1303" s="506" t="s">
        <v>2764</v>
      </c>
      <c r="E1303" s="506" t="s">
        <v>2765</v>
      </c>
      <c r="F1303" s="509"/>
      <c r="G1303" s="509"/>
      <c r="H1303" s="509"/>
      <c r="I1303" s="509"/>
      <c r="J1303" s="509">
        <v>1</v>
      </c>
      <c r="K1303" s="509">
        <v>589.59</v>
      </c>
      <c r="L1303" s="509"/>
      <c r="M1303" s="509">
        <v>589.59</v>
      </c>
      <c r="N1303" s="509"/>
      <c r="O1303" s="509"/>
      <c r="P1303" s="522"/>
      <c r="Q1303" s="510"/>
    </row>
    <row r="1304" spans="1:17" ht="14.4" customHeight="1" x14ac:dyDescent="0.3">
      <c r="A1304" s="505" t="s">
        <v>3395</v>
      </c>
      <c r="B1304" s="506" t="s">
        <v>2713</v>
      </c>
      <c r="C1304" s="506" t="s">
        <v>2679</v>
      </c>
      <c r="D1304" s="506" t="s">
        <v>2766</v>
      </c>
      <c r="E1304" s="506" t="s">
        <v>2767</v>
      </c>
      <c r="F1304" s="509"/>
      <c r="G1304" s="509"/>
      <c r="H1304" s="509"/>
      <c r="I1304" s="509"/>
      <c r="J1304" s="509">
        <v>1</v>
      </c>
      <c r="K1304" s="509">
        <v>1707.1</v>
      </c>
      <c r="L1304" s="509"/>
      <c r="M1304" s="509">
        <v>1707.1</v>
      </c>
      <c r="N1304" s="509">
        <v>3</v>
      </c>
      <c r="O1304" s="509">
        <v>5121.2999999999993</v>
      </c>
      <c r="P1304" s="522"/>
      <c r="Q1304" s="510">
        <v>1707.0999999999997</v>
      </c>
    </row>
    <row r="1305" spans="1:17" ht="14.4" customHeight="1" x14ac:dyDescent="0.3">
      <c r="A1305" s="505" t="s">
        <v>3395</v>
      </c>
      <c r="B1305" s="506" t="s">
        <v>2713</v>
      </c>
      <c r="C1305" s="506" t="s">
        <v>2679</v>
      </c>
      <c r="D1305" s="506" t="s">
        <v>2770</v>
      </c>
      <c r="E1305" s="506" t="s">
        <v>2771</v>
      </c>
      <c r="F1305" s="509">
        <v>3</v>
      </c>
      <c r="G1305" s="509">
        <v>2916.96</v>
      </c>
      <c r="H1305" s="509">
        <v>1</v>
      </c>
      <c r="I1305" s="509">
        <v>972.32</v>
      </c>
      <c r="J1305" s="509">
        <v>4</v>
      </c>
      <c r="K1305" s="509">
        <v>3889.28</v>
      </c>
      <c r="L1305" s="509">
        <v>1.3333333333333335</v>
      </c>
      <c r="M1305" s="509">
        <v>972.32</v>
      </c>
      <c r="N1305" s="509">
        <v>3</v>
      </c>
      <c r="O1305" s="509">
        <v>2916.96</v>
      </c>
      <c r="P1305" s="522">
        <v>1</v>
      </c>
      <c r="Q1305" s="510">
        <v>972.32</v>
      </c>
    </row>
    <row r="1306" spans="1:17" ht="14.4" customHeight="1" x14ac:dyDescent="0.3">
      <c r="A1306" s="505" t="s">
        <v>3395</v>
      </c>
      <c r="B1306" s="506" t="s">
        <v>2713</v>
      </c>
      <c r="C1306" s="506" t="s">
        <v>2679</v>
      </c>
      <c r="D1306" s="506" t="s">
        <v>2773</v>
      </c>
      <c r="E1306" s="506" t="s">
        <v>2771</v>
      </c>
      <c r="F1306" s="509">
        <v>1</v>
      </c>
      <c r="G1306" s="509">
        <v>1707.31</v>
      </c>
      <c r="H1306" s="509">
        <v>1</v>
      </c>
      <c r="I1306" s="509">
        <v>1707.31</v>
      </c>
      <c r="J1306" s="509">
        <v>2</v>
      </c>
      <c r="K1306" s="509">
        <v>3414.62</v>
      </c>
      <c r="L1306" s="509">
        <v>2</v>
      </c>
      <c r="M1306" s="509">
        <v>1707.31</v>
      </c>
      <c r="N1306" s="509"/>
      <c r="O1306" s="509"/>
      <c r="P1306" s="522"/>
      <c r="Q1306" s="510"/>
    </row>
    <row r="1307" spans="1:17" ht="14.4" customHeight="1" x14ac:dyDescent="0.3">
      <c r="A1307" s="505" t="s">
        <v>3395</v>
      </c>
      <c r="B1307" s="506" t="s">
        <v>2713</v>
      </c>
      <c r="C1307" s="506" t="s">
        <v>2679</v>
      </c>
      <c r="D1307" s="506" t="s">
        <v>2775</v>
      </c>
      <c r="E1307" s="506" t="s">
        <v>2776</v>
      </c>
      <c r="F1307" s="509">
        <v>2</v>
      </c>
      <c r="G1307" s="509">
        <v>3864.18</v>
      </c>
      <c r="H1307" s="509">
        <v>1</v>
      </c>
      <c r="I1307" s="509">
        <v>1932.09</v>
      </c>
      <c r="J1307" s="509">
        <v>1</v>
      </c>
      <c r="K1307" s="509">
        <v>1932.09</v>
      </c>
      <c r="L1307" s="509">
        <v>0.5</v>
      </c>
      <c r="M1307" s="509">
        <v>1932.09</v>
      </c>
      <c r="N1307" s="509"/>
      <c r="O1307" s="509"/>
      <c r="P1307" s="522"/>
      <c r="Q1307" s="510"/>
    </row>
    <row r="1308" spans="1:17" ht="14.4" customHeight="1" x14ac:dyDescent="0.3">
      <c r="A1308" s="505" t="s">
        <v>3395</v>
      </c>
      <c r="B1308" s="506" t="s">
        <v>2713</v>
      </c>
      <c r="C1308" s="506" t="s">
        <v>2679</v>
      </c>
      <c r="D1308" s="506" t="s">
        <v>2777</v>
      </c>
      <c r="E1308" s="506" t="s">
        <v>2778</v>
      </c>
      <c r="F1308" s="509"/>
      <c r="G1308" s="509"/>
      <c r="H1308" s="509"/>
      <c r="I1308" s="509"/>
      <c r="J1308" s="509">
        <v>3</v>
      </c>
      <c r="K1308" s="509">
        <v>3083.2799999999997</v>
      </c>
      <c r="L1308" s="509"/>
      <c r="M1308" s="509">
        <v>1027.76</v>
      </c>
      <c r="N1308" s="509"/>
      <c r="O1308" s="509"/>
      <c r="P1308" s="522"/>
      <c r="Q1308" s="510"/>
    </row>
    <row r="1309" spans="1:17" ht="14.4" customHeight="1" x14ac:dyDescent="0.3">
      <c r="A1309" s="505" t="s">
        <v>3395</v>
      </c>
      <c r="B1309" s="506" t="s">
        <v>2713</v>
      </c>
      <c r="C1309" s="506" t="s">
        <v>2679</v>
      </c>
      <c r="D1309" s="506" t="s">
        <v>2788</v>
      </c>
      <c r="E1309" s="506" t="s">
        <v>2789</v>
      </c>
      <c r="F1309" s="509"/>
      <c r="G1309" s="509"/>
      <c r="H1309" s="509"/>
      <c r="I1309" s="509"/>
      <c r="J1309" s="509">
        <v>1</v>
      </c>
      <c r="K1309" s="509">
        <v>3003.38</v>
      </c>
      <c r="L1309" s="509"/>
      <c r="M1309" s="509">
        <v>3003.38</v>
      </c>
      <c r="N1309" s="509"/>
      <c r="O1309" s="509"/>
      <c r="P1309" s="522"/>
      <c r="Q1309" s="510"/>
    </row>
    <row r="1310" spans="1:17" ht="14.4" customHeight="1" x14ac:dyDescent="0.3">
      <c r="A1310" s="505" t="s">
        <v>3395</v>
      </c>
      <c r="B1310" s="506" t="s">
        <v>2713</v>
      </c>
      <c r="C1310" s="506" t="s">
        <v>2679</v>
      </c>
      <c r="D1310" s="506" t="s">
        <v>2801</v>
      </c>
      <c r="E1310" s="506" t="s">
        <v>2802</v>
      </c>
      <c r="F1310" s="509"/>
      <c r="G1310" s="509"/>
      <c r="H1310" s="509"/>
      <c r="I1310" s="509"/>
      <c r="J1310" s="509">
        <v>1</v>
      </c>
      <c r="K1310" s="509">
        <v>4137.8900000000003</v>
      </c>
      <c r="L1310" s="509"/>
      <c r="M1310" s="509">
        <v>4137.8900000000003</v>
      </c>
      <c r="N1310" s="509"/>
      <c r="O1310" s="509"/>
      <c r="P1310" s="522"/>
      <c r="Q1310" s="510"/>
    </row>
    <row r="1311" spans="1:17" ht="14.4" customHeight="1" x14ac:dyDescent="0.3">
      <c r="A1311" s="505" t="s">
        <v>3395</v>
      </c>
      <c r="B1311" s="506" t="s">
        <v>2713</v>
      </c>
      <c r="C1311" s="506" t="s">
        <v>2679</v>
      </c>
      <c r="D1311" s="506" t="s">
        <v>2807</v>
      </c>
      <c r="E1311" s="506" t="s">
        <v>2808</v>
      </c>
      <c r="F1311" s="509"/>
      <c r="G1311" s="509"/>
      <c r="H1311" s="509"/>
      <c r="I1311" s="509"/>
      <c r="J1311" s="509">
        <v>2</v>
      </c>
      <c r="K1311" s="509">
        <v>2005.6</v>
      </c>
      <c r="L1311" s="509"/>
      <c r="M1311" s="509">
        <v>1002.8</v>
      </c>
      <c r="N1311" s="509">
        <v>1</v>
      </c>
      <c r="O1311" s="509">
        <v>1002.8</v>
      </c>
      <c r="P1311" s="522"/>
      <c r="Q1311" s="510">
        <v>1002.8</v>
      </c>
    </row>
    <row r="1312" spans="1:17" ht="14.4" customHeight="1" x14ac:dyDescent="0.3">
      <c r="A1312" s="505" t="s">
        <v>3395</v>
      </c>
      <c r="B1312" s="506" t="s">
        <v>2713</v>
      </c>
      <c r="C1312" s="506" t="s">
        <v>2679</v>
      </c>
      <c r="D1312" s="506" t="s">
        <v>2809</v>
      </c>
      <c r="E1312" s="506" t="s">
        <v>2810</v>
      </c>
      <c r="F1312" s="509"/>
      <c r="G1312" s="509"/>
      <c r="H1312" s="509"/>
      <c r="I1312" s="509"/>
      <c r="J1312" s="509">
        <v>1</v>
      </c>
      <c r="K1312" s="509">
        <v>7650</v>
      </c>
      <c r="L1312" s="509"/>
      <c r="M1312" s="509">
        <v>7650</v>
      </c>
      <c r="N1312" s="509"/>
      <c r="O1312" s="509"/>
      <c r="P1312" s="522"/>
      <c r="Q1312" s="510"/>
    </row>
    <row r="1313" spans="1:17" ht="14.4" customHeight="1" x14ac:dyDescent="0.3">
      <c r="A1313" s="505" t="s">
        <v>3395</v>
      </c>
      <c r="B1313" s="506" t="s">
        <v>2713</v>
      </c>
      <c r="C1313" s="506" t="s">
        <v>2679</v>
      </c>
      <c r="D1313" s="506" t="s">
        <v>2819</v>
      </c>
      <c r="E1313" s="506" t="s">
        <v>2820</v>
      </c>
      <c r="F1313" s="509"/>
      <c r="G1313" s="509"/>
      <c r="H1313" s="509"/>
      <c r="I1313" s="509"/>
      <c r="J1313" s="509">
        <v>1</v>
      </c>
      <c r="K1313" s="509">
        <v>2170.9699999999998</v>
      </c>
      <c r="L1313" s="509"/>
      <c r="M1313" s="509">
        <v>2170.9699999999998</v>
      </c>
      <c r="N1313" s="509"/>
      <c r="O1313" s="509"/>
      <c r="P1313" s="522"/>
      <c r="Q1313" s="510"/>
    </row>
    <row r="1314" spans="1:17" ht="14.4" customHeight="1" x14ac:dyDescent="0.3">
      <c r="A1314" s="505" t="s">
        <v>3395</v>
      </c>
      <c r="B1314" s="506" t="s">
        <v>2713</v>
      </c>
      <c r="C1314" s="506" t="s">
        <v>2679</v>
      </c>
      <c r="D1314" s="506" t="s">
        <v>2835</v>
      </c>
      <c r="E1314" s="506" t="s">
        <v>2834</v>
      </c>
      <c r="F1314" s="509">
        <v>1</v>
      </c>
      <c r="G1314" s="509">
        <v>5259.23</v>
      </c>
      <c r="H1314" s="509">
        <v>1</v>
      </c>
      <c r="I1314" s="509">
        <v>5259.23</v>
      </c>
      <c r="J1314" s="509">
        <v>1</v>
      </c>
      <c r="K1314" s="509">
        <v>5259.23</v>
      </c>
      <c r="L1314" s="509">
        <v>1</v>
      </c>
      <c r="M1314" s="509">
        <v>5259.23</v>
      </c>
      <c r="N1314" s="509"/>
      <c r="O1314" s="509"/>
      <c r="P1314" s="522"/>
      <c r="Q1314" s="510"/>
    </row>
    <row r="1315" spans="1:17" ht="14.4" customHeight="1" x14ac:dyDescent="0.3">
      <c r="A1315" s="505" t="s">
        <v>3395</v>
      </c>
      <c r="B1315" s="506" t="s">
        <v>2713</v>
      </c>
      <c r="C1315" s="506" t="s">
        <v>2679</v>
      </c>
      <c r="D1315" s="506" t="s">
        <v>2840</v>
      </c>
      <c r="E1315" s="506" t="s">
        <v>2841</v>
      </c>
      <c r="F1315" s="509"/>
      <c r="G1315" s="509"/>
      <c r="H1315" s="509"/>
      <c r="I1315" s="509"/>
      <c r="J1315" s="509">
        <v>1</v>
      </c>
      <c r="K1315" s="509">
        <v>605.65</v>
      </c>
      <c r="L1315" s="509"/>
      <c r="M1315" s="509">
        <v>605.65</v>
      </c>
      <c r="N1315" s="509"/>
      <c r="O1315" s="509"/>
      <c r="P1315" s="522"/>
      <c r="Q1315" s="510"/>
    </row>
    <row r="1316" spans="1:17" ht="14.4" customHeight="1" x14ac:dyDescent="0.3">
      <c r="A1316" s="505" t="s">
        <v>3395</v>
      </c>
      <c r="B1316" s="506" t="s">
        <v>2713</v>
      </c>
      <c r="C1316" s="506" t="s">
        <v>2679</v>
      </c>
      <c r="D1316" s="506" t="s">
        <v>2848</v>
      </c>
      <c r="E1316" s="506" t="s">
        <v>2847</v>
      </c>
      <c r="F1316" s="509">
        <v>4</v>
      </c>
      <c r="G1316" s="509">
        <v>3552.24</v>
      </c>
      <c r="H1316" s="509">
        <v>1</v>
      </c>
      <c r="I1316" s="509">
        <v>888.06</v>
      </c>
      <c r="J1316" s="509">
        <v>5</v>
      </c>
      <c r="K1316" s="509">
        <v>4440.2999999999993</v>
      </c>
      <c r="L1316" s="509">
        <v>1.2499999999999998</v>
      </c>
      <c r="M1316" s="509">
        <v>888.05999999999983</v>
      </c>
      <c r="N1316" s="509">
        <v>3</v>
      </c>
      <c r="O1316" s="509">
        <v>2664.18</v>
      </c>
      <c r="P1316" s="522">
        <v>0.75</v>
      </c>
      <c r="Q1316" s="510">
        <v>888.06</v>
      </c>
    </row>
    <row r="1317" spans="1:17" ht="14.4" customHeight="1" x14ac:dyDescent="0.3">
      <c r="A1317" s="505" t="s">
        <v>3395</v>
      </c>
      <c r="B1317" s="506" t="s">
        <v>2713</v>
      </c>
      <c r="C1317" s="506" t="s">
        <v>2679</v>
      </c>
      <c r="D1317" s="506" t="s">
        <v>2849</v>
      </c>
      <c r="E1317" s="506" t="s">
        <v>2850</v>
      </c>
      <c r="F1317" s="509">
        <v>1</v>
      </c>
      <c r="G1317" s="509">
        <v>888.06</v>
      </c>
      <c r="H1317" s="509">
        <v>1</v>
      </c>
      <c r="I1317" s="509">
        <v>888.06</v>
      </c>
      <c r="J1317" s="509">
        <v>5</v>
      </c>
      <c r="K1317" s="509">
        <v>4440.2999999999993</v>
      </c>
      <c r="L1317" s="509">
        <v>4.9999999999999991</v>
      </c>
      <c r="M1317" s="509">
        <v>888.05999999999983</v>
      </c>
      <c r="N1317" s="509"/>
      <c r="O1317" s="509"/>
      <c r="P1317" s="522"/>
      <c r="Q1317" s="510"/>
    </row>
    <row r="1318" spans="1:17" ht="14.4" customHeight="1" x14ac:dyDescent="0.3">
      <c r="A1318" s="505" t="s">
        <v>3395</v>
      </c>
      <c r="B1318" s="506" t="s">
        <v>2713</v>
      </c>
      <c r="C1318" s="506" t="s">
        <v>2679</v>
      </c>
      <c r="D1318" s="506" t="s">
        <v>2853</v>
      </c>
      <c r="E1318" s="506" t="s">
        <v>2854</v>
      </c>
      <c r="F1318" s="509">
        <v>17</v>
      </c>
      <c r="G1318" s="509">
        <v>66279.600000000006</v>
      </c>
      <c r="H1318" s="509">
        <v>1</v>
      </c>
      <c r="I1318" s="509">
        <v>3898.8</v>
      </c>
      <c r="J1318" s="509">
        <v>2</v>
      </c>
      <c r="K1318" s="509">
        <v>7797.6</v>
      </c>
      <c r="L1318" s="509">
        <v>0.11764705882352941</v>
      </c>
      <c r="M1318" s="509">
        <v>3898.8</v>
      </c>
      <c r="N1318" s="509">
        <v>7</v>
      </c>
      <c r="O1318" s="509">
        <v>27291.599999999999</v>
      </c>
      <c r="P1318" s="522">
        <v>0.41176470588235287</v>
      </c>
      <c r="Q1318" s="510">
        <v>3898.7999999999997</v>
      </c>
    </row>
    <row r="1319" spans="1:17" ht="14.4" customHeight="1" x14ac:dyDescent="0.3">
      <c r="A1319" s="505" t="s">
        <v>3395</v>
      </c>
      <c r="B1319" s="506" t="s">
        <v>2713</v>
      </c>
      <c r="C1319" s="506" t="s">
        <v>2679</v>
      </c>
      <c r="D1319" s="506" t="s">
        <v>2864</v>
      </c>
      <c r="E1319" s="506" t="s">
        <v>2865</v>
      </c>
      <c r="F1319" s="509"/>
      <c r="G1319" s="509"/>
      <c r="H1319" s="509"/>
      <c r="I1319" s="509"/>
      <c r="J1319" s="509">
        <v>5</v>
      </c>
      <c r="K1319" s="509">
        <v>18222.900000000001</v>
      </c>
      <c r="L1319" s="509"/>
      <c r="M1319" s="509">
        <v>3644.5800000000004</v>
      </c>
      <c r="N1319" s="509">
        <v>2</v>
      </c>
      <c r="O1319" s="509">
        <v>7289.16</v>
      </c>
      <c r="P1319" s="522"/>
      <c r="Q1319" s="510">
        <v>3644.58</v>
      </c>
    </row>
    <row r="1320" spans="1:17" ht="14.4" customHeight="1" x14ac:dyDescent="0.3">
      <c r="A1320" s="505" t="s">
        <v>3395</v>
      </c>
      <c r="B1320" s="506" t="s">
        <v>2713</v>
      </c>
      <c r="C1320" s="506" t="s">
        <v>2679</v>
      </c>
      <c r="D1320" s="506" t="s">
        <v>2868</v>
      </c>
      <c r="E1320" s="506" t="s">
        <v>2869</v>
      </c>
      <c r="F1320" s="509">
        <v>4</v>
      </c>
      <c r="G1320" s="509">
        <v>1436.4</v>
      </c>
      <c r="H1320" s="509">
        <v>1</v>
      </c>
      <c r="I1320" s="509">
        <v>359.1</v>
      </c>
      <c r="J1320" s="509">
        <v>2</v>
      </c>
      <c r="K1320" s="509">
        <v>718.2</v>
      </c>
      <c r="L1320" s="509">
        <v>0.5</v>
      </c>
      <c r="M1320" s="509">
        <v>359.1</v>
      </c>
      <c r="N1320" s="509">
        <v>3</v>
      </c>
      <c r="O1320" s="509">
        <v>1077.3</v>
      </c>
      <c r="P1320" s="522">
        <v>0.74999999999999989</v>
      </c>
      <c r="Q1320" s="510">
        <v>359.09999999999997</v>
      </c>
    </row>
    <row r="1321" spans="1:17" ht="14.4" customHeight="1" x14ac:dyDescent="0.3">
      <c r="A1321" s="505" t="s">
        <v>3395</v>
      </c>
      <c r="B1321" s="506" t="s">
        <v>2713</v>
      </c>
      <c r="C1321" s="506" t="s">
        <v>2679</v>
      </c>
      <c r="D1321" s="506" t="s">
        <v>2870</v>
      </c>
      <c r="E1321" s="506" t="s">
        <v>2871</v>
      </c>
      <c r="F1321" s="509">
        <v>3</v>
      </c>
      <c r="G1321" s="509">
        <v>2681.7</v>
      </c>
      <c r="H1321" s="509">
        <v>1</v>
      </c>
      <c r="I1321" s="509">
        <v>893.9</v>
      </c>
      <c r="J1321" s="509">
        <v>6</v>
      </c>
      <c r="K1321" s="509">
        <v>5363.4</v>
      </c>
      <c r="L1321" s="509">
        <v>2</v>
      </c>
      <c r="M1321" s="509">
        <v>893.9</v>
      </c>
      <c r="N1321" s="509">
        <v>2</v>
      </c>
      <c r="O1321" s="509">
        <v>1787.8</v>
      </c>
      <c r="P1321" s="522">
        <v>0.66666666666666674</v>
      </c>
      <c r="Q1321" s="510">
        <v>893.9</v>
      </c>
    </row>
    <row r="1322" spans="1:17" ht="14.4" customHeight="1" x14ac:dyDescent="0.3">
      <c r="A1322" s="505" t="s">
        <v>3395</v>
      </c>
      <c r="B1322" s="506" t="s">
        <v>2713</v>
      </c>
      <c r="C1322" s="506" t="s">
        <v>2679</v>
      </c>
      <c r="D1322" s="506" t="s">
        <v>2872</v>
      </c>
      <c r="E1322" s="506" t="s">
        <v>2873</v>
      </c>
      <c r="F1322" s="509">
        <v>1</v>
      </c>
      <c r="G1322" s="509">
        <v>893.9</v>
      </c>
      <c r="H1322" s="509">
        <v>1</v>
      </c>
      <c r="I1322" s="509">
        <v>893.9</v>
      </c>
      <c r="J1322" s="509">
        <v>1</v>
      </c>
      <c r="K1322" s="509">
        <v>893.9</v>
      </c>
      <c r="L1322" s="509">
        <v>1</v>
      </c>
      <c r="M1322" s="509">
        <v>893.9</v>
      </c>
      <c r="N1322" s="509">
        <v>4</v>
      </c>
      <c r="O1322" s="509">
        <v>3575.6</v>
      </c>
      <c r="P1322" s="522">
        <v>4</v>
      </c>
      <c r="Q1322" s="510">
        <v>893.9</v>
      </c>
    </row>
    <row r="1323" spans="1:17" ht="14.4" customHeight="1" x14ac:dyDescent="0.3">
      <c r="A1323" s="505" t="s">
        <v>3395</v>
      </c>
      <c r="B1323" s="506" t="s">
        <v>2713</v>
      </c>
      <c r="C1323" s="506" t="s">
        <v>2679</v>
      </c>
      <c r="D1323" s="506" t="s">
        <v>2874</v>
      </c>
      <c r="E1323" s="506" t="s">
        <v>2875</v>
      </c>
      <c r="F1323" s="509">
        <v>4</v>
      </c>
      <c r="G1323" s="509">
        <v>67326.759999999995</v>
      </c>
      <c r="H1323" s="509">
        <v>1</v>
      </c>
      <c r="I1323" s="509">
        <v>16831.689999999999</v>
      </c>
      <c r="J1323" s="509">
        <v>2</v>
      </c>
      <c r="K1323" s="509">
        <v>33663.379999999997</v>
      </c>
      <c r="L1323" s="509">
        <v>0.5</v>
      </c>
      <c r="M1323" s="509">
        <v>16831.689999999999</v>
      </c>
      <c r="N1323" s="509">
        <v>1</v>
      </c>
      <c r="O1323" s="509">
        <v>16831.689999999999</v>
      </c>
      <c r="P1323" s="522">
        <v>0.25</v>
      </c>
      <c r="Q1323" s="510">
        <v>16831.689999999999</v>
      </c>
    </row>
    <row r="1324" spans="1:17" ht="14.4" customHeight="1" x14ac:dyDescent="0.3">
      <c r="A1324" s="505" t="s">
        <v>3395</v>
      </c>
      <c r="B1324" s="506" t="s">
        <v>2713</v>
      </c>
      <c r="C1324" s="506" t="s">
        <v>2679</v>
      </c>
      <c r="D1324" s="506" t="s">
        <v>2876</v>
      </c>
      <c r="E1324" s="506" t="s">
        <v>2877</v>
      </c>
      <c r="F1324" s="509">
        <v>1</v>
      </c>
      <c r="G1324" s="509">
        <v>10645.01</v>
      </c>
      <c r="H1324" s="509">
        <v>1</v>
      </c>
      <c r="I1324" s="509">
        <v>10645.01</v>
      </c>
      <c r="J1324" s="509"/>
      <c r="K1324" s="509"/>
      <c r="L1324" s="509"/>
      <c r="M1324" s="509"/>
      <c r="N1324" s="509"/>
      <c r="O1324" s="509"/>
      <c r="P1324" s="522"/>
      <c r="Q1324" s="510"/>
    </row>
    <row r="1325" spans="1:17" ht="14.4" customHeight="1" x14ac:dyDescent="0.3">
      <c r="A1325" s="505" t="s">
        <v>3395</v>
      </c>
      <c r="B1325" s="506" t="s">
        <v>2713</v>
      </c>
      <c r="C1325" s="506" t="s">
        <v>2679</v>
      </c>
      <c r="D1325" s="506" t="s">
        <v>2878</v>
      </c>
      <c r="E1325" s="506" t="s">
        <v>2879</v>
      </c>
      <c r="F1325" s="509"/>
      <c r="G1325" s="509"/>
      <c r="H1325" s="509"/>
      <c r="I1325" s="509"/>
      <c r="J1325" s="509"/>
      <c r="K1325" s="509"/>
      <c r="L1325" s="509"/>
      <c r="M1325" s="509"/>
      <c r="N1325" s="509">
        <v>3</v>
      </c>
      <c r="O1325" s="509">
        <v>15602.04</v>
      </c>
      <c r="P1325" s="522"/>
      <c r="Q1325" s="510">
        <v>5200.68</v>
      </c>
    </row>
    <row r="1326" spans="1:17" ht="14.4" customHeight="1" x14ac:dyDescent="0.3">
      <c r="A1326" s="505" t="s">
        <v>3395</v>
      </c>
      <c r="B1326" s="506" t="s">
        <v>2713</v>
      </c>
      <c r="C1326" s="506" t="s">
        <v>2679</v>
      </c>
      <c r="D1326" s="506" t="s">
        <v>2878</v>
      </c>
      <c r="E1326" s="506" t="s">
        <v>3151</v>
      </c>
      <c r="F1326" s="509">
        <v>2</v>
      </c>
      <c r="G1326" s="509">
        <v>10401.36</v>
      </c>
      <c r="H1326" s="509">
        <v>1</v>
      </c>
      <c r="I1326" s="509">
        <v>5200.68</v>
      </c>
      <c r="J1326" s="509"/>
      <c r="K1326" s="509"/>
      <c r="L1326" s="509"/>
      <c r="M1326" s="509"/>
      <c r="N1326" s="509"/>
      <c r="O1326" s="509"/>
      <c r="P1326" s="522"/>
      <c r="Q1326" s="510"/>
    </row>
    <row r="1327" spans="1:17" ht="14.4" customHeight="1" x14ac:dyDescent="0.3">
      <c r="A1327" s="505" t="s">
        <v>3395</v>
      </c>
      <c r="B1327" s="506" t="s">
        <v>2713</v>
      </c>
      <c r="C1327" s="506" t="s">
        <v>2679</v>
      </c>
      <c r="D1327" s="506" t="s">
        <v>2882</v>
      </c>
      <c r="E1327" s="506" t="s">
        <v>2883</v>
      </c>
      <c r="F1327" s="509">
        <v>2</v>
      </c>
      <c r="G1327" s="509">
        <v>13174.26</v>
      </c>
      <c r="H1327" s="509">
        <v>1</v>
      </c>
      <c r="I1327" s="509">
        <v>6587.13</v>
      </c>
      <c r="J1327" s="509">
        <v>1</v>
      </c>
      <c r="K1327" s="509">
        <v>6587.13</v>
      </c>
      <c r="L1327" s="509">
        <v>0.5</v>
      </c>
      <c r="M1327" s="509">
        <v>6587.13</v>
      </c>
      <c r="N1327" s="509">
        <v>4</v>
      </c>
      <c r="O1327" s="509">
        <v>26348.52</v>
      </c>
      <c r="P1327" s="522">
        <v>2</v>
      </c>
      <c r="Q1327" s="510">
        <v>6587.13</v>
      </c>
    </row>
    <row r="1328" spans="1:17" ht="14.4" customHeight="1" x14ac:dyDescent="0.3">
      <c r="A1328" s="505" t="s">
        <v>3395</v>
      </c>
      <c r="B1328" s="506" t="s">
        <v>2713</v>
      </c>
      <c r="C1328" s="506" t="s">
        <v>2679</v>
      </c>
      <c r="D1328" s="506" t="s">
        <v>2884</v>
      </c>
      <c r="E1328" s="506" t="s">
        <v>2885</v>
      </c>
      <c r="F1328" s="509">
        <v>2</v>
      </c>
      <c r="G1328" s="509">
        <v>3683.24</v>
      </c>
      <c r="H1328" s="509">
        <v>1</v>
      </c>
      <c r="I1328" s="509">
        <v>1841.62</v>
      </c>
      <c r="J1328" s="509"/>
      <c r="K1328" s="509"/>
      <c r="L1328" s="509"/>
      <c r="M1328" s="509"/>
      <c r="N1328" s="509">
        <v>2</v>
      </c>
      <c r="O1328" s="509">
        <v>3683.24</v>
      </c>
      <c r="P1328" s="522">
        <v>1</v>
      </c>
      <c r="Q1328" s="510">
        <v>1841.62</v>
      </c>
    </row>
    <row r="1329" spans="1:17" ht="14.4" customHeight="1" x14ac:dyDescent="0.3">
      <c r="A1329" s="505" t="s">
        <v>3395</v>
      </c>
      <c r="B1329" s="506" t="s">
        <v>2713</v>
      </c>
      <c r="C1329" s="506" t="s">
        <v>2679</v>
      </c>
      <c r="D1329" s="506" t="s">
        <v>2921</v>
      </c>
      <c r="E1329" s="506" t="s">
        <v>2922</v>
      </c>
      <c r="F1329" s="509">
        <v>1</v>
      </c>
      <c r="G1329" s="509">
        <v>3178.63</v>
      </c>
      <c r="H1329" s="509">
        <v>1</v>
      </c>
      <c r="I1329" s="509">
        <v>3178.63</v>
      </c>
      <c r="J1329" s="509">
        <v>2</v>
      </c>
      <c r="K1329" s="509">
        <v>6357.26</v>
      </c>
      <c r="L1329" s="509">
        <v>2</v>
      </c>
      <c r="M1329" s="509">
        <v>3178.63</v>
      </c>
      <c r="N1329" s="509"/>
      <c r="O1329" s="509"/>
      <c r="P1329" s="522"/>
      <c r="Q1329" s="510"/>
    </row>
    <row r="1330" spans="1:17" ht="14.4" customHeight="1" x14ac:dyDescent="0.3">
      <c r="A1330" s="505" t="s">
        <v>3395</v>
      </c>
      <c r="B1330" s="506" t="s">
        <v>2713</v>
      </c>
      <c r="C1330" s="506" t="s">
        <v>2679</v>
      </c>
      <c r="D1330" s="506" t="s">
        <v>2923</v>
      </c>
      <c r="E1330" s="506" t="s">
        <v>2924</v>
      </c>
      <c r="F1330" s="509"/>
      <c r="G1330" s="509"/>
      <c r="H1330" s="509"/>
      <c r="I1330" s="509"/>
      <c r="J1330" s="509"/>
      <c r="K1330" s="509"/>
      <c r="L1330" s="509"/>
      <c r="M1330" s="509"/>
      <c r="N1330" s="509">
        <v>5</v>
      </c>
      <c r="O1330" s="509">
        <v>5426</v>
      </c>
      <c r="P1330" s="522"/>
      <c r="Q1330" s="510">
        <v>1085.2</v>
      </c>
    </row>
    <row r="1331" spans="1:17" ht="14.4" customHeight="1" x14ac:dyDescent="0.3">
      <c r="A1331" s="505" t="s">
        <v>3395</v>
      </c>
      <c r="B1331" s="506" t="s">
        <v>2713</v>
      </c>
      <c r="C1331" s="506" t="s">
        <v>2679</v>
      </c>
      <c r="D1331" s="506" t="s">
        <v>3205</v>
      </c>
      <c r="E1331" s="506" t="s">
        <v>3206</v>
      </c>
      <c r="F1331" s="509"/>
      <c r="G1331" s="509"/>
      <c r="H1331" s="509"/>
      <c r="I1331" s="509"/>
      <c r="J1331" s="509"/>
      <c r="K1331" s="509"/>
      <c r="L1331" s="509"/>
      <c r="M1331" s="509"/>
      <c r="N1331" s="509">
        <v>1</v>
      </c>
      <c r="O1331" s="509">
        <v>704</v>
      </c>
      <c r="P1331" s="522"/>
      <c r="Q1331" s="510">
        <v>704</v>
      </c>
    </row>
    <row r="1332" spans="1:17" ht="14.4" customHeight="1" x14ac:dyDescent="0.3">
      <c r="A1332" s="505" t="s">
        <v>3395</v>
      </c>
      <c r="B1332" s="506" t="s">
        <v>2713</v>
      </c>
      <c r="C1332" s="506" t="s">
        <v>2679</v>
      </c>
      <c r="D1332" s="506" t="s">
        <v>2927</v>
      </c>
      <c r="E1332" s="506" t="s">
        <v>2928</v>
      </c>
      <c r="F1332" s="509"/>
      <c r="G1332" s="509"/>
      <c r="H1332" s="509"/>
      <c r="I1332" s="509"/>
      <c r="J1332" s="509">
        <v>1</v>
      </c>
      <c r="K1332" s="509">
        <v>25888.05</v>
      </c>
      <c r="L1332" s="509"/>
      <c r="M1332" s="509">
        <v>25888.05</v>
      </c>
      <c r="N1332" s="509"/>
      <c r="O1332" s="509"/>
      <c r="P1332" s="522"/>
      <c r="Q1332" s="510"/>
    </row>
    <row r="1333" spans="1:17" ht="14.4" customHeight="1" x14ac:dyDescent="0.3">
      <c r="A1333" s="505" t="s">
        <v>3395</v>
      </c>
      <c r="B1333" s="506" t="s">
        <v>2713</v>
      </c>
      <c r="C1333" s="506" t="s">
        <v>2688</v>
      </c>
      <c r="D1333" s="506" t="s">
        <v>2945</v>
      </c>
      <c r="E1333" s="506" t="s">
        <v>2946</v>
      </c>
      <c r="F1333" s="509">
        <v>5</v>
      </c>
      <c r="G1333" s="509">
        <v>1020</v>
      </c>
      <c r="H1333" s="509">
        <v>1</v>
      </c>
      <c r="I1333" s="509">
        <v>204</v>
      </c>
      <c r="J1333" s="509">
        <v>2</v>
      </c>
      <c r="K1333" s="509">
        <v>410</v>
      </c>
      <c r="L1333" s="509">
        <v>0.40196078431372551</v>
      </c>
      <c r="M1333" s="509">
        <v>205</v>
      </c>
      <c r="N1333" s="509">
        <v>2</v>
      </c>
      <c r="O1333" s="509">
        <v>412</v>
      </c>
      <c r="P1333" s="522">
        <v>0.40392156862745099</v>
      </c>
      <c r="Q1333" s="510">
        <v>206</v>
      </c>
    </row>
    <row r="1334" spans="1:17" ht="14.4" customHeight="1" x14ac:dyDescent="0.3">
      <c r="A1334" s="505" t="s">
        <v>3395</v>
      </c>
      <c r="B1334" s="506" t="s">
        <v>2713</v>
      </c>
      <c r="C1334" s="506" t="s">
        <v>2688</v>
      </c>
      <c r="D1334" s="506" t="s">
        <v>2947</v>
      </c>
      <c r="E1334" s="506" t="s">
        <v>2948</v>
      </c>
      <c r="F1334" s="509"/>
      <c r="G1334" s="509"/>
      <c r="H1334" s="509"/>
      <c r="I1334" s="509"/>
      <c r="J1334" s="509">
        <v>2</v>
      </c>
      <c r="K1334" s="509">
        <v>300</v>
      </c>
      <c r="L1334" s="509"/>
      <c r="M1334" s="509">
        <v>150</v>
      </c>
      <c r="N1334" s="509">
        <v>3</v>
      </c>
      <c r="O1334" s="509">
        <v>453</v>
      </c>
      <c r="P1334" s="522"/>
      <c r="Q1334" s="510">
        <v>151</v>
      </c>
    </row>
    <row r="1335" spans="1:17" ht="14.4" customHeight="1" x14ac:dyDescent="0.3">
      <c r="A1335" s="505" t="s">
        <v>3395</v>
      </c>
      <c r="B1335" s="506" t="s">
        <v>2713</v>
      </c>
      <c r="C1335" s="506" t="s">
        <v>2688</v>
      </c>
      <c r="D1335" s="506" t="s">
        <v>2949</v>
      </c>
      <c r="E1335" s="506" t="s">
        <v>2950</v>
      </c>
      <c r="F1335" s="509">
        <v>1</v>
      </c>
      <c r="G1335" s="509">
        <v>181</v>
      </c>
      <c r="H1335" s="509">
        <v>1</v>
      </c>
      <c r="I1335" s="509">
        <v>181</v>
      </c>
      <c r="J1335" s="509">
        <v>2</v>
      </c>
      <c r="K1335" s="509">
        <v>364</v>
      </c>
      <c r="L1335" s="509">
        <v>2.0110497237569063</v>
      </c>
      <c r="M1335" s="509">
        <v>182</v>
      </c>
      <c r="N1335" s="509">
        <v>9</v>
      </c>
      <c r="O1335" s="509">
        <v>1646</v>
      </c>
      <c r="P1335" s="522">
        <v>9.0939226519337009</v>
      </c>
      <c r="Q1335" s="510">
        <v>182.88888888888889</v>
      </c>
    </row>
    <row r="1336" spans="1:17" ht="14.4" customHeight="1" x14ac:dyDescent="0.3">
      <c r="A1336" s="505" t="s">
        <v>3395</v>
      </c>
      <c r="B1336" s="506" t="s">
        <v>2713</v>
      </c>
      <c r="C1336" s="506" t="s">
        <v>2688</v>
      </c>
      <c r="D1336" s="506" t="s">
        <v>2951</v>
      </c>
      <c r="E1336" s="506" t="s">
        <v>2952</v>
      </c>
      <c r="F1336" s="509"/>
      <c r="G1336" s="509"/>
      <c r="H1336" s="509"/>
      <c r="I1336" s="509"/>
      <c r="J1336" s="509">
        <v>4</v>
      </c>
      <c r="K1336" s="509">
        <v>496</v>
      </c>
      <c r="L1336" s="509"/>
      <c r="M1336" s="509">
        <v>124</v>
      </c>
      <c r="N1336" s="509">
        <v>7</v>
      </c>
      <c r="O1336" s="509">
        <v>875</v>
      </c>
      <c r="P1336" s="522"/>
      <c r="Q1336" s="510">
        <v>125</v>
      </c>
    </row>
    <row r="1337" spans="1:17" ht="14.4" customHeight="1" x14ac:dyDescent="0.3">
      <c r="A1337" s="505" t="s">
        <v>3395</v>
      </c>
      <c r="B1337" s="506" t="s">
        <v>2713</v>
      </c>
      <c r="C1337" s="506" t="s">
        <v>2688</v>
      </c>
      <c r="D1337" s="506" t="s">
        <v>2953</v>
      </c>
      <c r="E1337" s="506" t="s">
        <v>2954</v>
      </c>
      <c r="F1337" s="509">
        <v>5</v>
      </c>
      <c r="G1337" s="509">
        <v>1080</v>
      </c>
      <c r="H1337" s="509">
        <v>1</v>
      </c>
      <c r="I1337" s="509">
        <v>216</v>
      </c>
      <c r="J1337" s="509">
        <v>3</v>
      </c>
      <c r="K1337" s="509">
        <v>651</v>
      </c>
      <c r="L1337" s="509">
        <v>0.60277777777777775</v>
      </c>
      <c r="M1337" s="509">
        <v>217</v>
      </c>
      <c r="N1337" s="509">
        <v>5</v>
      </c>
      <c r="O1337" s="509">
        <v>1090</v>
      </c>
      <c r="P1337" s="522">
        <v>1.0092592592592593</v>
      </c>
      <c r="Q1337" s="510">
        <v>218</v>
      </c>
    </row>
    <row r="1338" spans="1:17" ht="14.4" customHeight="1" x14ac:dyDescent="0.3">
      <c r="A1338" s="505" t="s">
        <v>3395</v>
      </c>
      <c r="B1338" s="506" t="s">
        <v>2713</v>
      </c>
      <c r="C1338" s="506" t="s">
        <v>2688</v>
      </c>
      <c r="D1338" s="506" t="s">
        <v>2955</v>
      </c>
      <c r="E1338" s="506" t="s">
        <v>2956</v>
      </c>
      <c r="F1338" s="509">
        <v>4</v>
      </c>
      <c r="G1338" s="509">
        <v>864</v>
      </c>
      <c r="H1338" s="509">
        <v>1</v>
      </c>
      <c r="I1338" s="509">
        <v>216</v>
      </c>
      <c r="J1338" s="509"/>
      <c r="K1338" s="509"/>
      <c r="L1338" s="509"/>
      <c r="M1338" s="509"/>
      <c r="N1338" s="509">
        <v>3</v>
      </c>
      <c r="O1338" s="509">
        <v>653</v>
      </c>
      <c r="P1338" s="522">
        <v>0.75578703703703709</v>
      </c>
      <c r="Q1338" s="510">
        <v>217.66666666666666</v>
      </c>
    </row>
    <row r="1339" spans="1:17" ht="14.4" customHeight="1" x14ac:dyDescent="0.3">
      <c r="A1339" s="505" t="s">
        <v>3395</v>
      </c>
      <c r="B1339" s="506" t="s">
        <v>2713</v>
      </c>
      <c r="C1339" s="506" t="s">
        <v>2688</v>
      </c>
      <c r="D1339" s="506" t="s">
        <v>2959</v>
      </c>
      <c r="E1339" s="506" t="s">
        <v>2960</v>
      </c>
      <c r="F1339" s="509">
        <v>80</v>
      </c>
      <c r="G1339" s="509">
        <v>17440</v>
      </c>
      <c r="H1339" s="509">
        <v>1</v>
      </c>
      <c r="I1339" s="509">
        <v>218</v>
      </c>
      <c r="J1339" s="509">
        <v>287</v>
      </c>
      <c r="K1339" s="509">
        <v>62853</v>
      </c>
      <c r="L1339" s="509">
        <v>3.6039564220183484</v>
      </c>
      <c r="M1339" s="509">
        <v>219</v>
      </c>
      <c r="N1339" s="509">
        <v>561</v>
      </c>
      <c r="O1339" s="509">
        <v>123333</v>
      </c>
      <c r="P1339" s="522">
        <v>7.0718463302752292</v>
      </c>
      <c r="Q1339" s="510">
        <v>219.84491978609626</v>
      </c>
    </row>
    <row r="1340" spans="1:17" ht="14.4" customHeight="1" x14ac:dyDescent="0.3">
      <c r="A1340" s="505" t="s">
        <v>3395</v>
      </c>
      <c r="B1340" s="506" t="s">
        <v>2713</v>
      </c>
      <c r="C1340" s="506" t="s">
        <v>2688</v>
      </c>
      <c r="D1340" s="506" t="s">
        <v>2961</v>
      </c>
      <c r="E1340" s="506" t="s">
        <v>2962</v>
      </c>
      <c r="F1340" s="509">
        <v>3</v>
      </c>
      <c r="G1340" s="509">
        <v>1824</v>
      </c>
      <c r="H1340" s="509">
        <v>1</v>
      </c>
      <c r="I1340" s="509">
        <v>608</v>
      </c>
      <c r="J1340" s="509">
        <v>3</v>
      </c>
      <c r="K1340" s="509">
        <v>1827</v>
      </c>
      <c r="L1340" s="509">
        <v>1.0016447368421053</v>
      </c>
      <c r="M1340" s="509">
        <v>609</v>
      </c>
      <c r="N1340" s="509">
        <v>3</v>
      </c>
      <c r="O1340" s="509">
        <v>1833</v>
      </c>
      <c r="P1340" s="522">
        <v>1.0049342105263157</v>
      </c>
      <c r="Q1340" s="510">
        <v>611</v>
      </c>
    </row>
    <row r="1341" spans="1:17" ht="14.4" customHeight="1" x14ac:dyDescent="0.3">
      <c r="A1341" s="505" t="s">
        <v>3395</v>
      </c>
      <c r="B1341" s="506" t="s">
        <v>2713</v>
      </c>
      <c r="C1341" s="506" t="s">
        <v>2688</v>
      </c>
      <c r="D1341" s="506" t="s">
        <v>2965</v>
      </c>
      <c r="E1341" s="506" t="s">
        <v>2966</v>
      </c>
      <c r="F1341" s="509"/>
      <c r="G1341" s="509"/>
      <c r="H1341" s="509"/>
      <c r="I1341" s="509"/>
      <c r="J1341" s="509">
        <v>2</v>
      </c>
      <c r="K1341" s="509">
        <v>2028</v>
      </c>
      <c r="L1341" s="509"/>
      <c r="M1341" s="509">
        <v>1014</v>
      </c>
      <c r="N1341" s="509"/>
      <c r="O1341" s="509"/>
      <c r="P1341" s="522"/>
      <c r="Q1341" s="510"/>
    </row>
    <row r="1342" spans="1:17" ht="14.4" customHeight="1" x14ac:dyDescent="0.3">
      <c r="A1342" s="505" t="s">
        <v>3395</v>
      </c>
      <c r="B1342" s="506" t="s">
        <v>2713</v>
      </c>
      <c r="C1342" s="506" t="s">
        <v>2688</v>
      </c>
      <c r="D1342" s="506" t="s">
        <v>2967</v>
      </c>
      <c r="E1342" s="506" t="s">
        <v>2968</v>
      </c>
      <c r="F1342" s="509"/>
      <c r="G1342" s="509"/>
      <c r="H1342" s="509"/>
      <c r="I1342" s="509"/>
      <c r="J1342" s="509">
        <v>1</v>
      </c>
      <c r="K1342" s="509">
        <v>449</v>
      </c>
      <c r="L1342" s="509"/>
      <c r="M1342" s="509">
        <v>449</v>
      </c>
      <c r="N1342" s="509"/>
      <c r="O1342" s="509"/>
      <c r="P1342" s="522"/>
      <c r="Q1342" s="510"/>
    </row>
    <row r="1343" spans="1:17" ht="14.4" customHeight="1" x14ac:dyDescent="0.3">
      <c r="A1343" s="505" t="s">
        <v>3395</v>
      </c>
      <c r="B1343" s="506" t="s">
        <v>2713</v>
      </c>
      <c r="C1343" s="506" t="s">
        <v>2688</v>
      </c>
      <c r="D1343" s="506" t="s">
        <v>3389</v>
      </c>
      <c r="E1343" s="506" t="s">
        <v>3390</v>
      </c>
      <c r="F1343" s="509">
        <v>1</v>
      </c>
      <c r="G1343" s="509">
        <v>1111</v>
      </c>
      <c r="H1343" s="509">
        <v>1</v>
      </c>
      <c r="I1343" s="509">
        <v>1111</v>
      </c>
      <c r="J1343" s="509"/>
      <c r="K1343" s="509"/>
      <c r="L1343" s="509"/>
      <c r="M1343" s="509"/>
      <c r="N1343" s="509"/>
      <c r="O1343" s="509"/>
      <c r="P1343" s="522"/>
      <c r="Q1343" s="510"/>
    </row>
    <row r="1344" spans="1:17" ht="14.4" customHeight="1" x14ac:dyDescent="0.3">
      <c r="A1344" s="505" t="s">
        <v>3395</v>
      </c>
      <c r="B1344" s="506" t="s">
        <v>2713</v>
      </c>
      <c r="C1344" s="506" t="s">
        <v>2688</v>
      </c>
      <c r="D1344" s="506" t="s">
        <v>2975</v>
      </c>
      <c r="E1344" s="506" t="s">
        <v>2976</v>
      </c>
      <c r="F1344" s="509">
        <v>7</v>
      </c>
      <c r="G1344" s="509">
        <v>1792</v>
      </c>
      <c r="H1344" s="509">
        <v>1</v>
      </c>
      <c r="I1344" s="509">
        <v>256</v>
      </c>
      <c r="J1344" s="509">
        <v>65</v>
      </c>
      <c r="K1344" s="509">
        <v>16705</v>
      </c>
      <c r="L1344" s="509">
        <v>9.3219866071428577</v>
      </c>
      <c r="M1344" s="509">
        <v>257</v>
      </c>
      <c r="N1344" s="509"/>
      <c r="O1344" s="509"/>
      <c r="P1344" s="522"/>
      <c r="Q1344" s="510"/>
    </row>
    <row r="1345" spans="1:17" ht="14.4" customHeight="1" x14ac:dyDescent="0.3">
      <c r="A1345" s="505" t="s">
        <v>3395</v>
      </c>
      <c r="B1345" s="506" t="s">
        <v>2713</v>
      </c>
      <c r="C1345" s="506" t="s">
        <v>2688</v>
      </c>
      <c r="D1345" s="506" t="s">
        <v>2977</v>
      </c>
      <c r="E1345" s="506" t="s">
        <v>2978</v>
      </c>
      <c r="F1345" s="509">
        <v>9</v>
      </c>
      <c r="G1345" s="509">
        <v>2925</v>
      </c>
      <c r="H1345" s="509">
        <v>1</v>
      </c>
      <c r="I1345" s="509">
        <v>325</v>
      </c>
      <c r="J1345" s="509">
        <v>8</v>
      </c>
      <c r="K1345" s="509">
        <v>2608</v>
      </c>
      <c r="L1345" s="509">
        <v>0.89162393162393161</v>
      </c>
      <c r="M1345" s="509">
        <v>326</v>
      </c>
      <c r="N1345" s="509">
        <v>7</v>
      </c>
      <c r="O1345" s="509">
        <v>2294</v>
      </c>
      <c r="P1345" s="522">
        <v>0.78427350427350428</v>
      </c>
      <c r="Q1345" s="510">
        <v>327.71428571428572</v>
      </c>
    </row>
    <row r="1346" spans="1:17" ht="14.4" customHeight="1" x14ac:dyDescent="0.3">
      <c r="A1346" s="505" t="s">
        <v>3395</v>
      </c>
      <c r="B1346" s="506" t="s">
        <v>2713</v>
      </c>
      <c r="C1346" s="506" t="s">
        <v>2688</v>
      </c>
      <c r="D1346" s="506" t="s">
        <v>2983</v>
      </c>
      <c r="E1346" s="506" t="s">
        <v>2984</v>
      </c>
      <c r="F1346" s="509">
        <v>4</v>
      </c>
      <c r="G1346" s="509">
        <v>16488</v>
      </c>
      <c r="H1346" s="509">
        <v>1</v>
      </c>
      <c r="I1346" s="509">
        <v>4122</v>
      </c>
      <c r="J1346" s="509">
        <v>4</v>
      </c>
      <c r="K1346" s="509">
        <v>16508</v>
      </c>
      <c r="L1346" s="509">
        <v>1.0012130033964095</v>
      </c>
      <c r="M1346" s="509">
        <v>4127</v>
      </c>
      <c r="N1346" s="509">
        <v>4</v>
      </c>
      <c r="O1346" s="509">
        <v>16540</v>
      </c>
      <c r="P1346" s="522">
        <v>1.0031538088306646</v>
      </c>
      <c r="Q1346" s="510">
        <v>4135</v>
      </c>
    </row>
    <row r="1347" spans="1:17" ht="14.4" customHeight="1" x14ac:dyDescent="0.3">
      <c r="A1347" s="505" t="s">
        <v>3395</v>
      </c>
      <c r="B1347" s="506" t="s">
        <v>2713</v>
      </c>
      <c r="C1347" s="506" t="s">
        <v>2688</v>
      </c>
      <c r="D1347" s="506" t="s">
        <v>2985</v>
      </c>
      <c r="E1347" s="506" t="s">
        <v>2986</v>
      </c>
      <c r="F1347" s="509">
        <v>2</v>
      </c>
      <c r="G1347" s="509">
        <v>554</v>
      </c>
      <c r="H1347" s="509">
        <v>1</v>
      </c>
      <c r="I1347" s="509">
        <v>277</v>
      </c>
      <c r="J1347" s="509"/>
      <c r="K1347" s="509"/>
      <c r="L1347" s="509"/>
      <c r="M1347" s="509"/>
      <c r="N1347" s="509"/>
      <c r="O1347" s="509"/>
      <c r="P1347" s="522"/>
      <c r="Q1347" s="510"/>
    </row>
    <row r="1348" spans="1:17" ht="14.4" customHeight="1" x14ac:dyDescent="0.3">
      <c r="A1348" s="505" t="s">
        <v>3395</v>
      </c>
      <c r="B1348" s="506" t="s">
        <v>2713</v>
      </c>
      <c r="C1348" s="506" t="s">
        <v>2688</v>
      </c>
      <c r="D1348" s="506" t="s">
        <v>2989</v>
      </c>
      <c r="E1348" s="506" t="s">
        <v>2990</v>
      </c>
      <c r="F1348" s="509"/>
      <c r="G1348" s="509"/>
      <c r="H1348" s="509"/>
      <c r="I1348" s="509"/>
      <c r="J1348" s="509">
        <v>2</v>
      </c>
      <c r="K1348" s="509">
        <v>12500</v>
      </c>
      <c r="L1348" s="509"/>
      <c r="M1348" s="509">
        <v>6250</v>
      </c>
      <c r="N1348" s="509"/>
      <c r="O1348" s="509"/>
      <c r="P1348" s="522"/>
      <c r="Q1348" s="510"/>
    </row>
    <row r="1349" spans="1:17" ht="14.4" customHeight="1" x14ac:dyDescent="0.3">
      <c r="A1349" s="505" t="s">
        <v>3395</v>
      </c>
      <c r="B1349" s="506" t="s">
        <v>2713</v>
      </c>
      <c r="C1349" s="506" t="s">
        <v>2688</v>
      </c>
      <c r="D1349" s="506" t="s">
        <v>2991</v>
      </c>
      <c r="E1349" s="506" t="s">
        <v>2992</v>
      </c>
      <c r="F1349" s="509"/>
      <c r="G1349" s="509"/>
      <c r="H1349" s="509"/>
      <c r="I1349" s="509"/>
      <c r="J1349" s="509">
        <v>1</v>
      </c>
      <c r="K1349" s="509">
        <v>1515</v>
      </c>
      <c r="L1349" s="509"/>
      <c r="M1349" s="509">
        <v>1515</v>
      </c>
      <c r="N1349" s="509"/>
      <c r="O1349" s="509"/>
      <c r="P1349" s="522"/>
      <c r="Q1349" s="510"/>
    </row>
    <row r="1350" spans="1:17" ht="14.4" customHeight="1" x14ac:dyDescent="0.3">
      <c r="A1350" s="505" t="s">
        <v>3395</v>
      </c>
      <c r="B1350" s="506" t="s">
        <v>2713</v>
      </c>
      <c r="C1350" s="506" t="s">
        <v>2688</v>
      </c>
      <c r="D1350" s="506" t="s">
        <v>2997</v>
      </c>
      <c r="E1350" s="506" t="s">
        <v>2998</v>
      </c>
      <c r="F1350" s="509">
        <v>8</v>
      </c>
      <c r="G1350" s="509">
        <v>30488</v>
      </c>
      <c r="H1350" s="509">
        <v>1</v>
      </c>
      <c r="I1350" s="509">
        <v>3811</v>
      </c>
      <c r="J1350" s="509">
        <v>8</v>
      </c>
      <c r="K1350" s="509">
        <v>30520</v>
      </c>
      <c r="L1350" s="509">
        <v>1.0010495932826029</v>
      </c>
      <c r="M1350" s="509">
        <v>3815</v>
      </c>
      <c r="N1350" s="509">
        <v>8</v>
      </c>
      <c r="O1350" s="509">
        <v>30568</v>
      </c>
      <c r="P1350" s="522">
        <v>1.0026239832065076</v>
      </c>
      <c r="Q1350" s="510">
        <v>3821</v>
      </c>
    </row>
    <row r="1351" spans="1:17" ht="14.4" customHeight="1" x14ac:dyDescent="0.3">
      <c r="A1351" s="505" t="s">
        <v>3395</v>
      </c>
      <c r="B1351" s="506" t="s">
        <v>2713</v>
      </c>
      <c r="C1351" s="506" t="s">
        <v>2688</v>
      </c>
      <c r="D1351" s="506" t="s">
        <v>3005</v>
      </c>
      <c r="E1351" s="506" t="s">
        <v>3006</v>
      </c>
      <c r="F1351" s="509"/>
      <c r="G1351" s="509"/>
      <c r="H1351" s="509"/>
      <c r="I1351" s="509"/>
      <c r="J1351" s="509">
        <v>3</v>
      </c>
      <c r="K1351" s="509">
        <v>4971</v>
      </c>
      <c r="L1351" s="509"/>
      <c r="M1351" s="509">
        <v>1657</v>
      </c>
      <c r="N1351" s="509"/>
      <c r="O1351" s="509"/>
      <c r="P1351" s="522"/>
      <c r="Q1351" s="510"/>
    </row>
    <row r="1352" spans="1:17" ht="14.4" customHeight="1" x14ac:dyDescent="0.3">
      <c r="A1352" s="505" t="s">
        <v>3395</v>
      </c>
      <c r="B1352" s="506" t="s">
        <v>2713</v>
      </c>
      <c r="C1352" s="506" t="s">
        <v>2688</v>
      </c>
      <c r="D1352" s="506" t="s">
        <v>3015</v>
      </c>
      <c r="E1352" s="506" t="s">
        <v>3016</v>
      </c>
      <c r="F1352" s="509">
        <v>55</v>
      </c>
      <c r="G1352" s="509">
        <v>70180</v>
      </c>
      <c r="H1352" s="509">
        <v>1</v>
      </c>
      <c r="I1352" s="509">
        <v>1276</v>
      </c>
      <c r="J1352" s="509">
        <v>51</v>
      </c>
      <c r="K1352" s="509">
        <v>65127</v>
      </c>
      <c r="L1352" s="509">
        <v>0.92799943003704755</v>
      </c>
      <c r="M1352" s="509">
        <v>1277</v>
      </c>
      <c r="N1352" s="509">
        <v>57</v>
      </c>
      <c r="O1352" s="509">
        <v>72933</v>
      </c>
      <c r="P1352" s="522">
        <v>1.039227700199487</v>
      </c>
      <c r="Q1352" s="510">
        <v>1279.5263157894738</v>
      </c>
    </row>
    <row r="1353" spans="1:17" ht="14.4" customHeight="1" x14ac:dyDescent="0.3">
      <c r="A1353" s="505" t="s">
        <v>3395</v>
      </c>
      <c r="B1353" s="506" t="s">
        <v>2713</v>
      </c>
      <c r="C1353" s="506" t="s">
        <v>2688</v>
      </c>
      <c r="D1353" s="506" t="s">
        <v>3017</v>
      </c>
      <c r="E1353" s="506" t="s">
        <v>3018</v>
      </c>
      <c r="F1353" s="509">
        <v>47</v>
      </c>
      <c r="G1353" s="509">
        <v>54661</v>
      </c>
      <c r="H1353" s="509">
        <v>1</v>
      </c>
      <c r="I1353" s="509">
        <v>1163</v>
      </c>
      <c r="J1353" s="509">
        <v>45</v>
      </c>
      <c r="K1353" s="509">
        <v>52380</v>
      </c>
      <c r="L1353" s="509">
        <v>0.95827006457986497</v>
      </c>
      <c r="M1353" s="509">
        <v>1164</v>
      </c>
      <c r="N1353" s="509">
        <v>20</v>
      </c>
      <c r="O1353" s="509">
        <v>23318</v>
      </c>
      <c r="P1353" s="522">
        <v>0.42659300049395366</v>
      </c>
      <c r="Q1353" s="510">
        <v>1165.9000000000001</v>
      </c>
    </row>
    <row r="1354" spans="1:17" ht="14.4" customHeight="1" x14ac:dyDescent="0.3">
      <c r="A1354" s="505" t="s">
        <v>3395</v>
      </c>
      <c r="B1354" s="506" t="s">
        <v>2713</v>
      </c>
      <c r="C1354" s="506" t="s">
        <v>2688</v>
      </c>
      <c r="D1354" s="506" t="s">
        <v>3019</v>
      </c>
      <c r="E1354" s="506" t="s">
        <v>3020</v>
      </c>
      <c r="F1354" s="509"/>
      <c r="G1354" s="509"/>
      <c r="H1354" s="509"/>
      <c r="I1354" s="509"/>
      <c r="J1354" s="509">
        <v>3</v>
      </c>
      <c r="K1354" s="509">
        <v>15204</v>
      </c>
      <c r="L1354" s="509"/>
      <c r="M1354" s="509">
        <v>5068</v>
      </c>
      <c r="N1354" s="509">
        <v>4</v>
      </c>
      <c r="O1354" s="509">
        <v>20296</v>
      </c>
      <c r="P1354" s="522"/>
      <c r="Q1354" s="510">
        <v>5074</v>
      </c>
    </row>
    <row r="1355" spans="1:17" ht="14.4" customHeight="1" x14ac:dyDescent="0.3">
      <c r="A1355" s="505" t="s">
        <v>3395</v>
      </c>
      <c r="B1355" s="506" t="s">
        <v>2713</v>
      </c>
      <c r="C1355" s="506" t="s">
        <v>2688</v>
      </c>
      <c r="D1355" s="506" t="s">
        <v>3023</v>
      </c>
      <c r="E1355" s="506" t="s">
        <v>3024</v>
      </c>
      <c r="F1355" s="509"/>
      <c r="G1355" s="509"/>
      <c r="H1355" s="509"/>
      <c r="I1355" s="509"/>
      <c r="J1355" s="509"/>
      <c r="K1355" s="509"/>
      <c r="L1355" s="509"/>
      <c r="M1355" s="509"/>
      <c r="N1355" s="509">
        <v>1</v>
      </c>
      <c r="O1355" s="509">
        <v>5514</v>
      </c>
      <c r="P1355" s="522"/>
      <c r="Q1355" s="510">
        <v>5514</v>
      </c>
    </row>
    <row r="1356" spans="1:17" ht="14.4" customHeight="1" x14ac:dyDescent="0.3">
      <c r="A1356" s="505" t="s">
        <v>3395</v>
      </c>
      <c r="B1356" s="506" t="s">
        <v>2713</v>
      </c>
      <c r="C1356" s="506" t="s">
        <v>2688</v>
      </c>
      <c r="D1356" s="506" t="s">
        <v>3025</v>
      </c>
      <c r="E1356" s="506" t="s">
        <v>3026</v>
      </c>
      <c r="F1356" s="509"/>
      <c r="G1356" s="509"/>
      <c r="H1356" s="509"/>
      <c r="I1356" s="509"/>
      <c r="J1356" s="509"/>
      <c r="K1356" s="509"/>
      <c r="L1356" s="509"/>
      <c r="M1356" s="509"/>
      <c r="N1356" s="509">
        <v>3</v>
      </c>
      <c r="O1356" s="509">
        <v>2240</v>
      </c>
      <c r="P1356" s="522"/>
      <c r="Q1356" s="510">
        <v>746.66666666666663</v>
      </c>
    </row>
    <row r="1357" spans="1:17" ht="14.4" customHeight="1" x14ac:dyDescent="0.3">
      <c r="A1357" s="505" t="s">
        <v>3395</v>
      </c>
      <c r="B1357" s="506" t="s">
        <v>2713</v>
      </c>
      <c r="C1357" s="506" t="s">
        <v>2688</v>
      </c>
      <c r="D1357" s="506" t="s">
        <v>3027</v>
      </c>
      <c r="E1357" s="506" t="s">
        <v>3028</v>
      </c>
      <c r="F1357" s="509">
        <v>244</v>
      </c>
      <c r="G1357" s="509">
        <v>41968</v>
      </c>
      <c r="H1357" s="509">
        <v>1</v>
      </c>
      <c r="I1357" s="509">
        <v>172</v>
      </c>
      <c r="J1357" s="509">
        <v>186</v>
      </c>
      <c r="K1357" s="509">
        <v>32178</v>
      </c>
      <c r="L1357" s="509">
        <v>0.76672703011818533</v>
      </c>
      <c r="M1357" s="509">
        <v>173</v>
      </c>
      <c r="N1357" s="509">
        <v>226</v>
      </c>
      <c r="O1357" s="509">
        <v>39284</v>
      </c>
      <c r="P1357" s="522">
        <v>0.93604651162790697</v>
      </c>
      <c r="Q1357" s="510">
        <v>173.82300884955751</v>
      </c>
    </row>
    <row r="1358" spans="1:17" ht="14.4" customHeight="1" x14ac:dyDescent="0.3">
      <c r="A1358" s="505" t="s">
        <v>3395</v>
      </c>
      <c r="B1358" s="506" t="s">
        <v>2713</v>
      </c>
      <c r="C1358" s="506" t="s">
        <v>2688</v>
      </c>
      <c r="D1358" s="506" t="s">
        <v>3029</v>
      </c>
      <c r="E1358" s="506" t="s">
        <v>3030</v>
      </c>
      <c r="F1358" s="509">
        <v>126</v>
      </c>
      <c r="G1358" s="509">
        <v>251244</v>
      </c>
      <c r="H1358" s="509">
        <v>1</v>
      </c>
      <c r="I1358" s="509">
        <v>1994</v>
      </c>
      <c r="J1358" s="509">
        <v>92</v>
      </c>
      <c r="K1358" s="509">
        <v>183632</v>
      </c>
      <c r="L1358" s="509">
        <v>0.73089108595628149</v>
      </c>
      <c r="M1358" s="509">
        <v>1996</v>
      </c>
      <c r="N1358" s="509">
        <v>142</v>
      </c>
      <c r="O1358" s="509">
        <v>283777</v>
      </c>
      <c r="P1358" s="522">
        <v>1.1294876693572782</v>
      </c>
      <c r="Q1358" s="510">
        <v>1998.4295774647887</v>
      </c>
    </row>
    <row r="1359" spans="1:17" ht="14.4" customHeight="1" x14ac:dyDescent="0.3">
      <c r="A1359" s="505" t="s">
        <v>3395</v>
      </c>
      <c r="B1359" s="506" t="s">
        <v>2713</v>
      </c>
      <c r="C1359" s="506" t="s">
        <v>2688</v>
      </c>
      <c r="D1359" s="506" t="s">
        <v>3035</v>
      </c>
      <c r="E1359" s="506" t="s">
        <v>3036</v>
      </c>
      <c r="F1359" s="509">
        <v>1</v>
      </c>
      <c r="G1359" s="509">
        <v>2691</v>
      </c>
      <c r="H1359" s="509">
        <v>1</v>
      </c>
      <c r="I1359" s="509">
        <v>2691</v>
      </c>
      <c r="J1359" s="509">
        <v>1</v>
      </c>
      <c r="K1359" s="509">
        <v>2692</v>
      </c>
      <c r="L1359" s="509">
        <v>1.0003716090672612</v>
      </c>
      <c r="M1359" s="509">
        <v>2692</v>
      </c>
      <c r="N1359" s="509">
        <v>1</v>
      </c>
      <c r="O1359" s="509">
        <v>2695</v>
      </c>
      <c r="P1359" s="522">
        <v>1.001486436269045</v>
      </c>
      <c r="Q1359" s="510">
        <v>2695</v>
      </c>
    </row>
    <row r="1360" spans="1:17" ht="14.4" customHeight="1" x14ac:dyDescent="0.3">
      <c r="A1360" s="505" t="s">
        <v>3395</v>
      </c>
      <c r="B1360" s="506" t="s">
        <v>2713</v>
      </c>
      <c r="C1360" s="506" t="s">
        <v>2688</v>
      </c>
      <c r="D1360" s="506" t="s">
        <v>3037</v>
      </c>
      <c r="E1360" s="506" t="s">
        <v>3038</v>
      </c>
      <c r="F1360" s="509">
        <v>3</v>
      </c>
      <c r="G1360" s="509">
        <v>15531</v>
      </c>
      <c r="H1360" s="509">
        <v>1</v>
      </c>
      <c r="I1360" s="509">
        <v>5177</v>
      </c>
      <c r="J1360" s="509">
        <v>2</v>
      </c>
      <c r="K1360" s="509">
        <v>10360</v>
      </c>
      <c r="L1360" s="509">
        <v>0.66705299079260838</v>
      </c>
      <c r="M1360" s="509">
        <v>5180</v>
      </c>
      <c r="N1360" s="509">
        <v>1</v>
      </c>
      <c r="O1360" s="509">
        <v>5186</v>
      </c>
      <c r="P1360" s="522">
        <v>0.33391281952224583</v>
      </c>
      <c r="Q1360" s="510">
        <v>5186</v>
      </c>
    </row>
    <row r="1361" spans="1:17" ht="14.4" customHeight="1" x14ac:dyDescent="0.3">
      <c r="A1361" s="505" t="s">
        <v>3395</v>
      </c>
      <c r="B1361" s="506" t="s">
        <v>2713</v>
      </c>
      <c r="C1361" s="506" t="s">
        <v>2688</v>
      </c>
      <c r="D1361" s="506" t="s">
        <v>3041</v>
      </c>
      <c r="E1361" s="506" t="s">
        <v>3042</v>
      </c>
      <c r="F1361" s="509">
        <v>2</v>
      </c>
      <c r="G1361" s="509">
        <v>1314</v>
      </c>
      <c r="H1361" s="509">
        <v>1</v>
      </c>
      <c r="I1361" s="509">
        <v>657</v>
      </c>
      <c r="J1361" s="509">
        <v>2</v>
      </c>
      <c r="K1361" s="509">
        <v>1316</v>
      </c>
      <c r="L1361" s="509">
        <v>1.0015220700152208</v>
      </c>
      <c r="M1361" s="509">
        <v>658</v>
      </c>
      <c r="N1361" s="509">
        <v>2</v>
      </c>
      <c r="O1361" s="509">
        <v>1319</v>
      </c>
      <c r="P1361" s="522">
        <v>1.0038051750380517</v>
      </c>
      <c r="Q1361" s="510">
        <v>659.5</v>
      </c>
    </row>
    <row r="1362" spans="1:17" ht="14.4" customHeight="1" x14ac:dyDescent="0.3">
      <c r="A1362" s="505" t="s">
        <v>3395</v>
      </c>
      <c r="B1362" s="506" t="s">
        <v>2713</v>
      </c>
      <c r="C1362" s="506" t="s">
        <v>2688</v>
      </c>
      <c r="D1362" s="506" t="s">
        <v>3051</v>
      </c>
      <c r="E1362" s="506" t="s">
        <v>3052</v>
      </c>
      <c r="F1362" s="509">
        <v>2</v>
      </c>
      <c r="G1362" s="509">
        <v>384</v>
      </c>
      <c r="H1362" s="509">
        <v>1</v>
      </c>
      <c r="I1362" s="509">
        <v>192</v>
      </c>
      <c r="J1362" s="509">
        <v>3</v>
      </c>
      <c r="K1362" s="509">
        <v>579</v>
      </c>
      <c r="L1362" s="509">
        <v>1.5078125</v>
      </c>
      <c r="M1362" s="509">
        <v>193</v>
      </c>
      <c r="N1362" s="509"/>
      <c r="O1362" s="509"/>
      <c r="P1362" s="522"/>
      <c r="Q1362" s="510"/>
    </row>
    <row r="1363" spans="1:17" ht="14.4" customHeight="1" x14ac:dyDescent="0.3">
      <c r="A1363" s="505" t="s">
        <v>3395</v>
      </c>
      <c r="B1363" s="506" t="s">
        <v>2713</v>
      </c>
      <c r="C1363" s="506" t="s">
        <v>2688</v>
      </c>
      <c r="D1363" s="506" t="s">
        <v>3053</v>
      </c>
      <c r="E1363" s="506" t="s">
        <v>3054</v>
      </c>
      <c r="F1363" s="509">
        <v>464</v>
      </c>
      <c r="G1363" s="509">
        <v>91408</v>
      </c>
      <c r="H1363" s="509">
        <v>1</v>
      </c>
      <c r="I1363" s="509">
        <v>197</v>
      </c>
      <c r="J1363" s="509">
        <v>473</v>
      </c>
      <c r="K1363" s="509">
        <v>93654</v>
      </c>
      <c r="L1363" s="509">
        <v>1.0245711535095396</v>
      </c>
      <c r="M1363" s="509">
        <v>198</v>
      </c>
      <c r="N1363" s="509">
        <v>1144</v>
      </c>
      <c r="O1363" s="509">
        <v>227427</v>
      </c>
      <c r="P1363" s="522">
        <v>2.4880426220899703</v>
      </c>
      <c r="Q1363" s="510">
        <v>198.79982517482517</v>
      </c>
    </row>
    <row r="1364" spans="1:17" ht="14.4" customHeight="1" x14ac:dyDescent="0.3">
      <c r="A1364" s="505" t="s">
        <v>3395</v>
      </c>
      <c r="B1364" s="506" t="s">
        <v>2713</v>
      </c>
      <c r="C1364" s="506" t="s">
        <v>2688</v>
      </c>
      <c r="D1364" s="506" t="s">
        <v>3055</v>
      </c>
      <c r="E1364" s="506" t="s">
        <v>3056</v>
      </c>
      <c r="F1364" s="509">
        <v>3</v>
      </c>
      <c r="G1364" s="509">
        <v>1242</v>
      </c>
      <c r="H1364" s="509">
        <v>1</v>
      </c>
      <c r="I1364" s="509">
        <v>414</v>
      </c>
      <c r="J1364" s="509">
        <v>3</v>
      </c>
      <c r="K1364" s="509">
        <v>1245</v>
      </c>
      <c r="L1364" s="509">
        <v>1.0024154589371981</v>
      </c>
      <c r="M1364" s="509">
        <v>415</v>
      </c>
      <c r="N1364" s="509">
        <v>3</v>
      </c>
      <c r="O1364" s="509">
        <v>1249</v>
      </c>
      <c r="P1364" s="522">
        <v>1.0056360708534622</v>
      </c>
      <c r="Q1364" s="510">
        <v>416.33333333333331</v>
      </c>
    </row>
    <row r="1365" spans="1:17" ht="14.4" customHeight="1" x14ac:dyDescent="0.3">
      <c r="A1365" s="505" t="s">
        <v>3395</v>
      </c>
      <c r="B1365" s="506" t="s">
        <v>2713</v>
      </c>
      <c r="C1365" s="506" t="s">
        <v>2688</v>
      </c>
      <c r="D1365" s="506" t="s">
        <v>3059</v>
      </c>
      <c r="E1365" s="506" t="s">
        <v>3060</v>
      </c>
      <c r="F1365" s="509">
        <v>2</v>
      </c>
      <c r="G1365" s="509">
        <v>314</v>
      </c>
      <c r="H1365" s="509">
        <v>1</v>
      </c>
      <c r="I1365" s="509">
        <v>157</v>
      </c>
      <c r="J1365" s="509">
        <v>1</v>
      </c>
      <c r="K1365" s="509">
        <v>158</v>
      </c>
      <c r="L1365" s="509">
        <v>0.50318471337579618</v>
      </c>
      <c r="M1365" s="509">
        <v>158</v>
      </c>
      <c r="N1365" s="509">
        <v>2</v>
      </c>
      <c r="O1365" s="509">
        <v>318</v>
      </c>
      <c r="P1365" s="522">
        <v>1.0127388535031847</v>
      </c>
      <c r="Q1365" s="510">
        <v>159</v>
      </c>
    </row>
    <row r="1366" spans="1:17" ht="14.4" customHeight="1" x14ac:dyDescent="0.3">
      <c r="A1366" s="505" t="s">
        <v>3395</v>
      </c>
      <c r="B1366" s="506" t="s">
        <v>2713</v>
      </c>
      <c r="C1366" s="506" t="s">
        <v>2688</v>
      </c>
      <c r="D1366" s="506" t="s">
        <v>3065</v>
      </c>
      <c r="E1366" s="506" t="s">
        <v>3066</v>
      </c>
      <c r="F1366" s="509">
        <v>1</v>
      </c>
      <c r="G1366" s="509">
        <v>424</v>
      </c>
      <c r="H1366" s="509">
        <v>1</v>
      </c>
      <c r="I1366" s="509">
        <v>424</v>
      </c>
      <c r="J1366" s="509">
        <v>1</v>
      </c>
      <c r="K1366" s="509">
        <v>425</v>
      </c>
      <c r="L1366" s="509">
        <v>1.0023584905660377</v>
      </c>
      <c r="M1366" s="509">
        <v>425</v>
      </c>
      <c r="N1366" s="509"/>
      <c r="O1366" s="509"/>
      <c r="P1366" s="522"/>
      <c r="Q1366" s="510"/>
    </row>
    <row r="1367" spans="1:17" ht="14.4" customHeight="1" x14ac:dyDescent="0.3">
      <c r="A1367" s="505" t="s">
        <v>3395</v>
      </c>
      <c r="B1367" s="506" t="s">
        <v>2713</v>
      </c>
      <c r="C1367" s="506" t="s">
        <v>2688</v>
      </c>
      <c r="D1367" s="506" t="s">
        <v>3067</v>
      </c>
      <c r="E1367" s="506" t="s">
        <v>3068</v>
      </c>
      <c r="F1367" s="509">
        <v>14</v>
      </c>
      <c r="G1367" s="509">
        <v>29624</v>
      </c>
      <c r="H1367" s="509">
        <v>1</v>
      </c>
      <c r="I1367" s="509">
        <v>2116</v>
      </c>
      <c r="J1367" s="509">
        <v>8</v>
      </c>
      <c r="K1367" s="509">
        <v>16944</v>
      </c>
      <c r="L1367" s="509">
        <v>0.57196867404806917</v>
      </c>
      <c r="M1367" s="509">
        <v>2118</v>
      </c>
      <c r="N1367" s="509">
        <v>31</v>
      </c>
      <c r="O1367" s="509">
        <v>65745</v>
      </c>
      <c r="P1367" s="522">
        <v>2.2193154199297869</v>
      </c>
      <c r="Q1367" s="510">
        <v>2120.8064516129034</v>
      </c>
    </row>
    <row r="1368" spans="1:17" ht="14.4" customHeight="1" x14ac:dyDescent="0.3">
      <c r="A1368" s="505" t="s">
        <v>3395</v>
      </c>
      <c r="B1368" s="506" t="s">
        <v>2713</v>
      </c>
      <c r="C1368" s="506" t="s">
        <v>2688</v>
      </c>
      <c r="D1368" s="506" t="s">
        <v>3069</v>
      </c>
      <c r="E1368" s="506" t="s">
        <v>2998</v>
      </c>
      <c r="F1368" s="509">
        <v>8</v>
      </c>
      <c r="G1368" s="509">
        <v>14896</v>
      </c>
      <c r="H1368" s="509">
        <v>1</v>
      </c>
      <c r="I1368" s="509">
        <v>1862</v>
      </c>
      <c r="J1368" s="509">
        <v>8</v>
      </c>
      <c r="K1368" s="509">
        <v>14912</v>
      </c>
      <c r="L1368" s="509">
        <v>1.0010741138560688</v>
      </c>
      <c r="M1368" s="509">
        <v>1864</v>
      </c>
      <c r="N1368" s="509">
        <v>10</v>
      </c>
      <c r="O1368" s="509">
        <v>18670</v>
      </c>
      <c r="P1368" s="522">
        <v>1.2533566058002148</v>
      </c>
      <c r="Q1368" s="510">
        <v>1867</v>
      </c>
    </row>
    <row r="1369" spans="1:17" ht="14.4" customHeight="1" x14ac:dyDescent="0.3">
      <c r="A1369" s="505" t="s">
        <v>3395</v>
      </c>
      <c r="B1369" s="506" t="s">
        <v>2713</v>
      </c>
      <c r="C1369" s="506" t="s">
        <v>2688</v>
      </c>
      <c r="D1369" s="506" t="s">
        <v>3074</v>
      </c>
      <c r="E1369" s="506" t="s">
        <v>3075</v>
      </c>
      <c r="F1369" s="509">
        <v>1</v>
      </c>
      <c r="G1369" s="509">
        <v>910</v>
      </c>
      <c r="H1369" s="509">
        <v>1</v>
      </c>
      <c r="I1369" s="509">
        <v>910</v>
      </c>
      <c r="J1369" s="509"/>
      <c r="K1369" s="509"/>
      <c r="L1369" s="509"/>
      <c r="M1369" s="509"/>
      <c r="N1369" s="509"/>
      <c r="O1369" s="509"/>
      <c r="P1369" s="522"/>
      <c r="Q1369" s="510"/>
    </row>
    <row r="1370" spans="1:17" ht="14.4" customHeight="1" x14ac:dyDescent="0.3">
      <c r="A1370" s="505" t="s">
        <v>3395</v>
      </c>
      <c r="B1370" s="506" t="s">
        <v>2713</v>
      </c>
      <c r="C1370" s="506" t="s">
        <v>2688</v>
      </c>
      <c r="D1370" s="506" t="s">
        <v>3078</v>
      </c>
      <c r="E1370" s="506" t="s">
        <v>3079</v>
      </c>
      <c r="F1370" s="509">
        <v>4</v>
      </c>
      <c r="G1370" s="509">
        <v>33512</v>
      </c>
      <c r="H1370" s="509">
        <v>1</v>
      </c>
      <c r="I1370" s="509">
        <v>8378</v>
      </c>
      <c r="J1370" s="509">
        <v>4</v>
      </c>
      <c r="K1370" s="509">
        <v>33536</v>
      </c>
      <c r="L1370" s="509">
        <v>1.0007161613750299</v>
      </c>
      <c r="M1370" s="509">
        <v>8384</v>
      </c>
      <c r="N1370" s="509">
        <v>6</v>
      </c>
      <c r="O1370" s="509">
        <v>50359</v>
      </c>
      <c r="P1370" s="522">
        <v>1.5027154452136549</v>
      </c>
      <c r="Q1370" s="510">
        <v>8393.1666666666661</v>
      </c>
    </row>
    <row r="1371" spans="1:17" ht="14.4" customHeight="1" x14ac:dyDescent="0.3">
      <c r="A1371" s="505" t="s">
        <v>3395</v>
      </c>
      <c r="B1371" s="506" t="s">
        <v>2713</v>
      </c>
      <c r="C1371" s="506" t="s">
        <v>2688</v>
      </c>
      <c r="D1371" s="506" t="s">
        <v>3086</v>
      </c>
      <c r="E1371" s="506" t="s">
        <v>3087</v>
      </c>
      <c r="F1371" s="509">
        <v>2</v>
      </c>
      <c r="G1371" s="509">
        <v>3976</v>
      </c>
      <c r="H1371" s="509">
        <v>1</v>
      </c>
      <c r="I1371" s="509">
        <v>1988</v>
      </c>
      <c r="J1371" s="509"/>
      <c r="K1371" s="509"/>
      <c r="L1371" s="509"/>
      <c r="M1371" s="509"/>
      <c r="N1371" s="509">
        <v>2</v>
      </c>
      <c r="O1371" s="509">
        <v>4002</v>
      </c>
      <c r="P1371" s="522">
        <v>1.0065392354124749</v>
      </c>
      <c r="Q1371" s="510">
        <v>2001</v>
      </c>
    </row>
    <row r="1372" spans="1:17" ht="14.4" customHeight="1" x14ac:dyDescent="0.3">
      <c r="A1372" s="505" t="s">
        <v>3395</v>
      </c>
      <c r="B1372" s="506" t="s">
        <v>2713</v>
      </c>
      <c r="C1372" s="506" t="s">
        <v>2688</v>
      </c>
      <c r="D1372" s="506" t="s">
        <v>3396</v>
      </c>
      <c r="E1372" s="506" t="s">
        <v>3397</v>
      </c>
      <c r="F1372" s="509"/>
      <c r="G1372" s="509"/>
      <c r="H1372" s="509"/>
      <c r="I1372" s="509"/>
      <c r="J1372" s="509"/>
      <c r="K1372" s="509"/>
      <c r="L1372" s="509"/>
      <c r="M1372" s="509"/>
      <c r="N1372" s="509">
        <v>1</v>
      </c>
      <c r="O1372" s="509">
        <v>451</v>
      </c>
      <c r="P1372" s="522"/>
      <c r="Q1372" s="510">
        <v>451</v>
      </c>
    </row>
    <row r="1373" spans="1:17" ht="14.4" customHeight="1" x14ac:dyDescent="0.3">
      <c r="A1373" s="505" t="s">
        <v>3398</v>
      </c>
      <c r="B1373" s="506" t="s">
        <v>2713</v>
      </c>
      <c r="C1373" s="506" t="s">
        <v>2714</v>
      </c>
      <c r="D1373" s="506" t="s">
        <v>2719</v>
      </c>
      <c r="E1373" s="506" t="s">
        <v>714</v>
      </c>
      <c r="F1373" s="509">
        <v>0.5</v>
      </c>
      <c r="G1373" s="509">
        <v>991.44</v>
      </c>
      <c r="H1373" s="509">
        <v>1</v>
      </c>
      <c r="I1373" s="509">
        <v>1982.88</v>
      </c>
      <c r="J1373" s="509"/>
      <c r="K1373" s="509"/>
      <c r="L1373" s="509"/>
      <c r="M1373" s="509"/>
      <c r="N1373" s="509"/>
      <c r="O1373" s="509"/>
      <c r="P1373" s="522"/>
      <c r="Q1373" s="510"/>
    </row>
    <row r="1374" spans="1:17" ht="14.4" customHeight="1" x14ac:dyDescent="0.3">
      <c r="A1374" s="505" t="s">
        <v>3398</v>
      </c>
      <c r="B1374" s="506" t="s">
        <v>2713</v>
      </c>
      <c r="C1374" s="506" t="s">
        <v>2714</v>
      </c>
      <c r="D1374" s="506" t="s">
        <v>2720</v>
      </c>
      <c r="E1374" s="506" t="s">
        <v>2721</v>
      </c>
      <c r="F1374" s="509"/>
      <c r="G1374" s="509"/>
      <c r="H1374" s="509"/>
      <c r="I1374" s="509"/>
      <c r="J1374" s="509">
        <v>0.66</v>
      </c>
      <c r="K1374" s="509">
        <v>1747.82</v>
      </c>
      <c r="L1374" s="509"/>
      <c r="M1374" s="509">
        <v>2648.212121212121</v>
      </c>
      <c r="N1374" s="509"/>
      <c r="O1374" s="509"/>
      <c r="P1374" s="522"/>
      <c r="Q1374" s="510"/>
    </row>
    <row r="1375" spans="1:17" ht="14.4" customHeight="1" x14ac:dyDescent="0.3">
      <c r="A1375" s="505" t="s">
        <v>3398</v>
      </c>
      <c r="B1375" s="506" t="s">
        <v>2713</v>
      </c>
      <c r="C1375" s="506" t="s">
        <v>2714</v>
      </c>
      <c r="D1375" s="506" t="s">
        <v>2728</v>
      </c>
      <c r="E1375" s="506" t="s">
        <v>725</v>
      </c>
      <c r="F1375" s="509">
        <v>4.2</v>
      </c>
      <c r="G1375" s="509">
        <v>4459.3999999999996</v>
      </c>
      <c r="H1375" s="509">
        <v>1</v>
      </c>
      <c r="I1375" s="509">
        <v>1061.7619047619046</v>
      </c>
      <c r="J1375" s="509">
        <v>1.2</v>
      </c>
      <c r="K1375" s="509">
        <v>1186.82</v>
      </c>
      <c r="L1375" s="509">
        <v>0.26613894245862674</v>
      </c>
      <c r="M1375" s="509">
        <v>989.01666666666665</v>
      </c>
      <c r="N1375" s="509">
        <v>1.2</v>
      </c>
      <c r="O1375" s="509">
        <v>1186.8399999999999</v>
      </c>
      <c r="P1375" s="522">
        <v>0.26614342736691032</v>
      </c>
      <c r="Q1375" s="510">
        <v>989.0333333333333</v>
      </c>
    </row>
    <row r="1376" spans="1:17" ht="14.4" customHeight="1" x14ac:dyDescent="0.3">
      <c r="A1376" s="505" t="s">
        <v>3398</v>
      </c>
      <c r="B1376" s="506" t="s">
        <v>2713</v>
      </c>
      <c r="C1376" s="506" t="s">
        <v>2714</v>
      </c>
      <c r="D1376" s="506" t="s">
        <v>2731</v>
      </c>
      <c r="E1376" s="506" t="s">
        <v>832</v>
      </c>
      <c r="F1376" s="509">
        <v>0.62</v>
      </c>
      <c r="G1376" s="509">
        <v>7838.76</v>
      </c>
      <c r="H1376" s="509">
        <v>1</v>
      </c>
      <c r="I1376" s="509">
        <v>12643.161290322581</v>
      </c>
      <c r="J1376" s="509">
        <v>0.71</v>
      </c>
      <c r="K1376" s="509">
        <v>7339.53</v>
      </c>
      <c r="L1376" s="509">
        <v>0.93631263107940532</v>
      </c>
      <c r="M1376" s="509">
        <v>10337.366197183099</v>
      </c>
      <c r="N1376" s="509">
        <v>0.72</v>
      </c>
      <c r="O1376" s="509">
        <v>7442.8600000000006</v>
      </c>
      <c r="P1376" s="522">
        <v>0.94949456291556322</v>
      </c>
      <c r="Q1376" s="510">
        <v>10337.305555555557</v>
      </c>
    </row>
    <row r="1377" spans="1:17" ht="14.4" customHeight="1" x14ac:dyDescent="0.3">
      <c r="A1377" s="505" t="s">
        <v>3398</v>
      </c>
      <c r="B1377" s="506" t="s">
        <v>2713</v>
      </c>
      <c r="C1377" s="506" t="s">
        <v>2714</v>
      </c>
      <c r="D1377" s="506" t="s">
        <v>2734</v>
      </c>
      <c r="E1377" s="506" t="s">
        <v>832</v>
      </c>
      <c r="F1377" s="509"/>
      <c r="G1377" s="509"/>
      <c r="H1377" s="509"/>
      <c r="I1377" s="509"/>
      <c r="J1377" s="509"/>
      <c r="K1377" s="509"/>
      <c r="L1377" s="509"/>
      <c r="M1377" s="509"/>
      <c r="N1377" s="509">
        <v>0.5</v>
      </c>
      <c r="O1377" s="509">
        <v>2985.69</v>
      </c>
      <c r="P1377" s="522"/>
      <c r="Q1377" s="510">
        <v>5971.38</v>
      </c>
    </row>
    <row r="1378" spans="1:17" ht="14.4" customHeight="1" x14ac:dyDescent="0.3">
      <c r="A1378" s="505" t="s">
        <v>3398</v>
      </c>
      <c r="B1378" s="506" t="s">
        <v>2713</v>
      </c>
      <c r="C1378" s="506" t="s">
        <v>2714</v>
      </c>
      <c r="D1378" s="506" t="s">
        <v>2740</v>
      </c>
      <c r="E1378" s="506" t="s">
        <v>729</v>
      </c>
      <c r="F1378" s="509"/>
      <c r="G1378" s="509"/>
      <c r="H1378" s="509"/>
      <c r="I1378" s="509"/>
      <c r="J1378" s="509"/>
      <c r="K1378" s="509"/>
      <c r="L1378" s="509"/>
      <c r="M1378" s="509"/>
      <c r="N1378" s="509">
        <v>3</v>
      </c>
      <c r="O1378" s="509">
        <v>2925.66</v>
      </c>
      <c r="P1378" s="522"/>
      <c r="Q1378" s="510">
        <v>975.21999999999991</v>
      </c>
    </row>
    <row r="1379" spans="1:17" ht="14.4" customHeight="1" x14ac:dyDescent="0.3">
      <c r="A1379" s="505" t="s">
        <v>3398</v>
      </c>
      <c r="B1379" s="506" t="s">
        <v>2713</v>
      </c>
      <c r="C1379" s="506" t="s">
        <v>2714</v>
      </c>
      <c r="D1379" s="506" t="s">
        <v>2745</v>
      </c>
      <c r="E1379" s="506" t="s">
        <v>748</v>
      </c>
      <c r="F1379" s="509">
        <v>0.60000000000000009</v>
      </c>
      <c r="G1379" s="509">
        <v>3247.9800000000005</v>
      </c>
      <c r="H1379" s="509">
        <v>1</v>
      </c>
      <c r="I1379" s="509">
        <v>5413.3</v>
      </c>
      <c r="J1379" s="509">
        <v>0.2</v>
      </c>
      <c r="K1379" s="509">
        <v>1092.1600000000001</v>
      </c>
      <c r="L1379" s="509">
        <v>0.33625822819106027</v>
      </c>
      <c r="M1379" s="509">
        <v>5460.8</v>
      </c>
      <c r="N1379" s="509">
        <v>0.44000000000000006</v>
      </c>
      <c r="O1379" s="509">
        <v>2402.75</v>
      </c>
      <c r="P1379" s="522">
        <v>0.73976748625299404</v>
      </c>
      <c r="Q1379" s="510">
        <v>5460.795454545454</v>
      </c>
    </row>
    <row r="1380" spans="1:17" ht="14.4" customHeight="1" x14ac:dyDescent="0.3">
      <c r="A1380" s="505" t="s">
        <v>3398</v>
      </c>
      <c r="B1380" s="506" t="s">
        <v>2713</v>
      </c>
      <c r="C1380" s="506" t="s">
        <v>2714</v>
      </c>
      <c r="D1380" s="506" t="s">
        <v>2746</v>
      </c>
      <c r="E1380" s="506" t="s">
        <v>748</v>
      </c>
      <c r="F1380" s="509">
        <v>1.66</v>
      </c>
      <c r="G1380" s="509">
        <v>17972.060000000001</v>
      </c>
      <c r="H1380" s="509">
        <v>1</v>
      </c>
      <c r="I1380" s="509">
        <v>10826.542168674699</v>
      </c>
      <c r="J1380" s="509">
        <v>2.52</v>
      </c>
      <c r="K1380" s="509">
        <v>27388.799999999999</v>
      </c>
      <c r="L1380" s="509">
        <v>1.5239655331664816</v>
      </c>
      <c r="M1380" s="509">
        <v>10868.571428571428</v>
      </c>
      <c r="N1380" s="509">
        <v>1.1400000000000001</v>
      </c>
      <c r="O1380" s="509">
        <v>12450.539999999999</v>
      </c>
      <c r="P1380" s="522">
        <v>0.69277200276429074</v>
      </c>
      <c r="Q1380" s="510">
        <v>10921.526315789471</v>
      </c>
    </row>
    <row r="1381" spans="1:17" ht="14.4" customHeight="1" x14ac:dyDescent="0.3">
      <c r="A1381" s="505" t="s">
        <v>3398</v>
      </c>
      <c r="B1381" s="506" t="s">
        <v>2713</v>
      </c>
      <c r="C1381" s="506" t="s">
        <v>2714</v>
      </c>
      <c r="D1381" s="506" t="s">
        <v>2749</v>
      </c>
      <c r="E1381" s="506" t="s">
        <v>748</v>
      </c>
      <c r="F1381" s="509"/>
      <c r="G1381" s="509"/>
      <c r="H1381" s="509"/>
      <c r="I1381" s="509"/>
      <c r="J1381" s="509"/>
      <c r="K1381" s="509"/>
      <c r="L1381" s="509"/>
      <c r="M1381" s="509"/>
      <c r="N1381" s="509">
        <v>3.05</v>
      </c>
      <c r="O1381" s="509">
        <v>6662.1299999999992</v>
      </c>
      <c r="P1381" s="522"/>
      <c r="Q1381" s="510">
        <v>2184.3049180327866</v>
      </c>
    </row>
    <row r="1382" spans="1:17" ht="14.4" customHeight="1" x14ac:dyDescent="0.3">
      <c r="A1382" s="505" t="s">
        <v>3398</v>
      </c>
      <c r="B1382" s="506" t="s">
        <v>2713</v>
      </c>
      <c r="C1382" s="506" t="s">
        <v>2714</v>
      </c>
      <c r="D1382" s="506" t="s">
        <v>2750</v>
      </c>
      <c r="E1382" s="506" t="s">
        <v>733</v>
      </c>
      <c r="F1382" s="509">
        <v>0.65</v>
      </c>
      <c r="G1382" s="509">
        <v>244.42000000000002</v>
      </c>
      <c r="H1382" s="509">
        <v>1</v>
      </c>
      <c r="I1382" s="509">
        <v>376.03076923076924</v>
      </c>
      <c r="J1382" s="509">
        <v>0.5</v>
      </c>
      <c r="K1382" s="509">
        <v>188.66</v>
      </c>
      <c r="L1382" s="509">
        <v>0.7718680959004991</v>
      </c>
      <c r="M1382" s="509">
        <v>377.32</v>
      </c>
      <c r="N1382" s="509">
        <v>0.35</v>
      </c>
      <c r="O1382" s="509">
        <v>132.76</v>
      </c>
      <c r="P1382" s="522">
        <v>0.54316340724981582</v>
      </c>
      <c r="Q1382" s="510">
        <v>379.31428571428569</v>
      </c>
    </row>
    <row r="1383" spans="1:17" ht="14.4" customHeight="1" x14ac:dyDescent="0.3">
      <c r="A1383" s="505" t="s">
        <v>3398</v>
      </c>
      <c r="B1383" s="506" t="s">
        <v>2713</v>
      </c>
      <c r="C1383" s="506" t="s">
        <v>2714</v>
      </c>
      <c r="D1383" s="506" t="s">
        <v>2759</v>
      </c>
      <c r="E1383" s="506" t="s">
        <v>748</v>
      </c>
      <c r="F1383" s="509"/>
      <c r="G1383" s="509"/>
      <c r="H1383" s="509"/>
      <c r="I1383" s="509"/>
      <c r="J1383" s="509"/>
      <c r="K1383" s="509"/>
      <c r="L1383" s="509"/>
      <c r="M1383" s="509"/>
      <c r="N1383" s="509">
        <v>0.06</v>
      </c>
      <c r="O1383" s="509">
        <v>1965.87</v>
      </c>
      <c r="P1383" s="522"/>
      <c r="Q1383" s="510">
        <v>32764.5</v>
      </c>
    </row>
    <row r="1384" spans="1:17" ht="14.4" customHeight="1" x14ac:dyDescent="0.3">
      <c r="A1384" s="505" t="s">
        <v>3398</v>
      </c>
      <c r="B1384" s="506" t="s">
        <v>2713</v>
      </c>
      <c r="C1384" s="506" t="s">
        <v>2679</v>
      </c>
      <c r="D1384" s="506" t="s">
        <v>2772</v>
      </c>
      <c r="E1384" s="506" t="s">
        <v>2771</v>
      </c>
      <c r="F1384" s="509">
        <v>1</v>
      </c>
      <c r="G1384" s="509">
        <v>1408.42</v>
      </c>
      <c r="H1384" s="509">
        <v>1</v>
      </c>
      <c r="I1384" s="509">
        <v>1408.42</v>
      </c>
      <c r="J1384" s="509"/>
      <c r="K1384" s="509"/>
      <c r="L1384" s="509"/>
      <c r="M1384" s="509"/>
      <c r="N1384" s="509"/>
      <c r="O1384" s="509"/>
      <c r="P1384" s="522"/>
      <c r="Q1384" s="510"/>
    </row>
    <row r="1385" spans="1:17" ht="14.4" customHeight="1" x14ac:dyDescent="0.3">
      <c r="A1385" s="505" t="s">
        <v>3398</v>
      </c>
      <c r="B1385" s="506" t="s">
        <v>2713</v>
      </c>
      <c r="C1385" s="506" t="s">
        <v>2679</v>
      </c>
      <c r="D1385" s="506" t="s">
        <v>2773</v>
      </c>
      <c r="E1385" s="506" t="s">
        <v>2771</v>
      </c>
      <c r="F1385" s="509">
        <v>2</v>
      </c>
      <c r="G1385" s="509">
        <v>3414.62</v>
      </c>
      <c r="H1385" s="509">
        <v>1</v>
      </c>
      <c r="I1385" s="509">
        <v>1707.31</v>
      </c>
      <c r="J1385" s="509"/>
      <c r="K1385" s="509"/>
      <c r="L1385" s="509"/>
      <c r="M1385" s="509"/>
      <c r="N1385" s="509">
        <v>5</v>
      </c>
      <c r="O1385" s="509">
        <v>8536.5499999999993</v>
      </c>
      <c r="P1385" s="522">
        <v>2.5</v>
      </c>
      <c r="Q1385" s="510">
        <v>1707.31</v>
      </c>
    </row>
    <row r="1386" spans="1:17" ht="14.4" customHeight="1" x14ac:dyDescent="0.3">
      <c r="A1386" s="505" t="s">
        <v>3398</v>
      </c>
      <c r="B1386" s="506" t="s">
        <v>2713</v>
      </c>
      <c r="C1386" s="506" t="s">
        <v>2679</v>
      </c>
      <c r="D1386" s="506" t="s">
        <v>2774</v>
      </c>
      <c r="E1386" s="506" t="s">
        <v>2771</v>
      </c>
      <c r="F1386" s="509">
        <v>1</v>
      </c>
      <c r="G1386" s="509">
        <v>2066.3000000000002</v>
      </c>
      <c r="H1386" s="509">
        <v>1</v>
      </c>
      <c r="I1386" s="509">
        <v>2066.3000000000002</v>
      </c>
      <c r="J1386" s="509">
        <v>4</v>
      </c>
      <c r="K1386" s="509">
        <v>8265.2000000000007</v>
      </c>
      <c r="L1386" s="509">
        <v>4</v>
      </c>
      <c r="M1386" s="509">
        <v>2066.3000000000002</v>
      </c>
      <c r="N1386" s="509">
        <v>4</v>
      </c>
      <c r="O1386" s="509">
        <v>8265.2000000000007</v>
      </c>
      <c r="P1386" s="522">
        <v>4</v>
      </c>
      <c r="Q1386" s="510">
        <v>2066.3000000000002</v>
      </c>
    </row>
    <row r="1387" spans="1:17" ht="14.4" customHeight="1" x14ac:dyDescent="0.3">
      <c r="A1387" s="505" t="s">
        <v>3398</v>
      </c>
      <c r="B1387" s="506" t="s">
        <v>2713</v>
      </c>
      <c r="C1387" s="506" t="s">
        <v>2679</v>
      </c>
      <c r="D1387" s="506" t="s">
        <v>2775</v>
      </c>
      <c r="E1387" s="506" t="s">
        <v>2776</v>
      </c>
      <c r="F1387" s="509">
        <v>1</v>
      </c>
      <c r="G1387" s="509">
        <v>1932.09</v>
      </c>
      <c r="H1387" s="509">
        <v>1</v>
      </c>
      <c r="I1387" s="509">
        <v>1932.09</v>
      </c>
      <c r="J1387" s="509">
        <v>2</v>
      </c>
      <c r="K1387" s="509">
        <v>3864.18</v>
      </c>
      <c r="L1387" s="509">
        <v>2</v>
      </c>
      <c r="M1387" s="509">
        <v>1932.09</v>
      </c>
      <c r="N1387" s="509"/>
      <c r="O1387" s="509"/>
      <c r="P1387" s="522"/>
      <c r="Q1387" s="510"/>
    </row>
    <row r="1388" spans="1:17" ht="14.4" customHeight="1" x14ac:dyDescent="0.3">
      <c r="A1388" s="505" t="s">
        <v>3398</v>
      </c>
      <c r="B1388" s="506" t="s">
        <v>2713</v>
      </c>
      <c r="C1388" s="506" t="s">
        <v>2679</v>
      </c>
      <c r="D1388" s="506" t="s">
        <v>2777</v>
      </c>
      <c r="E1388" s="506" t="s">
        <v>2778</v>
      </c>
      <c r="F1388" s="509">
        <v>1</v>
      </c>
      <c r="G1388" s="509">
        <v>1027.76</v>
      </c>
      <c r="H1388" s="509">
        <v>1</v>
      </c>
      <c r="I1388" s="509">
        <v>1027.76</v>
      </c>
      <c r="J1388" s="509">
        <v>5</v>
      </c>
      <c r="K1388" s="509">
        <v>5138.8</v>
      </c>
      <c r="L1388" s="509">
        <v>5</v>
      </c>
      <c r="M1388" s="509">
        <v>1027.76</v>
      </c>
      <c r="N1388" s="509">
        <v>3</v>
      </c>
      <c r="O1388" s="509">
        <v>3083.2799999999997</v>
      </c>
      <c r="P1388" s="522">
        <v>3</v>
      </c>
      <c r="Q1388" s="510">
        <v>1027.76</v>
      </c>
    </row>
    <row r="1389" spans="1:17" ht="14.4" customHeight="1" x14ac:dyDescent="0.3">
      <c r="A1389" s="505" t="s">
        <v>3398</v>
      </c>
      <c r="B1389" s="506" t="s">
        <v>2713</v>
      </c>
      <c r="C1389" s="506" t="s">
        <v>2679</v>
      </c>
      <c r="D1389" s="506" t="s">
        <v>2779</v>
      </c>
      <c r="E1389" s="506" t="s">
        <v>2778</v>
      </c>
      <c r="F1389" s="509">
        <v>2</v>
      </c>
      <c r="G1389" s="509">
        <v>4283.7</v>
      </c>
      <c r="H1389" s="509">
        <v>1</v>
      </c>
      <c r="I1389" s="509">
        <v>2141.85</v>
      </c>
      <c r="J1389" s="509"/>
      <c r="K1389" s="509"/>
      <c r="L1389" s="509"/>
      <c r="M1389" s="509"/>
      <c r="N1389" s="509"/>
      <c r="O1389" s="509"/>
      <c r="P1389" s="522"/>
      <c r="Q1389" s="510"/>
    </row>
    <row r="1390" spans="1:17" ht="14.4" customHeight="1" x14ac:dyDescent="0.3">
      <c r="A1390" s="505" t="s">
        <v>3398</v>
      </c>
      <c r="B1390" s="506" t="s">
        <v>2713</v>
      </c>
      <c r="C1390" s="506" t="s">
        <v>2679</v>
      </c>
      <c r="D1390" s="506" t="s">
        <v>2803</v>
      </c>
      <c r="E1390" s="506" t="s">
        <v>2804</v>
      </c>
      <c r="F1390" s="509">
        <v>1</v>
      </c>
      <c r="G1390" s="509">
        <v>1123.73</v>
      </c>
      <c r="H1390" s="509">
        <v>1</v>
      </c>
      <c r="I1390" s="509">
        <v>1123.73</v>
      </c>
      <c r="J1390" s="509"/>
      <c r="K1390" s="509"/>
      <c r="L1390" s="509"/>
      <c r="M1390" s="509"/>
      <c r="N1390" s="509"/>
      <c r="O1390" s="509"/>
      <c r="P1390" s="522"/>
      <c r="Q1390" s="510"/>
    </row>
    <row r="1391" spans="1:17" ht="14.4" customHeight="1" x14ac:dyDescent="0.3">
      <c r="A1391" s="505" t="s">
        <v>3398</v>
      </c>
      <c r="B1391" s="506" t="s">
        <v>2713</v>
      </c>
      <c r="C1391" s="506" t="s">
        <v>2679</v>
      </c>
      <c r="D1391" s="506" t="s">
        <v>2805</v>
      </c>
      <c r="E1391" s="506" t="s">
        <v>2806</v>
      </c>
      <c r="F1391" s="509">
        <v>1</v>
      </c>
      <c r="G1391" s="509">
        <v>17073.05</v>
      </c>
      <c r="H1391" s="509">
        <v>1</v>
      </c>
      <c r="I1391" s="509">
        <v>17073.05</v>
      </c>
      <c r="J1391" s="509"/>
      <c r="K1391" s="509"/>
      <c r="L1391" s="509"/>
      <c r="M1391" s="509"/>
      <c r="N1391" s="509">
        <v>6</v>
      </c>
      <c r="O1391" s="509">
        <v>102438.3</v>
      </c>
      <c r="P1391" s="522">
        <v>6</v>
      </c>
      <c r="Q1391" s="510">
        <v>17073.05</v>
      </c>
    </row>
    <row r="1392" spans="1:17" ht="14.4" customHeight="1" x14ac:dyDescent="0.3">
      <c r="A1392" s="505" t="s">
        <v>3398</v>
      </c>
      <c r="B1392" s="506" t="s">
        <v>2713</v>
      </c>
      <c r="C1392" s="506" t="s">
        <v>2679</v>
      </c>
      <c r="D1392" s="506" t="s">
        <v>2807</v>
      </c>
      <c r="E1392" s="506" t="s">
        <v>2808</v>
      </c>
      <c r="F1392" s="509"/>
      <c r="G1392" s="509"/>
      <c r="H1392" s="509"/>
      <c r="I1392" s="509"/>
      <c r="J1392" s="509"/>
      <c r="K1392" s="509"/>
      <c r="L1392" s="509"/>
      <c r="M1392" s="509"/>
      <c r="N1392" s="509">
        <v>6</v>
      </c>
      <c r="O1392" s="509">
        <v>6016.7999999999993</v>
      </c>
      <c r="P1392" s="522"/>
      <c r="Q1392" s="510">
        <v>1002.7999999999998</v>
      </c>
    </row>
    <row r="1393" spans="1:17" ht="14.4" customHeight="1" x14ac:dyDescent="0.3">
      <c r="A1393" s="505" t="s">
        <v>3398</v>
      </c>
      <c r="B1393" s="506" t="s">
        <v>2713</v>
      </c>
      <c r="C1393" s="506" t="s">
        <v>2679</v>
      </c>
      <c r="D1393" s="506" t="s">
        <v>2815</v>
      </c>
      <c r="E1393" s="506" t="s">
        <v>2816</v>
      </c>
      <c r="F1393" s="509"/>
      <c r="G1393" s="509"/>
      <c r="H1393" s="509"/>
      <c r="I1393" s="509"/>
      <c r="J1393" s="509"/>
      <c r="K1393" s="509"/>
      <c r="L1393" s="509"/>
      <c r="M1393" s="509"/>
      <c r="N1393" s="509">
        <v>2</v>
      </c>
      <c r="O1393" s="509">
        <v>26569.040000000001</v>
      </c>
      <c r="P1393" s="522"/>
      <c r="Q1393" s="510">
        <v>13284.52</v>
      </c>
    </row>
    <row r="1394" spans="1:17" ht="14.4" customHeight="1" x14ac:dyDescent="0.3">
      <c r="A1394" s="505" t="s">
        <v>3398</v>
      </c>
      <c r="B1394" s="506" t="s">
        <v>2713</v>
      </c>
      <c r="C1394" s="506" t="s">
        <v>2679</v>
      </c>
      <c r="D1394" s="506" t="s">
        <v>2846</v>
      </c>
      <c r="E1394" s="506" t="s">
        <v>2847</v>
      </c>
      <c r="F1394" s="509">
        <v>2</v>
      </c>
      <c r="G1394" s="509">
        <v>1662.32</v>
      </c>
      <c r="H1394" s="509">
        <v>1</v>
      </c>
      <c r="I1394" s="509">
        <v>831.16</v>
      </c>
      <c r="J1394" s="509">
        <v>4</v>
      </c>
      <c r="K1394" s="509">
        <v>3324.64</v>
      </c>
      <c r="L1394" s="509">
        <v>2</v>
      </c>
      <c r="M1394" s="509">
        <v>831.16</v>
      </c>
      <c r="N1394" s="509">
        <v>1</v>
      </c>
      <c r="O1394" s="509">
        <v>831.16</v>
      </c>
      <c r="P1394" s="522">
        <v>0.5</v>
      </c>
      <c r="Q1394" s="510">
        <v>831.16</v>
      </c>
    </row>
    <row r="1395" spans="1:17" ht="14.4" customHeight="1" x14ac:dyDescent="0.3">
      <c r="A1395" s="505" t="s">
        <v>3398</v>
      </c>
      <c r="B1395" s="506" t="s">
        <v>2713</v>
      </c>
      <c r="C1395" s="506" t="s">
        <v>2679</v>
      </c>
      <c r="D1395" s="506" t="s">
        <v>2858</v>
      </c>
      <c r="E1395" s="506" t="s">
        <v>2859</v>
      </c>
      <c r="F1395" s="509">
        <v>1</v>
      </c>
      <c r="G1395" s="509">
        <v>1472.88</v>
      </c>
      <c r="H1395" s="509">
        <v>1</v>
      </c>
      <c r="I1395" s="509">
        <v>1472.88</v>
      </c>
      <c r="J1395" s="509"/>
      <c r="K1395" s="509"/>
      <c r="L1395" s="509"/>
      <c r="M1395" s="509"/>
      <c r="N1395" s="509">
        <v>1</v>
      </c>
      <c r="O1395" s="509">
        <v>1472.88</v>
      </c>
      <c r="P1395" s="522">
        <v>1</v>
      </c>
      <c r="Q1395" s="510">
        <v>1472.88</v>
      </c>
    </row>
    <row r="1396" spans="1:17" ht="14.4" customHeight="1" x14ac:dyDescent="0.3">
      <c r="A1396" s="505" t="s">
        <v>3398</v>
      </c>
      <c r="B1396" s="506" t="s">
        <v>2713</v>
      </c>
      <c r="C1396" s="506" t="s">
        <v>2679</v>
      </c>
      <c r="D1396" s="506" t="s">
        <v>2860</v>
      </c>
      <c r="E1396" s="506" t="s">
        <v>2861</v>
      </c>
      <c r="F1396" s="509"/>
      <c r="G1396" s="509"/>
      <c r="H1396" s="509"/>
      <c r="I1396" s="509"/>
      <c r="J1396" s="509"/>
      <c r="K1396" s="509"/>
      <c r="L1396" s="509"/>
      <c r="M1396" s="509"/>
      <c r="N1396" s="509">
        <v>4</v>
      </c>
      <c r="O1396" s="509">
        <v>5248.56</v>
      </c>
      <c r="P1396" s="522"/>
      <c r="Q1396" s="510">
        <v>1312.14</v>
      </c>
    </row>
    <row r="1397" spans="1:17" ht="14.4" customHeight="1" x14ac:dyDescent="0.3">
      <c r="A1397" s="505" t="s">
        <v>3398</v>
      </c>
      <c r="B1397" s="506" t="s">
        <v>2713</v>
      </c>
      <c r="C1397" s="506" t="s">
        <v>2679</v>
      </c>
      <c r="D1397" s="506" t="s">
        <v>2866</v>
      </c>
      <c r="E1397" s="506" t="s">
        <v>2867</v>
      </c>
      <c r="F1397" s="509">
        <v>1</v>
      </c>
      <c r="G1397" s="509">
        <v>1305.82</v>
      </c>
      <c r="H1397" s="509">
        <v>1</v>
      </c>
      <c r="I1397" s="509">
        <v>1305.82</v>
      </c>
      <c r="J1397" s="509"/>
      <c r="K1397" s="509"/>
      <c r="L1397" s="509"/>
      <c r="M1397" s="509"/>
      <c r="N1397" s="509">
        <v>6</v>
      </c>
      <c r="O1397" s="509">
        <v>7356.4499999999989</v>
      </c>
      <c r="P1397" s="522">
        <v>5.633586558637484</v>
      </c>
      <c r="Q1397" s="510">
        <v>1226.0749999999998</v>
      </c>
    </row>
    <row r="1398" spans="1:17" ht="14.4" customHeight="1" x14ac:dyDescent="0.3">
      <c r="A1398" s="505" t="s">
        <v>3398</v>
      </c>
      <c r="B1398" s="506" t="s">
        <v>2713</v>
      </c>
      <c r="C1398" s="506" t="s">
        <v>2679</v>
      </c>
      <c r="D1398" s="506" t="s">
        <v>2868</v>
      </c>
      <c r="E1398" s="506" t="s">
        <v>2869</v>
      </c>
      <c r="F1398" s="509">
        <v>1</v>
      </c>
      <c r="G1398" s="509">
        <v>359.1</v>
      </c>
      <c r="H1398" s="509">
        <v>1</v>
      </c>
      <c r="I1398" s="509">
        <v>359.1</v>
      </c>
      <c r="J1398" s="509"/>
      <c r="K1398" s="509"/>
      <c r="L1398" s="509"/>
      <c r="M1398" s="509"/>
      <c r="N1398" s="509">
        <v>1</v>
      </c>
      <c r="O1398" s="509">
        <v>359.1</v>
      </c>
      <c r="P1398" s="522">
        <v>1</v>
      </c>
      <c r="Q1398" s="510">
        <v>359.1</v>
      </c>
    </row>
    <row r="1399" spans="1:17" ht="14.4" customHeight="1" x14ac:dyDescent="0.3">
      <c r="A1399" s="505" t="s">
        <v>3398</v>
      </c>
      <c r="B1399" s="506" t="s">
        <v>2713</v>
      </c>
      <c r="C1399" s="506" t="s">
        <v>2679</v>
      </c>
      <c r="D1399" s="506" t="s">
        <v>2870</v>
      </c>
      <c r="E1399" s="506" t="s">
        <v>2871</v>
      </c>
      <c r="F1399" s="509"/>
      <c r="G1399" s="509"/>
      <c r="H1399" s="509"/>
      <c r="I1399" s="509"/>
      <c r="J1399" s="509"/>
      <c r="K1399" s="509"/>
      <c r="L1399" s="509"/>
      <c r="M1399" s="509"/>
      <c r="N1399" s="509">
        <v>1</v>
      </c>
      <c r="O1399" s="509">
        <v>893.9</v>
      </c>
      <c r="P1399" s="522"/>
      <c r="Q1399" s="510">
        <v>893.9</v>
      </c>
    </row>
    <row r="1400" spans="1:17" ht="14.4" customHeight="1" x14ac:dyDescent="0.3">
      <c r="A1400" s="505" t="s">
        <v>3398</v>
      </c>
      <c r="B1400" s="506" t="s">
        <v>2713</v>
      </c>
      <c r="C1400" s="506" t="s">
        <v>2679</v>
      </c>
      <c r="D1400" s="506" t="s">
        <v>2874</v>
      </c>
      <c r="E1400" s="506" t="s">
        <v>2875</v>
      </c>
      <c r="F1400" s="509">
        <v>2</v>
      </c>
      <c r="G1400" s="509">
        <v>33663.379999999997</v>
      </c>
      <c r="H1400" s="509">
        <v>1</v>
      </c>
      <c r="I1400" s="509">
        <v>16831.689999999999</v>
      </c>
      <c r="J1400" s="509">
        <v>4</v>
      </c>
      <c r="K1400" s="509">
        <v>67326.759999999995</v>
      </c>
      <c r="L1400" s="509">
        <v>2</v>
      </c>
      <c r="M1400" s="509">
        <v>16831.689999999999</v>
      </c>
      <c r="N1400" s="509">
        <v>2</v>
      </c>
      <c r="O1400" s="509">
        <v>33663.379999999997</v>
      </c>
      <c r="P1400" s="522">
        <v>1</v>
      </c>
      <c r="Q1400" s="510">
        <v>16831.689999999999</v>
      </c>
    </row>
    <row r="1401" spans="1:17" ht="14.4" customHeight="1" x14ac:dyDescent="0.3">
      <c r="A1401" s="505" t="s">
        <v>3398</v>
      </c>
      <c r="B1401" s="506" t="s">
        <v>2713</v>
      </c>
      <c r="C1401" s="506" t="s">
        <v>2679</v>
      </c>
      <c r="D1401" s="506" t="s">
        <v>2876</v>
      </c>
      <c r="E1401" s="506" t="s">
        <v>2877</v>
      </c>
      <c r="F1401" s="509">
        <v>2</v>
      </c>
      <c r="G1401" s="509">
        <v>21290.02</v>
      </c>
      <c r="H1401" s="509">
        <v>1</v>
      </c>
      <c r="I1401" s="509">
        <v>10645.01</v>
      </c>
      <c r="J1401" s="509">
        <v>1</v>
      </c>
      <c r="K1401" s="509">
        <v>10645.01</v>
      </c>
      <c r="L1401" s="509">
        <v>0.5</v>
      </c>
      <c r="M1401" s="509">
        <v>10645.01</v>
      </c>
      <c r="N1401" s="509">
        <v>2</v>
      </c>
      <c r="O1401" s="509">
        <v>21290.02</v>
      </c>
      <c r="P1401" s="522">
        <v>1</v>
      </c>
      <c r="Q1401" s="510">
        <v>10645.01</v>
      </c>
    </row>
    <row r="1402" spans="1:17" ht="14.4" customHeight="1" x14ac:dyDescent="0.3">
      <c r="A1402" s="505" t="s">
        <v>3398</v>
      </c>
      <c r="B1402" s="506" t="s">
        <v>2713</v>
      </c>
      <c r="C1402" s="506" t="s">
        <v>2679</v>
      </c>
      <c r="D1402" s="506" t="s">
        <v>2882</v>
      </c>
      <c r="E1402" s="506" t="s">
        <v>2883</v>
      </c>
      <c r="F1402" s="509">
        <v>2</v>
      </c>
      <c r="G1402" s="509">
        <v>13174.26</v>
      </c>
      <c r="H1402" s="509">
        <v>1</v>
      </c>
      <c r="I1402" s="509">
        <v>6587.13</v>
      </c>
      <c r="J1402" s="509"/>
      <c r="K1402" s="509"/>
      <c r="L1402" s="509"/>
      <c r="M1402" s="509"/>
      <c r="N1402" s="509">
        <v>3</v>
      </c>
      <c r="O1402" s="509">
        <v>19761.39</v>
      </c>
      <c r="P1402" s="522">
        <v>1.5</v>
      </c>
      <c r="Q1402" s="510">
        <v>6587.13</v>
      </c>
    </row>
    <row r="1403" spans="1:17" ht="14.4" customHeight="1" x14ac:dyDescent="0.3">
      <c r="A1403" s="505" t="s">
        <v>3398</v>
      </c>
      <c r="B1403" s="506" t="s">
        <v>2713</v>
      </c>
      <c r="C1403" s="506" t="s">
        <v>2679</v>
      </c>
      <c r="D1403" s="506" t="s">
        <v>2900</v>
      </c>
      <c r="E1403" s="506" t="s">
        <v>2901</v>
      </c>
      <c r="F1403" s="509"/>
      <c r="G1403" s="509"/>
      <c r="H1403" s="509"/>
      <c r="I1403" s="509"/>
      <c r="J1403" s="509">
        <v>3</v>
      </c>
      <c r="K1403" s="509">
        <v>13080</v>
      </c>
      <c r="L1403" s="509"/>
      <c r="M1403" s="509">
        <v>4360</v>
      </c>
      <c r="N1403" s="509">
        <v>3</v>
      </c>
      <c r="O1403" s="509">
        <v>13080</v>
      </c>
      <c r="P1403" s="522"/>
      <c r="Q1403" s="510">
        <v>4360</v>
      </c>
    </row>
    <row r="1404" spans="1:17" ht="14.4" customHeight="1" x14ac:dyDescent="0.3">
      <c r="A1404" s="505" t="s">
        <v>3398</v>
      </c>
      <c r="B1404" s="506" t="s">
        <v>2713</v>
      </c>
      <c r="C1404" s="506" t="s">
        <v>2679</v>
      </c>
      <c r="D1404" s="506" t="s">
        <v>3162</v>
      </c>
      <c r="E1404" s="506" t="s">
        <v>3163</v>
      </c>
      <c r="F1404" s="509">
        <v>1</v>
      </c>
      <c r="G1404" s="509">
        <v>4890.29</v>
      </c>
      <c r="H1404" s="509">
        <v>1</v>
      </c>
      <c r="I1404" s="509">
        <v>4890.29</v>
      </c>
      <c r="J1404" s="509"/>
      <c r="K1404" s="509"/>
      <c r="L1404" s="509"/>
      <c r="M1404" s="509"/>
      <c r="N1404" s="509"/>
      <c r="O1404" s="509"/>
      <c r="P1404" s="522"/>
      <c r="Q1404" s="510"/>
    </row>
    <row r="1405" spans="1:17" ht="14.4" customHeight="1" x14ac:dyDescent="0.3">
      <c r="A1405" s="505" t="s">
        <v>3398</v>
      </c>
      <c r="B1405" s="506" t="s">
        <v>2713</v>
      </c>
      <c r="C1405" s="506" t="s">
        <v>2688</v>
      </c>
      <c r="D1405" s="506" t="s">
        <v>2945</v>
      </c>
      <c r="E1405" s="506" t="s">
        <v>2946</v>
      </c>
      <c r="F1405" s="509">
        <v>17</v>
      </c>
      <c r="G1405" s="509">
        <v>3468</v>
      </c>
      <c r="H1405" s="509">
        <v>1</v>
      </c>
      <c r="I1405" s="509">
        <v>204</v>
      </c>
      <c r="J1405" s="509">
        <v>9</v>
      </c>
      <c r="K1405" s="509">
        <v>1845</v>
      </c>
      <c r="L1405" s="509">
        <v>0.5320069204152249</v>
      </c>
      <c r="M1405" s="509">
        <v>205</v>
      </c>
      <c r="N1405" s="509">
        <v>9</v>
      </c>
      <c r="O1405" s="509">
        <v>1847</v>
      </c>
      <c r="P1405" s="522">
        <v>0.53258362168396767</v>
      </c>
      <c r="Q1405" s="510">
        <v>205.22222222222223</v>
      </c>
    </row>
    <row r="1406" spans="1:17" ht="14.4" customHeight="1" x14ac:dyDescent="0.3">
      <c r="A1406" s="505" t="s">
        <v>3398</v>
      </c>
      <c r="B1406" s="506" t="s">
        <v>2713</v>
      </c>
      <c r="C1406" s="506" t="s">
        <v>2688</v>
      </c>
      <c r="D1406" s="506" t="s">
        <v>2947</v>
      </c>
      <c r="E1406" s="506" t="s">
        <v>2948</v>
      </c>
      <c r="F1406" s="509">
        <v>18</v>
      </c>
      <c r="G1406" s="509">
        <v>2682</v>
      </c>
      <c r="H1406" s="509">
        <v>1</v>
      </c>
      <c r="I1406" s="509">
        <v>149</v>
      </c>
      <c r="J1406" s="509">
        <v>15</v>
      </c>
      <c r="K1406" s="509">
        <v>2250</v>
      </c>
      <c r="L1406" s="509">
        <v>0.83892617449664431</v>
      </c>
      <c r="M1406" s="509">
        <v>150</v>
      </c>
      <c r="N1406" s="509">
        <v>6</v>
      </c>
      <c r="O1406" s="509">
        <v>906</v>
      </c>
      <c r="P1406" s="522">
        <v>0.3378076062639821</v>
      </c>
      <c r="Q1406" s="510">
        <v>151</v>
      </c>
    </row>
    <row r="1407" spans="1:17" ht="14.4" customHeight="1" x14ac:dyDescent="0.3">
      <c r="A1407" s="505" t="s">
        <v>3398</v>
      </c>
      <c r="B1407" s="506" t="s">
        <v>2713</v>
      </c>
      <c r="C1407" s="506" t="s">
        <v>2688</v>
      </c>
      <c r="D1407" s="506" t="s">
        <v>2949</v>
      </c>
      <c r="E1407" s="506" t="s">
        <v>2950</v>
      </c>
      <c r="F1407" s="509">
        <v>3</v>
      </c>
      <c r="G1407" s="509">
        <v>543</v>
      </c>
      <c r="H1407" s="509">
        <v>1</v>
      </c>
      <c r="I1407" s="509">
        <v>181</v>
      </c>
      <c r="J1407" s="509">
        <v>2</v>
      </c>
      <c r="K1407" s="509">
        <v>364</v>
      </c>
      <c r="L1407" s="509">
        <v>0.67034990791896865</v>
      </c>
      <c r="M1407" s="509">
        <v>182</v>
      </c>
      <c r="N1407" s="509">
        <v>1</v>
      </c>
      <c r="O1407" s="509">
        <v>183</v>
      </c>
      <c r="P1407" s="522">
        <v>0.33701657458563539</v>
      </c>
      <c r="Q1407" s="510">
        <v>183</v>
      </c>
    </row>
    <row r="1408" spans="1:17" ht="14.4" customHeight="1" x14ac:dyDescent="0.3">
      <c r="A1408" s="505" t="s">
        <v>3398</v>
      </c>
      <c r="B1408" s="506" t="s">
        <v>2713</v>
      </c>
      <c r="C1408" s="506" t="s">
        <v>2688</v>
      </c>
      <c r="D1408" s="506" t="s">
        <v>2953</v>
      </c>
      <c r="E1408" s="506" t="s">
        <v>2954</v>
      </c>
      <c r="F1408" s="509">
        <v>4</v>
      </c>
      <c r="G1408" s="509">
        <v>864</v>
      </c>
      <c r="H1408" s="509">
        <v>1</v>
      </c>
      <c r="I1408" s="509">
        <v>216</v>
      </c>
      <c r="J1408" s="509">
        <v>5</v>
      </c>
      <c r="K1408" s="509">
        <v>1085</v>
      </c>
      <c r="L1408" s="509">
        <v>1.255787037037037</v>
      </c>
      <c r="M1408" s="509">
        <v>217</v>
      </c>
      <c r="N1408" s="509">
        <v>2</v>
      </c>
      <c r="O1408" s="509">
        <v>436</v>
      </c>
      <c r="P1408" s="522">
        <v>0.50462962962962965</v>
      </c>
      <c r="Q1408" s="510">
        <v>218</v>
      </c>
    </row>
    <row r="1409" spans="1:17" ht="14.4" customHeight="1" x14ac:dyDescent="0.3">
      <c r="A1409" s="505" t="s">
        <v>3398</v>
      </c>
      <c r="B1409" s="506" t="s">
        <v>2713</v>
      </c>
      <c r="C1409" s="506" t="s">
        <v>2688</v>
      </c>
      <c r="D1409" s="506" t="s">
        <v>2955</v>
      </c>
      <c r="E1409" s="506" t="s">
        <v>2956</v>
      </c>
      <c r="F1409" s="509">
        <v>3</v>
      </c>
      <c r="G1409" s="509">
        <v>648</v>
      </c>
      <c r="H1409" s="509">
        <v>1</v>
      </c>
      <c r="I1409" s="509">
        <v>216</v>
      </c>
      <c r="J1409" s="509"/>
      <c r="K1409" s="509"/>
      <c r="L1409" s="509"/>
      <c r="M1409" s="509"/>
      <c r="N1409" s="509"/>
      <c r="O1409" s="509"/>
      <c r="P1409" s="522"/>
      <c r="Q1409" s="510"/>
    </row>
    <row r="1410" spans="1:17" ht="14.4" customHeight="1" x14ac:dyDescent="0.3">
      <c r="A1410" s="505" t="s">
        <v>3398</v>
      </c>
      <c r="B1410" s="506" t="s">
        <v>2713</v>
      </c>
      <c r="C1410" s="506" t="s">
        <v>2688</v>
      </c>
      <c r="D1410" s="506" t="s">
        <v>2959</v>
      </c>
      <c r="E1410" s="506" t="s">
        <v>2960</v>
      </c>
      <c r="F1410" s="509">
        <v>6</v>
      </c>
      <c r="G1410" s="509">
        <v>1308</v>
      </c>
      <c r="H1410" s="509">
        <v>1</v>
      </c>
      <c r="I1410" s="509">
        <v>218</v>
      </c>
      <c r="J1410" s="509">
        <v>8</v>
      </c>
      <c r="K1410" s="509">
        <v>1752</v>
      </c>
      <c r="L1410" s="509">
        <v>1.3394495412844036</v>
      </c>
      <c r="M1410" s="509">
        <v>219</v>
      </c>
      <c r="N1410" s="509">
        <v>4</v>
      </c>
      <c r="O1410" s="509">
        <v>880</v>
      </c>
      <c r="P1410" s="522">
        <v>0.672782874617737</v>
      </c>
      <c r="Q1410" s="510">
        <v>220</v>
      </c>
    </row>
    <row r="1411" spans="1:17" ht="14.4" customHeight="1" x14ac:dyDescent="0.3">
      <c r="A1411" s="505" t="s">
        <v>3398</v>
      </c>
      <c r="B1411" s="506" t="s">
        <v>2713</v>
      </c>
      <c r="C1411" s="506" t="s">
        <v>2688</v>
      </c>
      <c r="D1411" s="506" t="s">
        <v>2961</v>
      </c>
      <c r="E1411" s="506" t="s">
        <v>2962</v>
      </c>
      <c r="F1411" s="509">
        <v>1</v>
      </c>
      <c r="G1411" s="509">
        <v>608</v>
      </c>
      <c r="H1411" s="509">
        <v>1</v>
      </c>
      <c r="I1411" s="509">
        <v>608</v>
      </c>
      <c r="J1411" s="509"/>
      <c r="K1411" s="509"/>
      <c r="L1411" s="509"/>
      <c r="M1411" s="509"/>
      <c r="N1411" s="509"/>
      <c r="O1411" s="509"/>
      <c r="P1411" s="522"/>
      <c r="Q1411" s="510"/>
    </row>
    <row r="1412" spans="1:17" ht="14.4" customHeight="1" x14ac:dyDescent="0.3">
      <c r="A1412" s="505" t="s">
        <v>3398</v>
      </c>
      <c r="B1412" s="506" t="s">
        <v>2713</v>
      </c>
      <c r="C1412" s="506" t="s">
        <v>2688</v>
      </c>
      <c r="D1412" s="506" t="s">
        <v>2975</v>
      </c>
      <c r="E1412" s="506" t="s">
        <v>2976</v>
      </c>
      <c r="F1412" s="509"/>
      <c r="G1412" s="509"/>
      <c r="H1412" s="509"/>
      <c r="I1412" s="509"/>
      <c r="J1412" s="509">
        <v>1</v>
      </c>
      <c r="K1412" s="509">
        <v>257</v>
      </c>
      <c r="L1412" s="509"/>
      <c r="M1412" s="509">
        <v>257</v>
      </c>
      <c r="N1412" s="509"/>
      <c r="O1412" s="509"/>
      <c r="P1412" s="522"/>
      <c r="Q1412" s="510"/>
    </row>
    <row r="1413" spans="1:17" ht="14.4" customHeight="1" x14ac:dyDescent="0.3">
      <c r="A1413" s="505" t="s">
        <v>3398</v>
      </c>
      <c r="B1413" s="506" t="s">
        <v>2713</v>
      </c>
      <c r="C1413" s="506" t="s">
        <v>2688</v>
      </c>
      <c r="D1413" s="506" t="s">
        <v>2977</v>
      </c>
      <c r="E1413" s="506" t="s">
        <v>2978</v>
      </c>
      <c r="F1413" s="509">
        <v>1</v>
      </c>
      <c r="G1413" s="509">
        <v>325</v>
      </c>
      <c r="H1413" s="509">
        <v>1</v>
      </c>
      <c r="I1413" s="509">
        <v>325</v>
      </c>
      <c r="J1413" s="509"/>
      <c r="K1413" s="509"/>
      <c r="L1413" s="509"/>
      <c r="M1413" s="509"/>
      <c r="N1413" s="509">
        <v>3</v>
      </c>
      <c r="O1413" s="509">
        <v>984</v>
      </c>
      <c r="P1413" s="522">
        <v>3.0276923076923077</v>
      </c>
      <c r="Q1413" s="510">
        <v>328</v>
      </c>
    </row>
    <row r="1414" spans="1:17" ht="14.4" customHeight="1" x14ac:dyDescent="0.3">
      <c r="A1414" s="505" t="s">
        <v>3398</v>
      </c>
      <c r="B1414" s="506" t="s">
        <v>2713</v>
      </c>
      <c r="C1414" s="506" t="s">
        <v>2688</v>
      </c>
      <c r="D1414" s="506" t="s">
        <v>2983</v>
      </c>
      <c r="E1414" s="506" t="s">
        <v>2984</v>
      </c>
      <c r="F1414" s="509">
        <v>2</v>
      </c>
      <c r="G1414" s="509">
        <v>8244</v>
      </c>
      <c r="H1414" s="509">
        <v>1</v>
      </c>
      <c r="I1414" s="509">
        <v>4122</v>
      </c>
      <c r="J1414" s="509">
        <v>4</v>
      </c>
      <c r="K1414" s="509">
        <v>16508</v>
      </c>
      <c r="L1414" s="509">
        <v>2.002426006792819</v>
      </c>
      <c r="M1414" s="509">
        <v>4127</v>
      </c>
      <c r="N1414" s="509">
        <v>6</v>
      </c>
      <c r="O1414" s="509">
        <v>24786</v>
      </c>
      <c r="P1414" s="522">
        <v>3.0065502183406112</v>
      </c>
      <c r="Q1414" s="510">
        <v>4131</v>
      </c>
    </row>
    <row r="1415" spans="1:17" ht="14.4" customHeight="1" x14ac:dyDescent="0.3">
      <c r="A1415" s="505" t="s">
        <v>3398</v>
      </c>
      <c r="B1415" s="506" t="s">
        <v>2713</v>
      </c>
      <c r="C1415" s="506" t="s">
        <v>2688</v>
      </c>
      <c r="D1415" s="506" t="s">
        <v>2991</v>
      </c>
      <c r="E1415" s="506" t="s">
        <v>2992</v>
      </c>
      <c r="F1415" s="509">
        <v>1</v>
      </c>
      <c r="G1415" s="509">
        <v>1510</v>
      </c>
      <c r="H1415" s="509">
        <v>1</v>
      </c>
      <c r="I1415" s="509">
        <v>1510</v>
      </c>
      <c r="J1415" s="509"/>
      <c r="K1415" s="509"/>
      <c r="L1415" s="509"/>
      <c r="M1415" s="509"/>
      <c r="N1415" s="509">
        <v>6</v>
      </c>
      <c r="O1415" s="509">
        <v>9122</v>
      </c>
      <c r="P1415" s="522">
        <v>6.0410596026490069</v>
      </c>
      <c r="Q1415" s="510">
        <v>1520.3333333333333</v>
      </c>
    </row>
    <row r="1416" spans="1:17" ht="14.4" customHeight="1" x14ac:dyDescent="0.3">
      <c r="A1416" s="505" t="s">
        <v>3398</v>
      </c>
      <c r="B1416" s="506" t="s">
        <v>2713</v>
      </c>
      <c r="C1416" s="506" t="s">
        <v>2688</v>
      </c>
      <c r="D1416" s="506" t="s">
        <v>2997</v>
      </c>
      <c r="E1416" s="506" t="s">
        <v>2998</v>
      </c>
      <c r="F1416" s="509">
        <v>4</v>
      </c>
      <c r="G1416" s="509">
        <v>15244</v>
      </c>
      <c r="H1416" s="509">
        <v>1</v>
      </c>
      <c r="I1416" s="509">
        <v>3811</v>
      </c>
      <c r="J1416" s="509">
        <v>9</v>
      </c>
      <c r="K1416" s="509">
        <v>34335</v>
      </c>
      <c r="L1416" s="509">
        <v>2.2523615848858567</v>
      </c>
      <c r="M1416" s="509">
        <v>3815</v>
      </c>
      <c r="N1416" s="509">
        <v>8</v>
      </c>
      <c r="O1416" s="509">
        <v>30520</v>
      </c>
      <c r="P1416" s="522">
        <v>2.0020991865652058</v>
      </c>
      <c r="Q1416" s="510">
        <v>3815</v>
      </c>
    </row>
    <row r="1417" spans="1:17" ht="14.4" customHeight="1" x14ac:dyDescent="0.3">
      <c r="A1417" s="505" t="s">
        <v>3398</v>
      </c>
      <c r="B1417" s="506" t="s">
        <v>2713</v>
      </c>
      <c r="C1417" s="506" t="s">
        <v>2688</v>
      </c>
      <c r="D1417" s="506" t="s">
        <v>2999</v>
      </c>
      <c r="E1417" s="506" t="s">
        <v>3000</v>
      </c>
      <c r="F1417" s="509"/>
      <c r="G1417" s="509"/>
      <c r="H1417" s="509"/>
      <c r="I1417" s="509"/>
      <c r="J1417" s="509"/>
      <c r="K1417" s="509"/>
      <c r="L1417" s="509"/>
      <c r="M1417" s="509"/>
      <c r="N1417" s="509">
        <v>3</v>
      </c>
      <c r="O1417" s="509">
        <v>15474</v>
      </c>
      <c r="P1417" s="522"/>
      <c r="Q1417" s="510">
        <v>5158</v>
      </c>
    </row>
    <row r="1418" spans="1:17" ht="14.4" customHeight="1" x14ac:dyDescent="0.3">
      <c r="A1418" s="505" t="s">
        <v>3398</v>
      </c>
      <c r="B1418" s="506" t="s">
        <v>2713</v>
      </c>
      <c r="C1418" s="506" t="s">
        <v>2688</v>
      </c>
      <c r="D1418" s="506" t="s">
        <v>3015</v>
      </c>
      <c r="E1418" s="506" t="s">
        <v>3016</v>
      </c>
      <c r="F1418" s="509">
        <v>2</v>
      </c>
      <c r="G1418" s="509">
        <v>2552</v>
      </c>
      <c r="H1418" s="509">
        <v>1</v>
      </c>
      <c r="I1418" s="509">
        <v>1276</v>
      </c>
      <c r="J1418" s="509"/>
      <c r="K1418" s="509"/>
      <c r="L1418" s="509"/>
      <c r="M1418" s="509"/>
      <c r="N1418" s="509"/>
      <c r="O1418" s="509"/>
      <c r="P1418" s="522"/>
      <c r="Q1418" s="510"/>
    </row>
    <row r="1419" spans="1:17" ht="14.4" customHeight="1" x14ac:dyDescent="0.3">
      <c r="A1419" s="505" t="s">
        <v>3398</v>
      </c>
      <c r="B1419" s="506" t="s">
        <v>2713</v>
      </c>
      <c r="C1419" s="506" t="s">
        <v>2688</v>
      </c>
      <c r="D1419" s="506" t="s">
        <v>3019</v>
      </c>
      <c r="E1419" s="506" t="s">
        <v>3020</v>
      </c>
      <c r="F1419" s="509">
        <v>20</v>
      </c>
      <c r="G1419" s="509">
        <v>101300</v>
      </c>
      <c r="H1419" s="509">
        <v>1</v>
      </c>
      <c r="I1419" s="509">
        <v>5065</v>
      </c>
      <c r="J1419" s="509">
        <v>24</v>
      </c>
      <c r="K1419" s="509">
        <v>121632</v>
      </c>
      <c r="L1419" s="509">
        <v>1.2007107601184601</v>
      </c>
      <c r="M1419" s="509">
        <v>5068</v>
      </c>
      <c r="N1419" s="509">
        <v>19</v>
      </c>
      <c r="O1419" s="509">
        <v>96340</v>
      </c>
      <c r="P1419" s="522">
        <v>0.95103652517275417</v>
      </c>
      <c r="Q1419" s="510">
        <v>5070.5263157894733</v>
      </c>
    </row>
    <row r="1420" spans="1:17" ht="14.4" customHeight="1" x14ac:dyDescent="0.3">
      <c r="A1420" s="505" t="s">
        <v>3398</v>
      </c>
      <c r="B1420" s="506" t="s">
        <v>2713</v>
      </c>
      <c r="C1420" s="506" t="s">
        <v>2688</v>
      </c>
      <c r="D1420" s="506" t="s">
        <v>3023</v>
      </c>
      <c r="E1420" s="506" t="s">
        <v>3024</v>
      </c>
      <c r="F1420" s="509">
        <v>2</v>
      </c>
      <c r="G1420" s="509">
        <v>11010</v>
      </c>
      <c r="H1420" s="509">
        <v>1</v>
      </c>
      <c r="I1420" s="509">
        <v>5505</v>
      </c>
      <c r="J1420" s="509">
        <v>1</v>
      </c>
      <c r="K1420" s="509">
        <v>5508</v>
      </c>
      <c r="L1420" s="509">
        <v>0.50027247956403265</v>
      </c>
      <c r="M1420" s="509">
        <v>5508</v>
      </c>
      <c r="N1420" s="509">
        <v>1</v>
      </c>
      <c r="O1420" s="509">
        <v>5514</v>
      </c>
      <c r="P1420" s="522">
        <v>0.50081743869209805</v>
      </c>
      <c r="Q1420" s="510">
        <v>5514</v>
      </c>
    </row>
    <row r="1421" spans="1:17" ht="14.4" customHeight="1" x14ac:dyDescent="0.3">
      <c r="A1421" s="505" t="s">
        <v>3398</v>
      </c>
      <c r="B1421" s="506" t="s">
        <v>2713</v>
      </c>
      <c r="C1421" s="506" t="s">
        <v>2688</v>
      </c>
      <c r="D1421" s="506" t="s">
        <v>3027</v>
      </c>
      <c r="E1421" s="506" t="s">
        <v>3028</v>
      </c>
      <c r="F1421" s="509">
        <v>105</v>
      </c>
      <c r="G1421" s="509">
        <v>18060</v>
      </c>
      <c r="H1421" s="509">
        <v>1</v>
      </c>
      <c r="I1421" s="509">
        <v>172</v>
      </c>
      <c r="J1421" s="509">
        <v>82</v>
      </c>
      <c r="K1421" s="509">
        <v>14186</v>
      </c>
      <c r="L1421" s="509">
        <v>0.78549280177187153</v>
      </c>
      <c r="M1421" s="509">
        <v>173</v>
      </c>
      <c r="N1421" s="509">
        <v>90</v>
      </c>
      <c r="O1421" s="509">
        <v>15640</v>
      </c>
      <c r="P1421" s="522">
        <v>0.86600221483942419</v>
      </c>
      <c r="Q1421" s="510">
        <v>173.77777777777777</v>
      </c>
    </row>
    <row r="1422" spans="1:17" ht="14.4" customHeight="1" x14ac:dyDescent="0.3">
      <c r="A1422" s="505" t="s">
        <v>3398</v>
      </c>
      <c r="B1422" s="506" t="s">
        <v>2713</v>
      </c>
      <c r="C1422" s="506" t="s">
        <v>2688</v>
      </c>
      <c r="D1422" s="506" t="s">
        <v>3029</v>
      </c>
      <c r="E1422" s="506" t="s">
        <v>3030</v>
      </c>
      <c r="F1422" s="509">
        <v>52</v>
      </c>
      <c r="G1422" s="509">
        <v>103688</v>
      </c>
      <c r="H1422" s="509">
        <v>1</v>
      </c>
      <c r="I1422" s="509">
        <v>1994</v>
      </c>
      <c r="J1422" s="509">
        <v>45</v>
      </c>
      <c r="K1422" s="509">
        <v>89820</v>
      </c>
      <c r="L1422" s="509">
        <v>0.86625260396574333</v>
      </c>
      <c r="M1422" s="509">
        <v>1996</v>
      </c>
      <c r="N1422" s="509">
        <v>50</v>
      </c>
      <c r="O1422" s="509">
        <v>99917</v>
      </c>
      <c r="P1422" s="522">
        <v>0.96363127845073682</v>
      </c>
      <c r="Q1422" s="510">
        <v>1998.34</v>
      </c>
    </row>
    <row r="1423" spans="1:17" ht="14.4" customHeight="1" x14ac:dyDescent="0.3">
      <c r="A1423" s="505" t="s">
        <v>3398</v>
      </c>
      <c r="B1423" s="506" t="s">
        <v>2713</v>
      </c>
      <c r="C1423" s="506" t="s">
        <v>2688</v>
      </c>
      <c r="D1423" s="506" t="s">
        <v>3035</v>
      </c>
      <c r="E1423" s="506" t="s">
        <v>3036</v>
      </c>
      <c r="F1423" s="509">
        <v>1</v>
      </c>
      <c r="G1423" s="509">
        <v>2691</v>
      </c>
      <c r="H1423" s="509">
        <v>1</v>
      </c>
      <c r="I1423" s="509">
        <v>2691</v>
      </c>
      <c r="J1423" s="509">
        <v>2</v>
      </c>
      <c r="K1423" s="509">
        <v>5384</v>
      </c>
      <c r="L1423" s="509">
        <v>2.0007432181345224</v>
      </c>
      <c r="M1423" s="509">
        <v>2692</v>
      </c>
      <c r="N1423" s="509">
        <v>3</v>
      </c>
      <c r="O1423" s="509">
        <v>8079</v>
      </c>
      <c r="P1423" s="522">
        <v>3.0022296544035676</v>
      </c>
      <c r="Q1423" s="510">
        <v>2693</v>
      </c>
    </row>
    <row r="1424" spans="1:17" ht="14.4" customHeight="1" x14ac:dyDescent="0.3">
      <c r="A1424" s="505" t="s">
        <v>3398</v>
      </c>
      <c r="B1424" s="506" t="s">
        <v>2713</v>
      </c>
      <c r="C1424" s="506" t="s">
        <v>2688</v>
      </c>
      <c r="D1424" s="506" t="s">
        <v>3037</v>
      </c>
      <c r="E1424" s="506" t="s">
        <v>3038</v>
      </c>
      <c r="F1424" s="509">
        <v>1</v>
      </c>
      <c r="G1424" s="509">
        <v>5177</v>
      </c>
      <c r="H1424" s="509">
        <v>1</v>
      </c>
      <c r="I1424" s="509">
        <v>5177</v>
      </c>
      <c r="J1424" s="509">
        <v>1</v>
      </c>
      <c r="K1424" s="509">
        <v>5180</v>
      </c>
      <c r="L1424" s="509">
        <v>1.0005794861889126</v>
      </c>
      <c r="M1424" s="509">
        <v>5180</v>
      </c>
      <c r="N1424" s="509">
        <v>1</v>
      </c>
      <c r="O1424" s="509">
        <v>5186</v>
      </c>
      <c r="P1424" s="522">
        <v>1.0017384585667375</v>
      </c>
      <c r="Q1424" s="510">
        <v>5186</v>
      </c>
    </row>
    <row r="1425" spans="1:17" ht="14.4" customHeight="1" x14ac:dyDescent="0.3">
      <c r="A1425" s="505" t="s">
        <v>3398</v>
      </c>
      <c r="B1425" s="506" t="s">
        <v>2713</v>
      </c>
      <c r="C1425" s="506" t="s">
        <v>2688</v>
      </c>
      <c r="D1425" s="506" t="s">
        <v>3041</v>
      </c>
      <c r="E1425" s="506" t="s">
        <v>3042</v>
      </c>
      <c r="F1425" s="509">
        <v>1</v>
      </c>
      <c r="G1425" s="509">
        <v>657</v>
      </c>
      <c r="H1425" s="509">
        <v>1</v>
      </c>
      <c r="I1425" s="509">
        <v>657</v>
      </c>
      <c r="J1425" s="509"/>
      <c r="K1425" s="509"/>
      <c r="L1425" s="509"/>
      <c r="M1425" s="509"/>
      <c r="N1425" s="509"/>
      <c r="O1425" s="509"/>
      <c r="P1425" s="522"/>
      <c r="Q1425" s="510"/>
    </row>
    <row r="1426" spans="1:17" ht="14.4" customHeight="1" x14ac:dyDescent="0.3">
      <c r="A1426" s="505" t="s">
        <v>3398</v>
      </c>
      <c r="B1426" s="506" t="s">
        <v>2713</v>
      </c>
      <c r="C1426" s="506" t="s">
        <v>2688</v>
      </c>
      <c r="D1426" s="506" t="s">
        <v>3049</v>
      </c>
      <c r="E1426" s="506" t="s">
        <v>3050</v>
      </c>
      <c r="F1426" s="509">
        <v>3</v>
      </c>
      <c r="G1426" s="509">
        <v>447</v>
      </c>
      <c r="H1426" s="509">
        <v>1</v>
      </c>
      <c r="I1426" s="509">
        <v>149</v>
      </c>
      <c r="J1426" s="509">
        <v>4</v>
      </c>
      <c r="K1426" s="509">
        <v>600</v>
      </c>
      <c r="L1426" s="509">
        <v>1.3422818791946309</v>
      </c>
      <c r="M1426" s="509">
        <v>150</v>
      </c>
      <c r="N1426" s="509"/>
      <c r="O1426" s="509"/>
      <c r="P1426" s="522"/>
      <c r="Q1426" s="510"/>
    </row>
    <row r="1427" spans="1:17" ht="14.4" customHeight="1" x14ac:dyDescent="0.3">
      <c r="A1427" s="505" t="s">
        <v>3398</v>
      </c>
      <c r="B1427" s="506" t="s">
        <v>2713</v>
      </c>
      <c r="C1427" s="506" t="s">
        <v>2688</v>
      </c>
      <c r="D1427" s="506" t="s">
        <v>3051</v>
      </c>
      <c r="E1427" s="506" t="s">
        <v>3052</v>
      </c>
      <c r="F1427" s="509">
        <v>1</v>
      </c>
      <c r="G1427" s="509">
        <v>192</v>
      </c>
      <c r="H1427" s="509">
        <v>1</v>
      </c>
      <c r="I1427" s="509">
        <v>192</v>
      </c>
      <c r="J1427" s="509"/>
      <c r="K1427" s="509"/>
      <c r="L1427" s="509"/>
      <c r="M1427" s="509"/>
      <c r="N1427" s="509"/>
      <c r="O1427" s="509"/>
      <c r="P1427" s="522"/>
      <c r="Q1427" s="510"/>
    </row>
    <row r="1428" spans="1:17" ht="14.4" customHeight="1" x14ac:dyDescent="0.3">
      <c r="A1428" s="505" t="s">
        <v>3398</v>
      </c>
      <c r="B1428" s="506" t="s">
        <v>2713</v>
      </c>
      <c r="C1428" s="506" t="s">
        <v>2688</v>
      </c>
      <c r="D1428" s="506" t="s">
        <v>3055</v>
      </c>
      <c r="E1428" s="506" t="s">
        <v>3056</v>
      </c>
      <c r="F1428" s="509">
        <v>10</v>
      </c>
      <c r="G1428" s="509">
        <v>4140</v>
      </c>
      <c r="H1428" s="509">
        <v>1</v>
      </c>
      <c r="I1428" s="509">
        <v>414</v>
      </c>
      <c r="J1428" s="509">
        <v>9</v>
      </c>
      <c r="K1428" s="509">
        <v>3735</v>
      </c>
      <c r="L1428" s="509">
        <v>0.90217391304347827</v>
      </c>
      <c r="M1428" s="509">
        <v>415</v>
      </c>
      <c r="N1428" s="509">
        <v>14</v>
      </c>
      <c r="O1428" s="509">
        <v>5828</v>
      </c>
      <c r="P1428" s="522">
        <v>1.4077294685990338</v>
      </c>
      <c r="Q1428" s="510">
        <v>416.28571428571428</v>
      </c>
    </row>
    <row r="1429" spans="1:17" ht="14.4" customHeight="1" x14ac:dyDescent="0.3">
      <c r="A1429" s="505" t="s">
        <v>3398</v>
      </c>
      <c r="B1429" s="506" t="s">
        <v>2713</v>
      </c>
      <c r="C1429" s="506" t="s">
        <v>2688</v>
      </c>
      <c r="D1429" s="506" t="s">
        <v>3059</v>
      </c>
      <c r="E1429" s="506" t="s">
        <v>3060</v>
      </c>
      <c r="F1429" s="509">
        <v>1</v>
      </c>
      <c r="G1429" s="509">
        <v>157</v>
      </c>
      <c r="H1429" s="509">
        <v>1</v>
      </c>
      <c r="I1429" s="509">
        <v>157</v>
      </c>
      <c r="J1429" s="509">
        <v>1</v>
      </c>
      <c r="K1429" s="509">
        <v>158</v>
      </c>
      <c r="L1429" s="509">
        <v>1.0063694267515924</v>
      </c>
      <c r="M1429" s="509">
        <v>158</v>
      </c>
      <c r="N1429" s="509">
        <v>1</v>
      </c>
      <c r="O1429" s="509">
        <v>158</v>
      </c>
      <c r="P1429" s="522">
        <v>1.0063694267515924</v>
      </c>
      <c r="Q1429" s="510">
        <v>158</v>
      </c>
    </row>
    <row r="1430" spans="1:17" ht="14.4" customHeight="1" x14ac:dyDescent="0.3">
      <c r="A1430" s="505" t="s">
        <v>3398</v>
      </c>
      <c r="B1430" s="506" t="s">
        <v>2713</v>
      </c>
      <c r="C1430" s="506" t="s">
        <v>2688</v>
      </c>
      <c r="D1430" s="506" t="s">
        <v>3065</v>
      </c>
      <c r="E1430" s="506" t="s">
        <v>3066</v>
      </c>
      <c r="F1430" s="509">
        <v>1</v>
      </c>
      <c r="G1430" s="509">
        <v>424</v>
      </c>
      <c r="H1430" s="509">
        <v>1</v>
      </c>
      <c r="I1430" s="509">
        <v>424</v>
      </c>
      <c r="J1430" s="509"/>
      <c r="K1430" s="509"/>
      <c r="L1430" s="509"/>
      <c r="M1430" s="509"/>
      <c r="N1430" s="509"/>
      <c r="O1430" s="509"/>
      <c r="P1430" s="522"/>
      <c r="Q1430" s="510"/>
    </row>
    <row r="1431" spans="1:17" ht="14.4" customHeight="1" x14ac:dyDescent="0.3">
      <c r="A1431" s="505" t="s">
        <v>3398</v>
      </c>
      <c r="B1431" s="506" t="s">
        <v>2713</v>
      </c>
      <c r="C1431" s="506" t="s">
        <v>2688</v>
      </c>
      <c r="D1431" s="506" t="s">
        <v>3067</v>
      </c>
      <c r="E1431" s="506" t="s">
        <v>3068</v>
      </c>
      <c r="F1431" s="509">
        <v>37</v>
      </c>
      <c r="G1431" s="509">
        <v>78292</v>
      </c>
      <c r="H1431" s="509">
        <v>1</v>
      </c>
      <c r="I1431" s="509">
        <v>2116</v>
      </c>
      <c r="J1431" s="509">
        <v>45</v>
      </c>
      <c r="K1431" s="509">
        <v>95310</v>
      </c>
      <c r="L1431" s="509">
        <v>1.2173657589536606</v>
      </c>
      <c r="M1431" s="509">
        <v>2118</v>
      </c>
      <c r="N1431" s="509">
        <v>33</v>
      </c>
      <c r="O1431" s="509">
        <v>69978</v>
      </c>
      <c r="P1431" s="522">
        <v>0.89380779645429931</v>
      </c>
      <c r="Q1431" s="510">
        <v>2120.5454545454545</v>
      </c>
    </row>
    <row r="1432" spans="1:17" ht="14.4" customHeight="1" x14ac:dyDescent="0.3">
      <c r="A1432" s="505" t="s">
        <v>3398</v>
      </c>
      <c r="B1432" s="506" t="s">
        <v>2713</v>
      </c>
      <c r="C1432" s="506" t="s">
        <v>2688</v>
      </c>
      <c r="D1432" s="506" t="s">
        <v>3069</v>
      </c>
      <c r="E1432" s="506" t="s">
        <v>2998</v>
      </c>
      <c r="F1432" s="509">
        <v>4</v>
      </c>
      <c r="G1432" s="509">
        <v>7448</v>
      </c>
      <c r="H1432" s="509">
        <v>1</v>
      </c>
      <c r="I1432" s="509">
        <v>1862</v>
      </c>
      <c r="J1432" s="509">
        <v>10</v>
      </c>
      <c r="K1432" s="509">
        <v>18640</v>
      </c>
      <c r="L1432" s="509">
        <v>2.5026852846401719</v>
      </c>
      <c r="M1432" s="509">
        <v>1864</v>
      </c>
      <c r="N1432" s="509">
        <v>8</v>
      </c>
      <c r="O1432" s="509">
        <v>14912</v>
      </c>
      <c r="P1432" s="522">
        <v>2.0021482277121376</v>
      </c>
      <c r="Q1432" s="510">
        <v>1864</v>
      </c>
    </row>
    <row r="1433" spans="1:17" ht="14.4" customHeight="1" x14ac:dyDescent="0.3">
      <c r="A1433" s="505" t="s">
        <v>3398</v>
      </c>
      <c r="B1433" s="506" t="s">
        <v>2713</v>
      </c>
      <c r="C1433" s="506" t="s">
        <v>2688</v>
      </c>
      <c r="D1433" s="506" t="s">
        <v>3078</v>
      </c>
      <c r="E1433" s="506" t="s">
        <v>3079</v>
      </c>
      <c r="F1433" s="509">
        <v>2</v>
      </c>
      <c r="G1433" s="509">
        <v>16756</v>
      </c>
      <c r="H1433" s="509">
        <v>1</v>
      </c>
      <c r="I1433" s="509">
        <v>8378</v>
      </c>
      <c r="J1433" s="509">
        <v>6</v>
      </c>
      <c r="K1433" s="509">
        <v>50304</v>
      </c>
      <c r="L1433" s="509">
        <v>3.0021484841250894</v>
      </c>
      <c r="M1433" s="509">
        <v>8384</v>
      </c>
      <c r="N1433" s="509">
        <v>5</v>
      </c>
      <c r="O1433" s="509">
        <v>41931</v>
      </c>
      <c r="P1433" s="522">
        <v>2.5024468846980188</v>
      </c>
      <c r="Q1433" s="510">
        <v>8386.2000000000007</v>
      </c>
    </row>
    <row r="1434" spans="1:17" ht="14.4" customHeight="1" x14ac:dyDescent="0.3">
      <c r="A1434" s="505" t="s">
        <v>3399</v>
      </c>
      <c r="B1434" s="506" t="s">
        <v>2678</v>
      </c>
      <c r="C1434" s="506" t="s">
        <v>2688</v>
      </c>
      <c r="D1434" s="506" t="s">
        <v>2701</v>
      </c>
      <c r="E1434" s="506" t="s">
        <v>2702</v>
      </c>
      <c r="F1434" s="509"/>
      <c r="G1434" s="509"/>
      <c r="H1434" s="509"/>
      <c r="I1434" s="509"/>
      <c r="J1434" s="509">
        <v>1</v>
      </c>
      <c r="K1434" s="509">
        <v>650</v>
      </c>
      <c r="L1434" s="509"/>
      <c r="M1434" s="509">
        <v>650</v>
      </c>
      <c r="N1434" s="509"/>
      <c r="O1434" s="509"/>
      <c r="P1434" s="522"/>
      <c r="Q1434" s="510"/>
    </row>
    <row r="1435" spans="1:17" ht="14.4" customHeight="1" x14ac:dyDescent="0.3">
      <c r="A1435" s="505" t="s">
        <v>3399</v>
      </c>
      <c r="B1435" s="506" t="s">
        <v>2678</v>
      </c>
      <c r="C1435" s="506" t="s">
        <v>2688</v>
      </c>
      <c r="D1435" s="506" t="s">
        <v>2703</v>
      </c>
      <c r="E1435" s="506" t="s">
        <v>2704</v>
      </c>
      <c r="F1435" s="509"/>
      <c r="G1435" s="509"/>
      <c r="H1435" s="509"/>
      <c r="I1435" s="509"/>
      <c r="J1435" s="509">
        <v>1</v>
      </c>
      <c r="K1435" s="509">
        <v>121</v>
      </c>
      <c r="L1435" s="509"/>
      <c r="M1435" s="509">
        <v>121</v>
      </c>
      <c r="N1435" s="509"/>
      <c r="O1435" s="509"/>
      <c r="P1435" s="522"/>
      <c r="Q1435" s="510"/>
    </row>
    <row r="1436" spans="1:17" ht="14.4" customHeight="1" x14ac:dyDescent="0.3">
      <c r="A1436" s="505" t="s">
        <v>3399</v>
      </c>
      <c r="B1436" s="506" t="s">
        <v>2678</v>
      </c>
      <c r="C1436" s="506" t="s">
        <v>2688</v>
      </c>
      <c r="D1436" s="506" t="s">
        <v>2705</v>
      </c>
      <c r="E1436" s="506" t="s">
        <v>2706</v>
      </c>
      <c r="F1436" s="509"/>
      <c r="G1436" s="509"/>
      <c r="H1436" s="509"/>
      <c r="I1436" s="509"/>
      <c r="J1436" s="509">
        <v>1</v>
      </c>
      <c r="K1436" s="509">
        <v>266</v>
      </c>
      <c r="L1436" s="509"/>
      <c r="M1436" s="509">
        <v>266</v>
      </c>
      <c r="N1436" s="509"/>
      <c r="O1436" s="509"/>
      <c r="P1436" s="522"/>
      <c r="Q1436" s="510"/>
    </row>
    <row r="1437" spans="1:17" ht="14.4" customHeight="1" x14ac:dyDescent="0.3">
      <c r="A1437" s="505" t="s">
        <v>3399</v>
      </c>
      <c r="B1437" s="506" t="s">
        <v>2713</v>
      </c>
      <c r="C1437" s="506" t="s">
        <v>2714</v>
      </c>
      <c r="D1437" s="506" t="s">
        <v>2731</v>
      </c>
      <c r="E1437" s="506" t="s">
        <v>832</v>
      </c>
      <c r="F1437" s="509">
        <v>0.38</v>
      </c>
      <c r="G1437" s="509">
        <v>4901.96</v>
      </c>
      <c r="H1437" s="509">
        <v>1</v>
      </c>
      <c r="I1437" s="509">
        <v>12899.894736842105</v>
      </c>
      <c r="J1437" s="509">
        <v>0.2</v>
      </c>
      <c r="K1437" s="509">
        <v>2067.48</v>
      </c>
      <c r="L1437" s="509">
        <v>0.421765987482558</v>
      </c>
      <c r="M1437" s="509">
        <v>10337.4</v>
      </c>
      <c r="N1437" s="509">
        <v>7.0000000000000007E-2</v>
      </c>
      <c r="O1437" s="509">
        <v>723.61</v>
      </c>
      <c r="P1437" s="522">
        <v>0.14761646361863417</v>
      </c>
      <c r="Q1437" s="510">
        <v>10337.285714285714</v>
      </c>
    </row>
    <row r="1438" spans="1:17" ht="14.4" customHeight="1" x14ac:dyDescent="0.3">
      <c r="A1438" s="505" t="s">
        <v>3399</v>
      </c>
      <c r="B1438" s="506" t="s">
        <v>2713</v>
      </c>
      <c r="C1438" s="506" t="s">
        <v>2714</v>
      </c>
      <c r="D1438" s="506" t="s">
        <v>2740</v>
      </c>
      <c r="E1438" s="506" t="s">
        <v>729</v>
      </c>
      <c r="F1438" s="509">
        <v>1</v>
      </c>
      <c r="G1438" s="509">
        <v>966.74</v>
      </c>
      <c r="H1438" s="509">
        <v>1</v>
      </c>
      <c r="I1438" s="509">
        <v>966.74</v>
      </c>
      <c r="J1438" s="509"/>
      <c r="K1438" s="509"/>
      <c r="L1438" s="509"/>
      <c r="M1438" s="509"/>
      <c r="N1438" s="509"/>
      <c r="O1438" s="509"/>
      <c r="P1438" s="522"/>
      <c r="Q1438" s="510"/>
    </row>
    <row r="1439" spans="1:17" ht="14.4" customHeight="1" x14ac:dyDescent="0.3">
      <c r="A1439" s="505" t="s">
        <v>3399</v>
      </c>
      <c r="B1439" s="506" t="s">
        <v>2713</v>
      </c>
      <c r="C1439" s="506" t="s">
        <v>2714</v>
      </c>
      <c r="D1439" s="506" t="s">
        <v>2746</v>
      </c>
      <c r="E1439" s="506" t="s">
        <v>748</v>
      </c>
      <c r="F1439" s="509">
        <v>0.11</v>
      </c>
      <c r="G1439" s="509">
        <v>1190.92</v>
      </c>
      <c r="H1439" s="509">
        <v>1</v>
      </c>
      <c r="I1439" s="509">
        <v>10826.545454545456</v>
      </c>
      <c r="J1439" s="509">
        <v>0.15</v>
      </c>
      <c r="K1439" s="509">
        <v>1633.49</v>
      </c>
      <c r="L1439" s="509">
        <v>1.3716202599670841</v>
      </c>
      <c r="M1439" s="509">
        <v>10889.933333333334</v>
      </c>
      <c r="N1439" s="509"/>
      <c r="O1439" s="509"/>
      <c r="P1439" s="522"/>
      <c r="Q1439" s="510"/>
    </row>
    <row r="1440" spans="1:17" ht="14.4" customHeight="1" x14ac:dyDescent="0.3">
      <c r="A1440" s="505" t="s">
        <v>3399</v>
      </c>
      <c r="B1440" s="506" t="s">
        <v>2713</v>
      </c>
      <c r="C1440" s="506" t="s">
        <v>2714</v>
      </c>
      <c r="D1440" s="506" t="s">
        <v>2749</v>
      </c>
      <c r="E1440" s="506" t="s">
        <v>748</v>
      </c>
      <c r="F1440" s="509"/>
      <c r="G1440" s="509"/>
      <c r="H1440" s="509"/>
      <c r="I1440" s="509"/>
      <c r="J1440" s="509"/>
      <c r="K1440" s="509"/>
      <c r="L1440" s="509"/>
      <c r="M1440" s="509"/>
      <c r="N1440" s="509">
        <v>0.6</v>
      </c>
      <c r="O1440" s="509">
        <v>1310.5899999999999</v>
      </c>
      <c r="P1440" s="522"/>
      <c r="Q1440" s="510">
        <v>2184.3166666666666</v>
      </c>
    </row>
    <row r="1441" spans="1:17" ht="14.4" customHeight="1" x14ac:dyDescent="0.3">
      <c r="A1441" s="505" t="s">
        <v>3399</v>
      </c>
      <c r="B1441" s="506" t="s">
        <v>2713</v>
      </c>
      <c r="C1441" s="506" t="s">
        <v>2679</v>
      </c>
      <c r="D1441" s="506" t="s">
        <v>2686</v>
      </c>
      <c r="E1441" s="506" t="s">
        <v>2687</v>
      </c>
      <c r="F1441" s="509"/>
      <c r="G1441" s="509"/>
      <c r="H1441" s="509"/>
      <c r="I1441" s="509"/>
      <c r="J1441" s="509">
        <v>1</v>
      </c>
      <c r="K1441" s="509">
        <v>511</v>
      </c>
      <c r="L1441" s="509"/>
      <c r="M1441" s="509">
        <v>511</v>
      </c>
      <c r="N1441" s="509"/>
      <c r="O1441" s="509"/>
      <c r="P1441" s="522"/>
      <c r="Q1441" s="510"/>
    </row>
    <row r="1442" spans="1:17" ht="14.4" customHeight="1" x14ac:dyDescent="0.3">
      <c r="A1442" s="505" t="s">
        <v>3399</v>
      </c>
      <c r="B1442" s="506" t="s">
        <v>2713</v>
      </c>
      <c r="C1442" s="506" t="s">
        <v>2688</v>
      </c>
      <c r="D1442" s="506" t="s">
        <v>2945</v>
      </c>
      <c r="E1442" s="506" t="s">
        <v>2946</v>
      </c>
      <c r="F1442" s="509">
        <v>12</v>
      </c>
      <c r="G1442" s="509">
        <v>2448</v>
      </c>
      <c r="H1442" s="509">
        <v>1</v>
      </c>
      <c r="I1442" s="509">
        <v>204</v>
      </c>
      <c r="J1442" s="509">
        <v>6</v>
      </c>
      <c r="K1442" s="509">
        <v>1230</v>
      </c>
      <c r="L1442" s="509">
        <v>0.50245098039215685</v>
      </c>
      <c r="M1442" s="509">
        <v>205</v>
      </c>
      <c r="N1442" s="509">
        <v>9</v>
      </c>
      <c r="O1442" s="509">
        <v>1852</v>
      </c>
      <c r="P1442" s="522">
        <v>0.75653594771241828</v>
      </c>
      <c r="Q1442" s="510">
        <v>205.77777777777777</v>
      </c>
    </row>
    <row r="1443" spans="1:17" ht="14.4" customHeight="1" x14ac:dyDescent="0.3">
      <c r="A1443" s="505" t="s">
        <v>3399</v>
      </c>
      <c r="B1443" s="506" t="s">
        <v>2713</v>
      </c>
      <c r="C1443" s="506" t="s">
        <v>2688</v>
      </c>
      <c r="D1443" s="506" t="s">
        <v>2947</v>
      </c>
      <c r="E1443" s="506" t="s">
        <v>2948</v>
      </c>
      <c r="F1443" s="509">
        <v>1</v>
      </c>
      <c r="G1443" s="509">
        <v>149</v>
      </c>
      <c r="H1443" s="509">
        <v>1</v>
      </c>
      <c r="I1443" s="509">
        <v>149</v>
      </c>
      <c r="J1443" s="509"/>
      <c r="K1443" s="509"/>
      <c r="L1443" s="509"/>
      <c r="M1443" s="509"/>
      <c r="N1443" s="509">
        <v>1</v>
      </c>
      <c r="O1443" s="509">
        <v>151</v>
      </c>
      <c r="P1443" s="522">
        <v>1.0134228187919463</v>
      </c>
      <c r="Q1443" s="510">
        <v>151</v>
      </c>
    </row>
    <row r="1444" spans="1:17" ht="14.4" customHeight="1" x14ac:dyDescent="0.3">
      <c r="A1444" s="505" t="s">
        <v>3399</v>
      </c>
      <c r="B1444" s="506" t="s">
        <v>2713</v>
      </c>
      <c r="C1444" s="506" t="s">
        <v>2688</v>
      </c>
      <c r="D1444" s="506" t="s">
        <v>2949</v>
      </c>
      <c r="E1444" s="506" t="s">
        <v>2950</v>
      </c>
      <c r="F1444" s="509">
        <v>1</v>
      </c>
      <c r="G1444" s="509">
        <v>181</v>
      </c>
      <c r="H1444" s="509">
        <v>1</v>
      </c>
      <c r="I1444" s="509">
        <v>181</v>
      </c>
      <c r="J1444" s="509"/>
      <c r="K1444" s="509"/>
      <c r="L1444" s="509"/>
      <c r="M1444" s="509"/>
      <c r="N1444" s="509"/>
      <c r="O1444" s="509"/>
      <c r="P1444" s="522"/>
      <c r="Q1444" s="510"/>
    </row>
    <row r="1445" spans="1:17" ht="14.4" customHeight="1" x14ac:dyDescent="0.3">
      <c r="A1445" s="505" t="s">
        <v>3399</v>
      </c>
      <c r="B1445" s="506" t="s">
        <v>2713</v>
      </c>
      <c r="C1445" s="506" t="s">
        <v>2688</v>
      </c>
      <c r="D1445" s="506" t="s">
        <v>2953</v>
      </c>
      <c r="E1445" s="506" t="s">
        <v>2954</v>
      </c>
      <c r="F1445" s="509">
        <v>9</v>
      </c>
      <c r="G1445" s="509">
        <v>1944</v>
      </c>
      <c r="H1445" s="509">
        <v>1</v>
      </c>
      <c r="I1445" s="509">
        <v>216</v>
      </c>
      <c r="J1445" s="509"/>
      <c r="K1445" s="509"/>
      <c r="L1445" s="509"/>
      <c r="M1445" s="509"/>
      <c r="N1445" s="509"/>
      <c r="O1445" s="509"/>
      <c r="P1445" s="522"/>
      <c r="Q1445" s="510"/>
    </row>
    <row r="1446" spans="1:17" ht="14.4" customHeight="1" x14ac:dyDescent="0.3">
      <c r="A1446" s="505" t="s">
        <v>3399</v>
      </c>
      <c r="B1446" s="506" t="s">
        <v>2713</v>
      </c>
      <c r="C1446" s="506" t="s">
        <v>2688</v>
      </c>
      <c r="D1446" s="506" t="s">
        <v>2955</v>
      </c>
      <c r="E1446" s="506" t="s">
        <v>2956</v>
      </c>
      <c r="F1446" s="509">
        <v>1</v>
      </c>
      <c r="G1446" s="509">
        <v>216</v>
      </c>
      <c r="H1446" s="509">
        <v>1</v>
      </c>
      <c r="I1446" s="509">
        <v>216</v>
      </c>
      <c r="J1446" s="509"/>
      <c r="K1446" s="509"/>
      <c r="L1446" s="509"/>
      <c r="M1446" s="509"/>
      <c r="N1446" s="509"/>
      <c r="O1446" s="509"/>
      <c r="P1446" s="522"/>
      <c r="Q1446" s="510"/>
    </row>
    <row r="1447" spans="1:17" ht="14.4" customHeight="1" x14ac:dyDescent="0.3">
      <c r="A1447" s="505" t="s">
        <v>3399</v>
      </c>
      <c r="B1447" s="506" t="s">
        <v>2713</v>
      </c>
      <c r="C1447" s="506" t="s">
        <v>2688</v>
      </c>
      <c r="D1447" s="506" t="s">
        <v>2977</v>
      </c>
      <c r="E1447" s="506" t="s">
        <v>2978</v>
      </c>
      <c r="F1447" s="509"/>
      <c r="G1447" s="509"/>
      <c r="H1447" s="509"/>
      <c r="I1447" s="509"/>
      <c r="J1447" s="509">
        <v>1</v>
      </c>
      <c r="K1447" s="509">
        <v>326</v>
      </c>
      <c r="L1447" s="509"/>
      <c r="M1447" s="509">
        <v>326</v>
      </c>
      <c r="N1447" s="509"/>
      <c r="O1447" s="509"/>
      <c r="P1447" s="522"/>
      <c r="Q1447" s="510"/>
    </row>
    <row r="1448" spans="1:17" ht="14.4" customHeight="1" x14ac:dyDescent="0.3">
      <c r="A1448" s="505" t="s">
        <v>3399</v>
      </c>
      <c r="B1448" s="506" t="s">
        <v>2713</v>
      </c>
      <c r="C1448" s="506" t="s">
        <v>2688</v>
      </c>
      <c r="D1448" s="506" t="s">
        <v>2997</v>
      </c>
      <c r="E1448" s="506" t="s">
        <v>2998</v>
      </c>
      <c r="F1448" s="509">
        <v>4</v>
      </c>
      <c r="G1448" s="509">
        <v>15244</v>
      </c>
      <c r="H1448" s="509">
        <v>1</v>
      </c>
      <c r="I1448" s="509">
        <v>3811</v>
      </c>
      <c r="J1448" s="509">
        <v>2</v>
      </c>
      <c r="K1448" s="509">
        <v>7630</v>
      </c>
      <c r="L1448" s="509">
        <v>0.50052479664130145</v>
      </c>
      <c r="M1448" s="509">
        <v>3815</v>
      </c>
      <c r="N1448" s="509">
        <v>1</v>
      </c>
      <c r="O1448" s="509">
        <v>3815</v>
      </c>
      <c r="P1448" s="522">
        <v>0.25026239832065073</v>
      </c>
      <c r="Q1448" s="510">
        <v>3815</v>
      </c>
    </row>
    <row r="1449" spans="1:17" ht="14.4" customHeight="1" x14ac:dyDescent="0.3">
      <c r="A1449" s="505" t="s">
        <v>3399</v>
      </c>
      <c r="B1449" s="506" t="s">
        <v>2713</v>
      </c>
      <c r="C1449" s="506" t="s">
        <v>2688</v>
      </c>
      <c r="D1449" s="506" t="s">
        <v>3019</v>
      </c>
      <c r="E1449" s="506" t="s">
        <v>3020</v>
      </c>
      <c r="F1449" s="509">
        <v>6</v>
      </c>
      <c r="G1449" s="509">
        <v>30390</v>
      </c>
      <c r="H1449" s="509">
        <v>1</v>
      </c>
      <c r="I1449" s="509">
        <v>5065</v>
      </c>
      <c r="J1449" s="509">
        <v>6</v>
      </c>
      <c r="K1449" s="509">
        <v>30408</v>
      </c>
      <c r="L1449" s="509">
        <v>1.0005923000987167</v>
      </c>
      <c r="M1449" s="509">
        <v>5068</v>
      </c>
      <c r="N1449" s="509">
        <v>3</v>
      </c>
      <c r="O1449" s="509">
        <v>15222</v>
      </c>
      <c r="P1449" s="522">
        <v>0.50088845014807504</v>
      </c>
      <c r="Q1449" s="510">
        <v>5074</v>
      </c>
    </row>
    <row r="1450" spans="1:17" ht="14.4" customHeight="1" x14ac:dyDescent="0.3">
      <c r="A1450" s="505" t="s">
        <v>3399</v>
      </c>
      <c r="B1450" s="506" t="s">
        <v>2713</v>
      </c>
      <c r="C1450" s="506" t="s">
        <v>2688</v>
      </c>
      <c r="D1450" s="506" t="s">
        <v>3023</v>
      </c>
      <c r="E1450" s="506" t="s">
        <v>3024</v>
      </c>
      <c r="F1450" s="509"/>
      <c r="G1450" s="509"/>
      <c r="H1450" s="509"/>
      <c r="I1450" s="509"/>
      <c r="J1450" s="509">
        <v>2</v>
      </c>
      <c r="K1450" s="509">
        <v>11016</v>
      </c>
      <c r="L1450" s="509"/>
      <c r="M1450" s="509">
        <v>5508</v>
      </c>
      <c r="N1450" s="509"/>
      <c r="O1450" s="509"/>
      <c r="P1450" s="522"/>
      <c r="Q1450" s="510"/>
    </row>
    <row r="1451" spans="1:17" ht="14.4" customHeight="1" x14ac:dyDescent="0.3">
      <c r="A1451" s="505" t="s">
        <v>3399</v>
      </c>
      <c r="B1451" s="506" t="s">
        <v>2713</v>
      </c>
      <c r="C1451" s="506" t="s">
        <v>2688</v>
      </c>
      <c r="D1451" s="506" t="s">
        <v>3027</v>
      </c>
      <c r="E1451" s="506" t="s">
        <v>3028</v>
      </c>
      <c r="F1451" s="509">
        <v>63</v>
      </c>
      <c r="G1451" s="509">
        <v>10836</v>
      </c>
      <c r="H1451" s="509">
        <v>1</v>
      </c>
      <c r="I1451" s="509">
        <v>172</v>
      </c>
      <c r="J1451" s="509">
        <v>70</v>
      </c>
      <c r="K1451" s="509">
        <v>12110</v>
      </c>
      <c r="L1451" s="509">
        <v>1.1175710594315245</v>
      </c>
      <c r="M1451" s="509">
        <v>173</v>
      </c>
      <c r="N1451" s="509">
        <v>48</v>
      </c>
      <c r="O1451" s="509">
        <v>8341</v>
      </c>
      <c r="P1451" s="522">
        <v>0.76974898486526389</v>
      </c>
      <c r="Q1451" s="510">
        <v>173.77083333333334</v>
      </c>
    </row>
    <row r="1452" spans="1:17" ht="14.4" customHeight="1" x14ac:dyDescent="0.3">
      <c r="A1452" s="505" t="s">
        <v>3399</v>
      </c>
      <c r="B1452" s="506" t="s">
        <v>2713</v>
      </c>
      <c r="C1452" s="506" t="s">
        <v>2688</v>
      </c>
      <c r="D1452" s="506" t="s">
        <v>3029</v>
      </c>
      <c r="E1452" s="506" t="s">
        <v>3030</v>
      </c>
      <c r="F1452" s="509">
        <v>13</v>
      </c>
      <c r="G1452" s="509">
        <v>25922</v>
      </c>
      <c r="H1452" s="509">
        <v>1</v>
      </c>
      <c r="I1452" s="509">
        <v>1994</v>
      </c>
      <c r="J1452" s="509">
        <v>14</v>
      </c>
      <c r="K1452" s="509">
        <v>27944</v>
      </c>
      <c r="L1452" s="509">
        <v>1.078003240490703</v>
      </c>
      <c r="M1452" s="509">
        <v>1996</v>
      </c>
      <c r="N1452" s="509">
        <v>21</v>
      </c>
      <c r="O1452" s="509">
        <v>41964</v>
      </c>
      <c r="P1452" s="522">
        <v>1.6188565697091273</v>
      </c>
      <c r="Q1452" s="510">
        <v>1998.2857142857142</v>
      </c>
    </row>
    <row r="1453" spans="1:17" ht="14.4" customHeight="1" x14ac:dyDescent="0.3">
      <c r="A1453" s="505" t="s">
        <v>3399</v>
      </c>
      <c r="B1453" s="506" t="s">
        <v>2713</v>
      </c>
      <c r="C1453" s="506" t="s">
        <v>2688</v>
      </c>
      <c r="D1453" s="506" t="s">
        <v>3035</v>
      </c>
      <c r="E1453" s="506" t="s">
        <v>3036</v>
      </c>
      <c r="F1453" s="509">
        <v>1</v>
      </c>
      <c r="G1453" s="509">
        <v>2691</v>
      </c>
      <c r="H1453" s="509">
        <v>1</v>
      </c>
      <c r="I1453" s="509">
        <v>2691</v>
      </c>
      <c r="J1453" s="509"/>
      <c r="K1453" s="509"/>
      <c r="L1453" s="509"/>
      <c r="M1453" s="509"/>
      <c r="N1453" s="509"/>
      <c r="O1453" s="509"/>
      <c r="P1453" s="522"/>
      <c r="Q1453" s="510"/>
    </row>
    <row r="1454" spans="1:17" ht="14.4" customHeight="1" x14ac:dyDescent="0.3">
      <c r="A1454" s="505" t="s">
        <v>3399</v>
      </c>
      <c r="B1454" s="506" t="s">
        <v>2713</v>
      </c>
      <c r="C1454" s="506" t="s">
        <v>2688</v>
      </c>
      <c r="D1454" s="506" t="s">
        <v>3059</v>
      </c>
      <c r="E1454" s="506" t="s">
        <v>3060</v>
      </c>
      <c r="F1454" s="509">
        <v>3</v>
      </c>
      <c r="G1454" s="509">
        <v>471</v>
      </c>
      <c r="H1454" s="509">
        <v>1</v>
      </c>
      <c r="I1454" s="509">
        <v>157</v>
      </c>
      <c r="J1454" s="509"/>
      <c r="K1454" s="509"/>
      <c r="L1454" s="509"/>
      <c r="M1454" s="509"/>
      <c r="N1454" s="509"/>
      <c r="O1454" s="509"/>
      <c r="P1454" s="522"/>
      <c r="Q1454" s="510"/>
    </row>
    <row r="1455" spans="1:17" ht="14.4" customHeight="1" x14ac:dyDescent="0.3">
      <c r="A1455" s="505" t="s">
        <v>3399</v>
      </c>
      <c r="B1455" s="506" t="s">
        <v>2713</v>
      </c>
      <c r="C1455" s="506" t="s">
        <v>2688</v>
      </c>
      <c r="D1455" s="506" t="s">
        <v>3063</v>
      </c>
      <c r="E1455" s="506" t="s">
        <v>3064</v>
      </c>
      <c r="F1455" s="509"/>
      <c r="G1455" s="509"/>
      <c r="H1455" s="509"/>
      <c r="I1455" s="509"/>
      <c r="J1455" s="509"/>
      <c r="K1455" s="509"/>
      <c r="L1455" s="509"/>
      <c r="M1455" s="509"/>
      <c r="N1455" s="509">
        <v>2</v>
      </c>
      <c r="O1455" s="509">
        <v>626</v>
      </c>
      <c r="P1455" s="522"/>
      <c r="Q1455" s="510">
        <v>313</v>
      </c>
    </row>
    <row r="1456" spans="1:17" ht="14.4" customHeight="1" x14ac:dyDescent="0.3">
      <c r="A1456" s="505" t="s">
        <v>3399</v>
      </c>
      <c r="B1456" s="506" t="s">
        <v>2713</v>
      </c>
      <c r="C1456" s="506" t="s">
        <v>2688</v>
      </c>
      <c r="D1456" s="506" t="s">
        <v>3067</v>
      </c>
      <c r="E1456" s="506" t="s">
        <v>3068</v>
      </c>
      <c r="F1456" s="509">
        <v>2</v>
      </c>
      <c r="G1456" s="509">
        <v>4232</v>
      </c>
      <c r="H1456" s="509">
        <v>1</v>
      </c>
      <c r="I1456" s="509">
        <v>2116</v>
      </c>
      <c r="J1456" s="509">
        <v>3</v>
      </c>
      <c r="K1456" s="509">
        <v>6354</v>
      </c>
      <c r="L1456" s="509">
        <v>1.5014177693761814</v>
      </c>
      <c r="M1456" s="509">
        <v>2118</v>
      </c>
      <c r="N1456" s="509">
        <v>2</v>
      </c>
      <c r="O1456" s="509">
        <v>4242</v>
      </c>
      <c r="P1456" s="522">
        <v>1.0023629489603025</v>
      </c>
      <c r="Q1456" s="510">
        <v>2121</v>
      </c>
    </row>
    <row r="1457" spans="1:17" ht="14.4" customHeight="1" x14ac:dyDescent="0.3">
      <c r="A1457" s="505" t="s">
        <v>3399</v>
      </c>
      <c r="B1457" s="506" t="s">
        <v>2713</v>
      </c>
      <c r="C1457" s="506" t="s">
        <v>2688</v>
      </c>
      <c r="D1457" s="506" t="s">
        <v>3069</v>
      </c>
      <c r="E1457" s="506" t="s">
        <v>2998</v>
      </c>
      <c r="F1457" s="509">
        <v>4</v>
      </c>
      <c r="G1457" s="509">
        <v>7448</v>
      </c>
      <c r="H1457" s="509">
        <v>1</v>
      </c>
      <c r="I1457" s="509">
        <v>1862</v>
      </c>
      <c r="J1457" s="509">
        <v>2</v>
      </c>
      <c r="K1457" s="509">
        <v>3728</v>
      </c>
      <c r="L1457" s="509">
        <v>0.50053705692803441</v>
      </c>
      <c r="M1457" s="509">
        <v>1864</v>
      </c>
      <c r="N1457" s="509">
        <v>2</v>
      </c>
      <c r="O1457" s="509">
        <v>3728</v>
      </c>
      <c r="P1457" s="522">
        <v>0.50053705692803441</v>
      </c>
      <c r="Q1457" s="510">
        <v>1864</v>
      </c>
    </row>
    <row r="1458" spans="1:17" ht="14.4" customHeight="1" x14ac:dyDescent="0.3">
      <c r="A1458" s="505" t="s">
        <v>3399</v>
      </c>
      <c r="B1458" s="506" t="s">
        <v>2713</v>
      </c>
      <c r="C1458" s="506" t="s">
        <v>2688</v>
      </c>
      <c r="D1458" s="506" t="s">
        <v>3078</v>
      </c>
      <c r="E1458" s="506" t="s">
        <v>3079</v>
      </c>
      <c r="F1458" s="509">
        <v>2</v>
      </c>
      <c r="G1458" s="509">
        <v>16756</v>
      </c>
      <c r="H1458" s="509">
        <v>1</v>
      </c>
      <c r="I1458" s="509">
        <v>8378</v>
      </c>
      <c r="J1458" s="509">
        <v>1</v>
      </c>
      <c r="K1458" s="509">
        <v>8384</v>
      </c>
      <c r="L1458" s="509">
        <v>0.50035808068751497</v>
      </c>
      <c r="M1458" s="509">
        <v>8384</v>
      </c>
      <c r="N1458" s="509">
        <v>1</v>
      </c>
      <c r="O1458" s="509">
        <v>8384</v>
      </c>
      <c r="P1458" s="522">
        <v>0.50035808068751497</v>
      </c>
      <c r="Q1458" s="510">
        <v>8384</v>
      </c>
    </row>
    <row r="1459" spans="1:17" ht="14.4" customHeight="1" x14ac:dyDescent="0.3">
      <c r="A1459" s="505" t="s">
        <v>3400</v>
      </c>
      <c r="B1459" s="506" t="s">
        <v>3401</v>
      </c>
      <c r="C1459" s="506" t="s">
        <v>2688</v>
      </c>
      <c r="D1459" s="506" t="s">
        <v>2977</v>
      </c>
      <c r="E1459" s="506" t="s">
        <v>2978</v>
      </c>
      <c r="F1459" s="509"/>
      <c r="G1459" s="509"/>
      <c r="H1459" s="509"/>
      <c r="I1459" s="509"/>
      <c r="J1459" s="509">
        <v>0</v>
      </c>
      <c r="K1459" s="509">
        <v>0</v>
      </c>
      <c r="L1459" s="509"/>
      <c r="M1459" s="509"/>
      <c r="N1459" s="509"/>
      <c r="O1459" s="509"/>
      <c r="P1459" s="522"/>
      <c r="Q1459" s="510"/>
    </row>
    <row r="1460" spans="1:17" ht="14.4" customHeight="1" x14ac:dyDescent="0.3">
      <c r="A1460" s="505" t="s">
        <v>3400</v>
      </c>
      <c r="B1460" s="506" t="s">
        <v>2678</v>
      </c>
      <c r="C1460" s="506" t="s">
        <v>2688</v>
      </c>
      <c r="D1460" s="506" t="s">
        <v>2701</v>
      </c>
      <c r="E1460" s="506" t="s">
        <v>2702</v>
      </c>
      <c r="F1460" s="509">
        <v>4</v>
      </c>
      <c r="G1460" s="509">
        <v>2592</v>
      </c>
      <c r="H1460" s="509">
        <v>1</v>
      </c>
      <c r="I1460" s="509">
        <v>648</v>
      </c>
      <c r="J1460" s="509">
        <v>1</v>
      </c>
      <c r="K1460" s="509">
        <v>650</v>
      </c>
      <c r="L1460" s="509">
        <v>0.25077160493827161</v>
      </c>
      <c r="M1460" s="509">
        <v>650</v>
      </c>
      <c r="N1460" s="509">
        <v>1</v>
      </c>
      <c r="O1460" s="509">
        <v>655</v>
      </c>
      <c r="P1460" s="522">
        <v>0.2527006172839506</v>
      </c>
      <c r="Q1460" s="510">
        <v>655</v>
      </c>
    </row>
    <row r="1461" spans="1:17" ht="14.4" customHeight="1" x14ac:dyDescent="0.3">
      <c r="A1461" s="505" t="s">
        <v>3400</v>
      </c>
      <c r="B1461" s="506" t="s">
        <v>2678</v>
      </c>
      <c r="C1461" s="506" t="s">
        <v>2688</v>
      </c>
      <c r="D1461" s="506" t="s">
        <v>2703</v>
      </c>
      <c r="E1461" s="506" t="s">
        <v>2704</v>
      </c>
      <c r="F1461" s="509">
        <v>4</v>
      </c>
      <c r="G1461" s="509">
        <v>480</v>
      </c>
      <c r="H1461" s="509">
        <v>1</v>
      </c>
      <c r="I1461" s="509">
        <v>120</v>
      </c>
      <c r="J1461" s="509">
        <v>1</v>
      </c>
      <c r="K1461" s="509">
        <v>121</v>
      </c>
      <c r="L1461" s="509">
        <v>0.25208333333333333</v>
      </c>
      <c r="M1461" s="509">
        <v>121</v>
      </c>
      <c r="N1461" s="509">
        <v>1</v>
      </c>
      <c r="O1461" s="509">
        <v>123</v>
      </c>
      <c r="P1461" s="522">
        <v>0.25624999999999998</v>
      </c>
      <c r="Q1461" s="510">
        <v>123</v>
      </c>
    </row>
    <row r="1462" spans="1:17" ht="14.4" customHeight="1" x14ac:dyDescent="0.3">
      <c r="A1462" s="505" t="s">
        <v>3400</v>
      </c>
      <c r="B1462" s="506" t="s">
        <v>2678</v>
      </c>
      <c r="C1462" s="506" t="s">
        <v>2688</v>
      </c>
      <c r="D1462" s="506" t="s">
        <v>2705</v>
      </c>
      <c r="E1462" s="506" t="s">
        <v>2706</v>
      </c>
      <c r="F1462" s="509">
        <v>2</v>
      </c>
      <c r="G1462" s="509">
        <v>528</v>
      </c>
      <c r="H1462" s="509">
        <v>1</v>
      </c>
      <c r="I1462" s="509">
        <v>264</v>
      </c>
      <c r="J1462" s="509">
        <v>1</v>
      </c>
      <c r="K1462" s="509">
        <v>266</v>
      </c>
      <c r="L1462" s="509">
        <v>0.50378787878787878</v>
      </c>
      <c r="M1462" s="509">
        <v>266</v>
      </c>
      <c r="N1462" s="509">
        <v>1</v>
      </c>
      <c r="O1462" s="509">
        <v>268</v>
      </c>
      <c r="P1462" s="522">
        <v>0.50757575757575757</v>
      </c>
      <c r="Q1462" s="510">
        <v>268</v>
      </c>
    </row>
    <row r="1463" spans="1:17" ht="14.4" customHeight="1" x14ac:dyDescent="0.3">
      <c r="A1463" s="505" t="s">
        <v>3400</v>
      </c>
      <c r="B1463" s="506" t="s">
        <v>2713</v>
      </c>
      <c r="C1463" s="506" t="s">
        <v>2714</v>
      </c>
      <c r="D1463" s="506" t="s">
        <v>2716</v>
      </c>
      <c r="E1463" s="506" t="s">
        <v>2717</v>
      </c>
      <c r="F1463" s="509"/>
      <c r="G1463" s="509"/>
      <c r="H1463" s="509"/>
      <c r="I1463" s="509"/>
      <c r="J1463" s="509">
        <v>1</v>
      </c>
      <c r="K1463" s="509">
        <v>489.03</v>
      </c>
      <c r="L1463" s="509"/>
      <c r="M1463" s="509">
        <v>489.03</v>
      </c>
      <c r="N1463" s="509"/>
      <c r="O1463" s="509"/>
      <c r="P1463" s="522"/>
      <c r="Q1463" s="510"/>
    </row>
    <row r="1464" spans="1:17" ht="14.4" customHeight="1" x14ac:dyDescent="0.3">
      <c r="A1464" s="505" t="s">
        <v>3400</v>
      </c>
      <c r="B1464" s="506" t="s">
        <v>2713</v>
      </c>
      <c r="C1464" s="506" t="s">
        <v>2714</v>
      </c>
      <c r="D1464" s="506" t="s">
        <v>2718</v>
      </c>
      <c r="E1464" s="506" t="s">
        <v>714</v>
      </c>
      <c r="F1464" s="509">
        <v>0.5</v>
      </c>
      <c r="G1464" s="509">
        <v>495.94</v>
      </c>
      <c r="H1464" s="509">
        <v>1</v>
      </c>
      <c r="I1464" s="509">
        <v>991.88</v>
      </c>
      <c r="J1464" s="509">
        <v>3</v>
      </c>
      <c r="K1464" s="509">
        <v>3001.77</v>
      </c>
      <c r="L1464" s="509">
        <v>6.0526878251401381</v>
      </c>
      <c r="M1464" s="509">
        <v>1000.59</v>
      </c>
      <c r="N1464" s="509"/>
      <c r="O1464" s="509"/>
      <c r="P1464" s="522"/>
      <c r="Q1464" s="510"/>
    </row>
    <row r="1465" spans="1:17" ht="14.4" customHeight="1" x14ac:dyDescent="0.3">
      <c r="A1465" s="505" t="s">
        <v>3400</v>
      </c>
      <c r="B1465" s="506" t="s">
        <v>2713</v>
      </c>
      <c r="C1465" s="506" t="s">
        <v>2714</v>
      </c>
      <c r="D1465" s="506" t="s">
        <v>2719</v>
      </c>
      <c r="E1465" s="506" t="s">
        <v>714</v>
      </c>
      <c r="F1465" s="509">
        <v>1.5</v>
      </c>
      <c r="G1465" s="509">
        <v>2974.32</v>
      </c>
      <c r="H1465" s="509">
        <v>1</v>
      </c>
      <c r="I1465" s="509">
        <v>1982.88</v>
      </c>
      <c r="J1465" s="509">
        <v>1.5</v>
      </c>
      <c r="K1465" s="509">
        <v>2983.01</v>
      </c>
      <c r="L1465" s="509">
        <v>1.0029216762150677</v>
      </c>
      <c r="M1465" s="509">
        <v>1988.6733333333334</v>
      </c>
      <c r="N1465" s="509">
        <v>2.5</v>
      </c>
      <c r="O1465" s="509">
        <v>5000.67</v>
      </c>
      <c r="P1465" s="522">
        <v>1.6812817719680464</v>
      </c>
      <c r="Q1465" s="510">
        <v>2000.268</v>
      </c>
    </row>
    <row r="1466" spans="1:17" ht="14.4" customHeight="1" x14ac:dyDescent="0.3">
      <c r="A1466" s="505" t="s">
        <v>3400</v>
      </c>
      <c r="B1466" s="506" t="s">
        <v>2713</v>
      </c>
      <c r="C1466" s="506" t="s">
        <v>2714</v>
      </c>
      <c r="D1466" s="506" t="s">
        <v>2720</v>
      </c>
      <c r="E1466" s="506" t="s">
        <v>2721</v>
      </c>
      <c r="F1466" s="509">
        <v>1.33</v>
      </c>
      <c r="G1466" s="509">
        <v>3522.14</v>
      </c>
      <c r="H1466" s="509">
        <v>1</v>
      </c>
      <c r="I1466" s="509">
        <v>2648.2255639097743</v>
      </c>
      <c r="J1466" s="509">
        <v>3.33</v>
      </c>
      <c r="K1466" s="509">
        <v>8857.369999999999</v>
      </c>
      <c r="L1466" s="509">
        <v>2.5147694299488377</v>
      </c>
      <c r="M1466" s="509">
        <v>2659.8708708708705</v>
      </c>
      <c r="N1466" s="509">
        <v>1.67</v>
      </c>
      <c r="O1466" s="509">
        <v>4461.32</v>
      </c>
      <c r="P1466" s="522">
        <v>1.2666503886841523</v>
      </c>
      <c r="Q1466" s="510">
        <v>2671.4491017964069</v>
      </c>
    </row>
    <row r="1467" spans="1:17" ht="14.4" customHeight="1" x14ac:dyDescent="0.3">
      <c r="A1467" s="505" t="s">
        <v>3400</v>
      </c>
      <c r="B1467" s="506" t="s">
        <v>2713</v>
      </c>
      <c r="C1467" s="506" t="s">
        <v>2714</v>
      </c>
      <c r="D1467" s="506" t="s">
        <v>2722</v>
      </c>
      <c r="E1467" s="506" t="s">
        <v>2721</v>
      </c>
      <c r="F1467" s="509">
        <v>1.2</v>
      </c>
      <c r="G1467" s="509">
        <v>7944.6599999999989</v>
      </c>
      <c r="H1467" s="509">
        <v>1</v>
      </c>
      <c r="I1467" s="509">
        <v>6620.5499999999993</v>
      </c>
      <c r="J1467" s="509">
        <v>2.9</v>
      </c>
      <c r="K1467" s="509">
        <v>19315.690000000002</v>
      </c>
      <c r="L1467" s="509">
        <v>2.4312796268185175</v>
      </c>
      <c r="M1467" s="509">
        <v>6660.5827586206906</v>
      </c>
      <c r="N1467" s="509">
        <v>2.4000000000000004</v>
      </c>
      <c r="O1467" s="509">
        <v>16028.64</v>
      </c>
      <c r="P1467" s="522">
        <v>2.0175363074064845</v>
      </c>
      <c r="Q1467" s="510">
        <v>6678.5999999999985</v>
      </c>
    </row>
    <row r="1468" spans="1:17" ht="14.4" customHeight="1" x14ac:dyDescent="0.3">
      <c r="A1468" s="505" t="s">
        <v>3400</v>
      </c>
      <c r="B1468" s="506" t="s">
        <v>2713</v>
      </c>
      <c r="C1468" s="506" t="s">
        <v>2714</v>
      </c>
      <c r="D1468" s="506" t="s">
        <v>2728</v>
      </c>
      <c r="E1468" s="506" t="s">
        <v>725</v>
      </c>
      <c r="F1468" s="509">
        <v>23.3</v>
      </c>
      <c r="G1468" s="509">
        <v>26431.09</v>
      </c>
      <c r="H1468" s="509">
        <v>1</v>
      </c>
      <c r="I1468" s="509">
        <v>1134.3815450643776</v>
      </c>
      <c r="J1468" s="509">
        <v>13.7</v>
      </c>
      <c r="K1468" s="509">
        <v>13490.29</v>
      </c>
      <c r="L1468" s="509">
        <v>0.51039476616363533</v>
      </c>
      <c r="M1468" s="509">
        <v>984.69270072992708</v>
      </c>
      <c r="N1468" s="509">
        <v>18.899999999999999</v>
      </c>
      <c r="O1468" s="509">
        <v>18692.590000000004</v>
      </c>
      <c r="P1468" s="522">
        <v>0.70721979305431615</v>
      </c>
      <c r="Q1468" s="510">
        <v>989.02592592592623</v>
      </c>
    </row>
    <row r="1469" spans="1:17" ht="14.4" customHeight="1" x14ac:dyDescent="0.3">
      <c r="A1469" s="505" t="s">
        <v>3400</v>
      </c>
      <c r="B1469" s="506" t="s">
        <v>2713</v>
      </c>
      <c r="C1469" s="506" t="s">
        <v>2714</v>
      </c>
      <c r="D1469" s="506" t="s">
        <v>2730</v>
      </c>
      <c r="E1469" s="506" t="s">
        <v>828</v>
      </c>
      <c r="F1469" s="509">
        <v>0.06</v>
      </c>
      <c r="G1469" s="509">
        <v>919.53</v>
      </c>
      <c r="H1469" s="509">
        <v>1</v>
      </c>
      <c r="I1469" s="509">
        <v>15325.5</v>
      </c>
      <c r="J1469" s="509"/>
      <c r="K1469" s="509"/>
      <c r="L1469" s="509"/>
      <c r="M1469" s="509"/>
      <c r="N1469" s="509"/>
      <c r="O1469" s="509"/>
      <c r="P1469" s="522"/>
      <c r="Q1469" s="510"/>
    </row>
    <row r="1470" spans="1:17" ht="14.4" customHeight="1" x14ac:dyDescent="0.3">
      <c r="A1470" s="505" t="s">
        <v>3400</v>
      </c>
      <c r="B1470" s="506" t="s">
        <v>2713</v>
      </c>
      <c r="C1470" s="506" t="s">
        <v>2714</v>
      </c>
      <c r="D1470" s="506" t="s">
        <v>2731</v>
      </c>
      <c r="E1470" s="506" t="s">
        <v>832</v>
      </c>
      <c r="F1470" s="509">
        <v>1.4800000000000004</v>
      </c>
      <c r="G1470" s="509">
        <v>18709.009999999998</v>
      </c>
      <c r="H1470" s="509">
        <v>1</v>
      </c>
      <c r="I1470" s="509">
        <v>12641.222972972968</v>
      </c>
      <c r="J1470" s="509">
        <v>2.2400000000000002</v>
      </c>
      <c r="K1470" s="509">
        <v>24488.22</v>
      </c>
      <c r="L1470" s="509">
        <v>1.3088998295473679</v>
      </c>
      <c r="M1470" s="509">
        <v>10932.241071428571</v>
      </c>
      <c r="N1470" s="509">
        <v>1.4300000000000002</v>
      </c>
      <c r="O1470" s="509">
        <v>14782.369999999999</v>
      </c>
      <c r="P1470" s="522">
        <v>0.79012037515614131</v>
      </c>
      <c r="Q1470" s="510">
        <v>10337.321678321676</v>
      </c>
    </row>
    <row r="1471" spans="1:17" ht="14.4" customHeight="1" x14ac:dyDescent="0.3">
      <c r="A1471" s="505" t="s">
        <v>3400</v>
      </c>
      <c r="B1471" s="506" t="s">
        <v>2713</v>
      </c>
      <c r="C1471" s="506" t="s">
        <v>2714</v>
      </c>
      <c r="D1471" s="506" t="s">
        <v>2734</v>
      </c>
      <c r="E1471" s="506" t="s">
        <v>832</v>
      </c>
      <c r="F1471" s="509">
        <v>0.53</v>
      </c>
      <c r="G1471" s="509">
        <v>3418.46</v>
      </c>
      <c r="H1471" s="509">
        <v>1</v>
      </c>
      <c r="I1471" s="509">
        <v>6449.9245283018863</v>
      </c>
      <c r="J1471" s="509"/>
      <c r="K1471" s="509"/>
      <c r="L1471" s="509"/>
      <c r="M1471" s="509"/>
      <c r="N1471" s="509">
        <v>0.5</v>
      </c>
      <c r="O1471" s="509">
        <v>2584.3199999999997</v>
      </c>
      <c r="P1471" s="522">
        <v>0.75598953914920741</v>
      </c>
      <c r="Q1471" s="510">
        <v>5168.6399999999994</v>
      </c>
    </row>
    <row r="1472" spans="1:17" ht="14.4" customHeight="1" x14ac:dyDescent="0.3">
      <c r="A1472" s="505" t="s">
        <v>3400</v>
      </c>
      <c r="B1472" s="506" t="s">
        <v>2713</v>
      </c>
      <c r="C1472" s="506" t="s">
        <v>2714</v>
      </c>
      <c r="D1472" s="506" t="s">
        <v>2738</v>
      </c>
      <c r="E1472" s="506" t="s">
        <v>2739</v>
      </c>
      <c r="F1472" s="509"/>
      <c r="G1472" s="509"/>
      <c r="H1472" s="509"/>
      <c r="I1472" s="509"/>
      <c r="J1472" s="509">
        <v>0.25</v>
      </c>
      <c r="K1472" s="509">
        <v>66.569999999999993</v>
      </c>
      <c r="L1472" s="509"/>
      <c r="M1472" s="509">
        <v>266.27999999999997</v>
      </c>
      <c r="N1472" s="509"/>
      <c r="O1472" s="509"/>
      <c r="P1472" s="522"/>
      <c r="Q1472" s="510"/>
    </row>
    <row r="1473" spans="1:17" ht="14.4" customHeight="1" x14ac:dyDescent="0.3">
      <c r="A1473" s="505" t="s">
        <v>3400</v>
      </c>
      <c r="B1473" s="506" t="s">
        <v>2713</v>
      </c>
      <c r="C1473" s="506" t="s">
        <v>2714</v>
      </c>
      <c r="D1473" s="506" t="s">
        <v>2740</v>
      </c>
      <c r="E1473" s="506" t="s">
        <v>729</v>
      </c>
      <c r="F1473" s="509">
        <v>5</v>
      </c>
      <c r="G1473" s="509">
        <v>4833.7</v>
      </c>
      <c r="H1473" s="509">
        <v>1</v>
      </c>
      <c r="I1473" s="509">
        <v>966.74</v>
      </c>
      <c r="J1473" s="509">
        <v>5.5</v>
      </c>
      <c r="K1473" s="509">
        <v>5355.23</v>
      </c>
      <c r="L1473" s="509">
        <v>1.1078945735151127</v>
      </c>
      <c r="M1473" s="509">
        <v>973.67818181818177</v>
      </c>
      <c r="N1473" s="509">
        <v>14.5</v>
      </c>
      <c r="O1473" s="509">
        <v>14140.689999999999</v>
      </c>
      <c r="P1473" s="522">
        <v>2.9254380702153626</v>
      </c>
      <c r="Q1473" s="510">
        <v>975.21999999999991</v>
      </c>
    </row>
    <row r="1474" spans="1:17" ht="14.4" customHeight="1" x14ac:dyDescent="0.3">
      <c r="A1474" s="505" t="s">
        <v>3400</v>
      </c>
      <c r="B1474" s="506" t="s">
        <v>2713</v>
      </c>
      <c r="C1474" s="506" t="s">
        <v>2714</v>
      </c>
      <c r="D1474" s="506" t="s">
        <v>2741</v>
      </c>
      <c r="E1474" s="506" t="s">
        <v>729</v>
      </c>
      <c r="F1474" s="509"/>
      <c r="G1474" s="509"/>
      <c r="H1474" s="509"/>
      <c r="I1474" s="509"/>
      <c r="J1474" s="509">
        <v>1</v>
      </c>
      <c r="K1474" s="509">
        <v>1857.73</v>
      </c>
      <c r="L1474" s="509"/>
      <c r="M1474" s="509">
        <v>1857.73</v>
      </c>
      <c r="N1474" s="509"/>
      <c r="O1474" s="509"/>
      <c r="P1474" s="522"/>
      <c r="Q1474" s="510"/>
    </row>
    <row r="1475" spans="1:17" ht="14.4" customHeight="1" x14ac:dyDescent="0.3">
      <c r="A1475" s="505" t="s">
        <v>3400</v>
      </c>
      <c r="B1475" s="506" t="s">
        <v>2713</v>
      </c>
      <c r="C1475" s="506" t="s">
        <v>2714</v>
      </c>
      <c r="D1475" s="506" t="s">
        <v>2743</v>
      </c>
      <c r="E1475" s="506" t="s">
        <v>855</v>
      </c>
      <c r="F1475" s="509">
        <v>0.05</v>
      </c>
      <c r="G1475" s="509">
        <v>242.38</v>
      </c>
      <c r="H1475" s="509">
        <v>1</v>
      </c>
      <c r="I1475" s="509">
        <v>4847.5999999999995</v>
      </c>
      <c r="J1475" s="509">
        <v>7.0000000000000007E-2</v>
      </c>
      <c r="K1475" s="509">
        <v>342.32</v>
      </c>
      <c r="L1475" s="509">
        <v>1.4123277498143412</v>
      </c>
      <c r="M1475" s="509">
        <v>4890.2857142857138</v>
      </c>
      <c r="N1475" s="509"/>
      <c r="O1475" s="509"/>
      <c r="P1475" s="522"/>
      <c r="Q1475" s="510"/>
    </row>
    <row r="1476" spans="1:17" ht="14.4" customHeight="1" x14ac:dyDescent="0.3">
      <c r="A1476" s="505" t="s">
        <v>3400</v>
      </c>
      <c r="B1476" s="506" t="s">
        <v>2713</v>
      </c>
      <c r="C1476" s="506" t="s">
        <v>2714</v>
      </c>
      <c r="D1476" s="506" t="s">
        <v>2744</v>
      </c>
      <c r="E1476" s="506" t="s">
        <v>855</v>
      </c>
      <c r="F1476" s="509"/>
      <c r="G1476" s="509"/>
      <c r="H1476" s="509"/>
      <c r="I1476" s="509"/>
      <c r="J1476" s="509">
        <v>0.05</v>
      </c>
      <c r="K1476" s="509">
        <v>489.03</v>
      </c>
      <c r="L1476" s="509"/>
      <c r="M1476" s="509">
        <v>9780.5999999999985</v>
      </c>
      <c r="N1476" s="509"/>
      <c r="O1476" s="509"/>
      <c r="P1476" s="522"/>
      <c r="Q1476" s="510"/>
    </row>
    <row r="1477" spans="1:17" ht="14.4" customHeight="1" x14ac:dyDescent="0.3">
      <c r="A1477" s="505" t="s">
        <v>3400</v>
      </c>
      <c r="B1477" s="506" t="s">
        <v>2713</v>
      </c>
      <c r="C1477" s="506" t="s">
        <v>2714</v>
      </c>
      <c r="D1477" s="506" t="s">
        <v>2745</v>
      </c>
      <c r="E1477" s="506" t="s">
        <v>748</v>
      </c>
      <c r="F1477" s="509">
        <v>0.18</v>
      </c>
      <c r="G1477" s="509">
        <v>974.3900000000001</v>
      </c>
      <c r="H1477" s="509">
        <v>1</v>
      </c>
      <c r="I1477" s="509">
        <v>5413.2777777777783</v>
      </c>
      <c r="J1477" s="509">
        <v>0.69000000000000006</v>
      </c>
      <c r="K1477" s="509">
        <v>3753.7000000000003</v>
      </c>
      <c r="L1477" s="509">
        <v>3.8523589117293895</v>
      </c>
      <c r="M1477" s="509">
        <v>5440.144927536232</v>
      </c>
      <c r="N1477" s="509">
        <v>0.30000000000000004</v>
      </c>
      <c r="O1477" s="509">
        <v>1638.2400000000002</v>
      </c>
      <c r="P1477" s="522">
        <v>1.6812980428781084</v>
      </c>
      <c r="Q1477" s="510">
        <v>5460.8</v>
      </c>
    </row>
    <row r="1478" spans="1:17" ht="14.4" customHeight="1" x14ac:dyDescent="0.3">
      <c r="A1478" s="505" t="s">
        <v>3400</v>
      </c>
      <c r="B1478" s="506" t="s">
        <v>2713</v>
      </c>
      <c r="C1478" s="506" t="s">
        <v>2714</v>
      </c>
      <c r="D1478" s="506" t="s">
        <v>2746</v>
      </c>
      <c r="E1478" s="506" t="s">
        <v>748</v>
      </c>
      <c r="F1478" s="509">
        <v>7.8400000000000007</v>
      </c>
      <c r="G1478" s="509">
        <v>84788.260000000009</v>
      </c>
      <c r="H1478" s="509">
        <v>1</v>
      </c>
      <c r="I1478" s="509">
        <v>10814.829081632653</v>
      </c>
      <c r="J1478" s="509">
        <v>9.15</v>
      </c>
      <c r="K1478" s="509">
        <v>99554.41</v>
      </c>
      <c r="L1478" s="509">
        <v>1.1741532377241848</v>
      </c>
      <c r="M1478" s="509">
        <v>10880.263387978142</v>
      </c>
      <c r="N1478" s="509">
        <v>5.7700000000000005</v>
      </c>
      <c r="O1478" s="509">
        <v>63006.599999999991</v>
      </c>
      <c r="P1478" s="522">
        <v>0.74310523650326099</v>
      </c>
      <c r="Q1478" s="510">
        <v>10919.688041594452</v>
      </c>
    </row>
    <row r="1479" spans="1:17" ht="14.4" customHeight="1" x14ac:dyDescent="0.3">
      <c r="A1479" s="505" t="s">
        <v>3400</v>
      </c>
      <c r="B1479" s="506" t="s">
        <v>2713</v>
      </c>
      <c r="C1479" s="506" t="s">
        <v>2714</v>
      </c>
      <c r="D1479" s="506" t="s">
        <v>2747</v>
      </c>
      <c r="E1479" s="506" t="s">
        <v>855</v>
      </c>
      <c r="F1479" s="509">
        <v>0.8</v>
      </c>
      <c r="G1479" s="509">
        <v>1551.28</v>
      </c>
      <c r="H1479" s="509">
        <v>1</v>
      </c>
      <c r="I1479" s="509">
        <v>1939.1</v>
      </c>
      <c r="J1479" s="509">
        <v>0.35</v>
      </c>
      <c r="K1479" s="509">
        <v>682.08</v>
      </c>
      <c r="L1479" s="509">
        <v>0.43968851529059877</v>
      </c>
      <c r="M1479" s="509">
        <v>1948.8000000000002</v>
      </c>
      <c r="N1479" s="509">
        <v>0.79999999999999993</v>
      </c>
      <c r="O1479" s="509">
        <v>1573.06</v>
      </c>
      <c r="P1479" s="522">
        <v>1.0140400185653138</v>
      </c>
      <c r="Q1479" s="510">
        <v>1966.325</v>
      </c>
    </row>
    <row r="1480" spans="1:17" ht="14.4" customHeight="1" x14ac:dyDescent="0.3">
      <c r="A1480" s="505" t="s">
        <v>3400</v>
      </c>
      <c r="B1480" s="506" t="s">
        <v>2713</v>
      </c>
      <c r="C1480" s="506" t="s">
        <v>2714</v>
      </c>
      <c r="D1480" s="506" t="s">
        <v>2749</v>
      </c>
      <c r="E1480" s="506" t="s">
        <v>748</v>
      </c>
      <c r="F1480" s="509"/>
      <c r="G1480" s="509"/>
      <c r="H1480" s="509"/>
      <c r="I1480" s="509"/>
      <c r="J1480" s="509"/>
      <c r="K1480" s="509"/>
      <c r="L1480" s="509"/>
      <c r="M1480" s="509"/>
      <c r="N1480" s="509">
        <v>15.25</v>
      </c>
      <c r="O1480" s="509">
        <v>33310.820000000007</v>
      </c>
      <c r="P1480" s="522"/>
      <c r="Q1480" s="510">
        <v>2184.3160655737711</v>
      </c>
    </row>
    <row r="1481" spans="1:17" ht="14.4" customHeight="1" x14ac:dyDescent="0.3">
      <c r="A1481" s="505" t="s">
        <v>3400</v>
      </c>
      <c r="B1481" s="506" t="s">
        <v>2713</v>
      </c>
      <c r="C1481" s="506" t="s">
        <v>2714</v>
      </c>
      <c r="D1481" s="506" t="s">
        <v>2750</v>
      </c>
      <c r="E1481" s="506" t="s">
        <v>733</v>
      </c>
      <c r="F1481" s="509">
        <v>1.47</v>
      </c>
      <c r="G1481" s="509">
        <v>552.75</v>
      </c>
      <c r="H1481" s="509">
        <v>1</v>
      </c>
      <c r="I1481" s="509">
        <v>376.0204081632653</v>
      </c>
      <c r="J1481" s="509">
        <v>1.5699999999999998</v>
      </c>
      <c r="K1481" s="509">
        <v>590.99</v>
      </c>
      <c r="L1481" s="509">
        <v>1.0691813658977838</v>
      </c>
      <c r="M1481" s="509">
        <v>376.42675159235671</v>
      </c>
      <c r="N1481" s="509">
        <v>0.85000000000000009</v>
      </c>
      <c r="O1481" s="509">
        <v>322.42999999999995</v>
      </c>
      <c r="P1481" s="522">
        <v>0.58331976481230208</v>
      </c>
      <c r="Q1481" s="510">
        <v>379.32941176470581</v>
      </c>
    </row>
    <row r="1482" spans="1:17" ht="14.4" customHeight="1" x14ac:dyDescent="0.3">
      <c r="A1482" s="505" t="s">
        <v>3400</v>
      </c>
      <c r="B1482" s="506" t="s">
        <v>2713</v>
      </c>
      <c r="C1482" s="506" t="s">
        <v>2714</v>
      </c>
      <c r="D1482" s="506" t="s">
        <v>2752</v>
      </c>
      <c r="E1482" s="506" t="s">
        <v>710</v>
      </c>
      <c r="F1482" s="509">
        <v>0.08</v>
      </c>
      <c r="G1482" s="509">
        <v>74.92</v>
      </c>
      <c r="H1482" s="509">
        <v>1</v>
      </c>
      <c r="I1482" s="509">
        <v>936.5</v>
      </c>
      <c r="J1482" s="509">
        <v>0.15000000000000002</v>
      </c>
      <c r="K1482" s="509">
        <v>141.31</v>
      </c>
      <c r="L1482" s="509">
        <v>1.8861452215696743</v>
      </c>
      <c r="M1482" s="509">
        <v>942.06666666666649</v>
      </c>
      <c r="N1482" s="509">
        <v>0.21</v>
      </c>
      <c r="O1482" s="509">
        <v>198.4</v>
      </c>
      <c r="P1482" s="522">
        <v>2.6481580352375866</v>
      </c>
      <c r="Q1482" s="510">
        <v>944.76190476190482</v>
      </c>
    </row>
    <row r="1483" spans="1:17" ht="14.4" customHeight="1" x14ac:dyDescent="0.3">
      <c r="A1483" s="505" t="s">
        <v>3400</v>
      </c>
      <c r="B1483" s="506" t="s">
        <v>2713</v>
      </c>
      <c r="C1483" s="506" t="s">
        <v>2714</v>
      </c>
      <c r="D1483" s="506" t="s">
        <v>2759</v>
      </c>
      <c r="E1483" s="506" t="s">
        <v>748</v>
      </c>
      <c r="F1483" s="509"/>
      <c r="G1483" s="509"/>
      <c r="H1483" s="509"/>
      <c r="I1483" s="509"/>
      <c r="J1483" s="509"/>
      <c r="K1483" s="509"/>
      <c r="L1483" s="509"/>
      <c r="M1483" s="509"/>
      <c r="N1483" s="509">
        <v>0.10999999999999997</v>
      </c>
      <c r="O1483" s="509">
        <v>5548.14</v>
      </c>
      <c r="P1483" s="522"/>
      <c r="Q1483" s="510">
        <v>50437.636363636382</v>
      </c>
    </row>
    <row r="1484" spans="1:17" ht="14.4" customHeight="1" x14ac:dyDescent="0.3">
      <c r="A1484" s="505" t="s">
        <v>3400</v>
      </c>
      <c r="B1484" s="506" t="s">
        <v>2713</v>
      </c>
      <c r="C1484" s="506" t="s">
        <v>2679</v>
      </c>
      <c r="D1484" s="506" t="s">
        <v>2770</v>
      </c>
      <c r="E1484" s="506" t="s">
        <v>2771</v>
      </c>
      <c r="F1484" s="509">
        <v>1</v>
      </c>
      <c r="G1484" s="509">
        <v>938.2</v>
      </c>
      <c r="H1484" s="509">
        <v>1</v>
      </c>
      <c r="I1484" s="509">
        <v>938.2</v>
      </c>
      <c r="J1484" s="509">
        <v>3</v>
      </c>
      <c r="K1484" s="509">
        <v>2916.96</v>
      </c>
      <c r="L1484" s="509">
        <v>3.1091025367725429</v>
      </c>
      <c r="M1484" s="509">
        <v>972.32</v>
      </c>
      <c r="N1484" s="509">
        <v>5</v>
      </c>
      <c r="O1484" s="509">
        <v>4861.6000000000004</v>
      </c>
      <c r="P1484" s="522">
        <v>5.1818375612875718</v>
      </c>
      <c r="Q1484" s="510">
        <v>972.32</v>
      </c>
    </row>
    <row r="1485" spans="1:17" ht="14.4" customHeight="1" x14ac:dyDescent="0.3">
      <c r="A1485" s="505" t="s">
        <v>3400</v>
      </c>
      <c r="B1485" s="506" t="s">
        <v>2713</v>
      </c>
      <c r="C1485" s="506" t="s">
        <v>2679</v>
      </c>
      <c r="D1485" s="506" t="s">
        <v>2772</v>
      </c>
      <c r="E1485" s="506" t="s">
        <v>2771</v>
      </c>
      <c r="F1485" s="509"/>
      <c r="G1485" s="509"/>
      <c r="H1485" s="509"/>
      <c r="I1485" s="509"/>
      <c r="J1485" s="509"/>
      <c r="K1485" s="509"/>
      <c r="L1485" s="509"/>
      <c r="M1485" s="509"/>
      <c r="N1485" s="509">
        <v>1</v>
      </c>
      <c r="O1485" s="509">
        <v>1408.42</v>
      </c>
      <c r="P1485" s="522"/>
      <c r="Q1485" s="510">
        <v>1408.42</v>
      </c>
    </row>
    <row r="1486" spans="1:17" ht="14.4" customHeight="1" x14ac:dyDescent="0.3">
      <c r="A1486" s="505" t="s">
        <v>3400</v>
      </c>
      <c r="B1486" s="506" t="s">
        <v>2713</v>
      </c>
      <c r="C1486" s="506" t="s">
        <v>2679</v>
      </c>
      <c r="D1486" s="506" t="s">
        <v>2773</v>
      </c>
      <c r="E1486" s="506" t="s">
        <v>2771</v>
      </c>
      <c r="F1486" s="509">
        <v>1</v>
      </c>
      <c r="G1486" s="509">
        <v>1647.4</v>
      </c>
      <c r="H1486" s="509">
        <v>1</v>
      </c>
      <c r="I1486" s="509">
        <v>1647.4</v>
      </c>
      <c r="J1486" s="509">
        <v>1</v>
      </c>
      <c r="K1486" s="509">
        <v>1707.31</v>
      </c>
      <c r="L1486" s="509">
        <v>1.0363663955323539</v>
      </c>
      <c r="M1486" s="509">
        <v>1707.31</v>
      </c>
      <c r="N1486" s="509">
        <v>1</v>
      </c>
      <c r="O1486" s="509">
        <v>1707.31</v>
      </c>
      <c r="P1486" s="522">
        <v>1.0363663955323539</v>
      </c>
      <c r="Q1486" s="510">
        <v>1707.31</v>
      </c>
    </row>
    <row r="1487" spans="1:17" ht="14.4" customHeight="1" x14ac:dyDescent="0.3">
      <c r="A1487" s="505" t="s">
        <v>3400</v>
      </c>
      <c r="B1487" s="506" t="s">
        <v>2713</v>
      </c>
      <c r="C1487" s="506" t="s">
        <v>2679</v>
      </c>
      <c r="D1487" s="506" t="s">
        <v>2774</v>
      </c>
      <c r="E1487" s="506" t="s">
        <v>2771</v>
      </c>
      <c r="F1487" s="509">
        <v>4</v>
      </c>
      <c r="G1487" s="509">
        <v>8192.7000000000007</v>
      </c>
      <c r="H1487" s="509">
        <v>1</v>
      </c>
      <c r="I1487" s="509">
        <v>2048.1750000000002</v>
      </c>
      <c r="J1487" s="509">
        <v>5</v>
      </c>
      <c r="K1487" s="509">
        <v>10331.5</v>
      </c>
      <c r="L1487" s="509">
        <v>1.2610616768586667</v>
      </c>
      <c r="M1487" s="509">
        <v>2066.3000000000002</v>
      </c>
      <c r="N1487" s="509">
        <v>5</v>
      </c>
      <c r="O1487" s="509">
        <v>10331.5</v>
      </c>
      <c r="P1487" s="522">
        <v>1.2610616768586667</v>
      </c>
      <c r="Q1487" s="510">
        <v>2066.3000000000002</v>
      </c>
    </row>
    <row r="1488" spans="1:17" ht="14.4" customHeight="1" x14ac:dyDescent="0.3">
      <c r="A1488" s="505" t="s">
        <v>3400</v>
      </c>
      <c r="B1488" s="506" t="s">
        <v>2713</v>
      </c>
      <c r="C1488" s="506" t="s">
        <v>2679</v>
      </c>
      <c r="D1488" s="506" t="s">
        <v>2775</v>
      </c>
      <c r="E1488" s="506" t="s">
        <v>2776</v>
      </c>
      <c r="F1488" s="509"/>
      <c r="G1488" s="509"/>
      <c r="H1488" s="509"/>
      <c r="I1488" s="509"/>
      <c r="J1488" s="509">
        <v>2</v>
      </c>
      <c r="K1488" s="509">
        <v>3864.18</v>
      </c>
      <c r="L1488" s="509"/>
      <c r="M1488" s="509">
        <v>1932.09</v>
      </c>
      <c r="N1488" s="509">
        <v>1</v>
      </c>
      <c r="O1488" s="509">
        <v>1932.09</v>
      </c>
      <c r="P1488" s="522"/>
      <c r="Q1488" s="510">
        <v>1932.09</v>
      </c>
    </row>
    <row r="1489" spans="1:17" ht="14.4" customHeight="1" x14ac:dyDescent="0.3">
      <c r="A1489" s="505" t="s">
        <v>3400</v>
      </c>
      <c r="B1489" s="506" t="s">
        <v>2713</v>
      </c>
      <c r="C1489" s="506" t="s">
        <v>2679</v>
      </c>
      <c r="D1489" s="506" t="s">
        <v>2777</v>
      </c>
      <c r="E1489" s="506" t="s">
        <v>2778</v>
      </c>
      <c r="F1489" s="509">
        <v>3</v>
      </c>
      <c r="G1489" s="509">
        <v>3083.2799999999997</v>
      </c>
      <c r="H1489" s="509">
        <v>1</v>
      </c>
      <c r="I1489" s="509">
        <v>1027.76</v>
      </c>
      <c r="J1489" s="509">
        <v>2</v>
      </c>
      <c r="K1489" s="509">
        <v>2055.52</v>
      </c>
      <c r="L1489" s="509">
        <v>0.66666666666666674</v>
      </c>
      <c r="M1489" s="509">
        <v>1027.76</v>
      </c>
      <c r="N1489" s="509">
        <v>10</v>
      </c>
      <c r="O1489" s="509">
        <v>10277.6</v>
      </c>
      <c r="P1489" s="522">
        <v>3.3333333333333339</v>
      </c>
      <c r="Q1489" s="510">
        <v>1027.76</v>
      </c>
    </row>
    <row r="1490" spans="1:17" ht="14.4" customHeight="1" x14ac:dyDescent="0.3">
      <c r="A1490" s="505" t="s">
        <v>3400</v>
      </c>
      <c r="B1490" s="506" t="s">
        <v>2713</v>
      </c>
      <c r="C1490" s="506" t="s">
        <v>2679</v>
      </c>
      <c r="D1490" s="506" t="s">
        <v>2779</v>
      </c>
      <c r="E1490" s="506" t="s">
        <v>2778</v>
      </c>
      <c r="F1490" s="509"/>
      <c r="G1490" s="509"/>
      <c r="H1490" s="509"/>
      <c r="I1490" s="509"/>
      <c r="J1490" s="509"/>
      <c r="K1490" s="509"/>
      <c r="L1490" s="509"/>
      <c r="M1490" s="509"/>
      <c r="N1490" s="509">
        <v>1</v>
      </c>
      <c r="O1490" s="509">
        <v>2141.85</v>
      </c>
      <c r="P1490" s="522"/>
      <c r="Q1490" s="510">
        <v>2141.85</v>
      </c>
    </row>
    <row r="1491" spans="1:17" ht="14.4" customHeight="1" x14ac:dyDescent="0.3">
      <c r="A1491" s="505" t="s">
        <v>3400</v>
      </c>
      <c r="B1491" s="506" t="s">
        <v>2713</v>
      </c>
      <c r="C1491" s="506" t="s">
        <v>2679</v>
      </c>
      <c r="D1491" s="506" t="s">
        <v>2790</v>
      </c>
      <c r="E1491" s="506" t="s">
        <v>2791</v>
      </c>
      <c r="F1491" s="509"/>
      <c r="G1491" s="509"/>
      <c r="H1491" s="509"/>
      <c r="I1491" s="509"/>
      <c r="J1491" s="509">
        <v>1</v>
      </c>
      <c r="K1491" s="509">
        <v>2236.5</v>
      </c>
      <c r="L1491" s="509"/>
      <c r="M1491" s="509">
        <v>2236.5</v>
      </c>
      <c r="N1491" s="509">
        <v>1</v>
      </c>
      <c r="O1491" s="509">
        <v>2236.5</v>
      </c>
      <c r="P1491" s="522"/>
      <c r="Q1491" s="510">
        <v>2236.5</v>
      </c>
    </row>
    <row r="1492" spans="1:17" ht="14.4" customHeight="1" x14ac:dyDescent="0.3">
      <c r="A1492" s="505" t="s">
        <v>3400</v>
      </c>
      <c r="B1492" s="506" t="s">
        <v>2713</v>
      </c>
      <c r="C1492" s="506" t="s">
        <v>2679</v>
      </c>
      <c r="D1492" s="506" t="s">
        <v>2795</v>
      </c>
      <c r="E1492" s="506" t="s">
        <v>2796</v>
      </c>
      <c r="F1492" s="509"/>
      <c r="G1492" s="509"/>
      <c r="H1492" s="509"/>
      <c r="I1492" s="509"/>
      <c r="J1492" s="509">
        <v>1</v>
      </c>
      <c r="K1492" s="509">
        <v>6890.78</v>
      </c>
      <c r="L1492" s="509"/>
      <c r="M1492" s="509">
        <v>6890.78</v>
      </c>
      <c r="N1492" s="509">
        <v>1</v>
      </c>
      <c r="O1492" s="509">
        <v>6890.78</v>
      </c>
      <c r="P1492" s="522"/>
      <c r="Q1492" s="510">
        <v>6890.78</v>
      </c>
    </row>
    <row r="1493" spans="1:17" ht="14.4" customHeight="1" x14ac:dyDescent="0.3">
      <c r="A1493" s="505" t="s">
        <v>3400</v>
      </c>
      <c r="B1493" s="506" t="s">
        <v>2713</v>
      </c>
      <c r="C1493" s="506" t="s">
        <v>2679</v>
      </c>
      <c r="D1493" s="506" t="s">
        <v>2797</v>
      </c>
      <c r="E1493" s="506" t="s">
        <v>2798</v>
      </c>
      <c r="F1493" s="509"/>
      <c r="G1493" s="509"/>
      <c r="H1493" s="509"/>
      <c r="I1493" s="509"/>
      <c r="J1493" s="509"/>
      <c r="K1493" s="509"/>
      <c r="L1493" s="509"/>
      <c r="M1493" s="509"/>
      <c r="N1493" s="509">
        <v>1</v>
      </c>
      <c r="O1493" s="509">
        <v>19196.8</v>
      </c>
      <c r="P1493" s="522"/>
      <c r="Q1493" s="510">
        <v>19196.8</v>
      </c>
    </row>
    <row r="1494" spans="1:17" ht="14.4" customHeight="1" x14ac:dyDescent="0.3">
      <c r="A1494" s="505" t="s">
        <v>3400</v>
      </c>
      <c r="B1494" s="506" t="s">
        <v>2713</v>
      </c>
      <c r="C1494" s="506" t="s">
        <v>2679</v>
      </c>
      <c r="D1494" s="506" t="s">
        <v>2801</v>
      </c>
      <c r="E1494" s="506" t="s">
        <v>2802</v>
      </c>
      <c r="F1494" s="509"/>
      <c r="G1494" s="509"/>
      <c r="H1494" s="509"/>
      <c r="I1494" s="509"/>
      <c r="J1494" s="509"/>
      <c r="K1494" s="509"/>
      <c r="L1494" s="509"/>
      <c r="M1494" s="509"/>
      <c r="N1494" s="509">
        <v>1</v>
      </c>
      <c r="O1494" s="509">
        <v>4137.8900000000003</v>
      </c>
      <c r="P1494" s="522"/>
      <c r="Q1494" s="510">
        <v>4137.8900000000003</v>
      </c>
    </row>
    <row r="1495" spans="1:17" ht="14.4" customHeight="1" x14ac:dyDescent="0.3">
      <c r="A1495" s="505" t="s">
        <v>3400</v>
      </c>
      <c r="B1495" s="506" t="s">
        <v>2713</v>
      </c>
      <c r="C1495" s="506" t="s">
        <v>2679</v>
      </c>
      <c r="D1495" s="506" t="s">
        <v>2805</v>
      </c>
      <c r="E1495" s="506" t="s">
        <v>2806</v>
      </c>
      <c r="F1495" s="509">
        <v>3</v>
      </c>
      <c r="G1495" s="509">
        <v>50620.100000000006</v>
      </c>
      <c r="H1495" s="509">
        <v>1</v>
      </c>
      <c r="I1495" s="509">
        <v>16873.366666666669</v>
      </c>
      <c r="J1495" s="509">
        <v>7</v>
      </c>
      <c r="K1495" s="509">
        <v>119511.35</v>
      </c>
      <c r="L1495" s="509">
        <v>2.360946540998536</v>
      </c>
      <c r="M1495" s="509">
        <v>17073.05</v>
      </c>
      <c r="N1495" s="509">
        <v>1</v>
      </c>
      <c r="O1495" s="509">
        <v>17073.05</v>
      </c>
      <c r="P1495" s="522">
        <v>0.33727807728550513</v>
      </c>
      <c r="Q1495" s="510">
        <v>17073.05</v>
      </c>
    </row>
    <row r="1496" spans="1:17" ht="14.4" customHeight="1" x14ac:dyDescent="0.3">
      <c r="A1496" s="505" t="s">
        <v>3400</v>
      </c>
      <c r="B1496" s="506" t="s">
        <v>2713</v>
      </c>
      <c r="C1496" s="506" t="s">
        <v>2679</v>
      </c>
      <c r="D1496" s="506" t="s">
        <v>2807</v>
      </c>
      <c r="E1496" s="506" t="s">
        <v>2808</v>
      </c>
      <c r="F1496" s="509">
        <v>3</v>
      </c>
      <c r="G1496" s="509">
        <v>3008.3999999999996</v>
      </c>
      <c r="H1496" s="509">
        <v>1</v>
      </c>
      <c r="I1496" s="509">
        <v>1002.7999999999998</v>
      </c>
      <c r="J1496" s="509">
        <v>4</v>
      </c>
      <c r="K1496" s="509">
        <v>4011.2</v>
      </c>
      <c r="L1496" s="509">
        <v>1.3333333333333335</v>
      </c>
      <c r="M1496" s="509">
        <v>1002.8</v>
      </c>
      <c r="N1496" s="509">
        <v>3</v>
      </c>
      <c r="O1496" s="509">
        <v>3008.4</v>
      </c>
      <c r="P1496" s="522">
        <v>1.0000000000000002</v>
      </c>
      <c r="Q1496" s="510">
        <v>1002.8000000000001</v>
      </c>
    </row>
    <row r="1497" spans="1:17" ht="14.4" customHeight="1" x14ac:dyDescent="0.3">
      <c r="A1497" s="505" t="s">
        <v>3400</v>
      </c>
      <c r="B1497" s="506" t="s">
        <v>2713</v>
      </c>
      <c r="C1497" s="506" t="s">
        <v>2679</v>
      </c>
      <c r="D1497" s="506" t="s">
        <v>2811</v>
      </c>
      <c r="E1497" s="506" t="s">
        <v>2812</v>
      </c>
      <c r="F1497" s="509">
        <v>1</v>
      </c>
      <c r="G1497" s="509">
        <v>9370.39</v>
      </c>
      <c r="H1497" s="509">
        <v>1</v>
      </c>
      <c r="I1497" s="509">
        <v>9370.39</v>
      </c>
      <c r="J1497" s="509"/>
      <c r="K1497" s="509"/>
      <c r="L1497" s="509"/>
      <c r="M1497" s="509"/>
      <c r="N1497" s="509">
        <v>1</v>
      </c>
      <c r="O1497" s="509">
        <v>9370.39</v>
      </c>
      <c r="P1497" s="522">
        <v>1</v>
      </c>
      <c r="Q1497" s="510">
        <v>9370.39</v>
      </c>
    </row>
    <row r="1498" spans="1:17" ht="14.4" customHeight="1" x14ac:dyDescent="0.3">
      <c r="A1498" s="505" t="s">
        <v>3400</v>
      </c>
      <c r="B1498" s="506" t="s">
        <v>2713</v>
      </c>
      <c r="C1498" s="506" t="s">
        <v>2679</v>
      </c>
      <c r="D1498" s="506" t="s">
        <v>2815</v>
      </c>
      <c r="E1498" s="506" t="s">
        <v>2816</v>
      </c>
      <c r="F1498" s="509"/>
      <c r="G1498" s="509"/>
      <c r="H1498" s="509"/>
      <c r="I1498" s="509"/>
      <c r="J1498" s="509"/>
      <c r="K1498" s="509"/>
      <c r="L1498" s="509"/>
      <c r="M1498" s="509"/>
      <c r="N1498" s="509">
        <v>3</v>
      </c>
      <c r="O1498" s="509">
        <v>39853.56</v>
      </c>
      <c r="P1498" s="522"/>
      <c r="Q1498" s="510">
        <v>13284.519999999999</v>
      </c>
    </row>
    <row r="1499" spans="1:17" ht="14.4" customHeight="1" x14ac:dyDescent="0.3">
      <c r="A1499" s="505" t="s">
        <v>3400</v>
      </c>
      <c r="B1499" s="506" t="s">
        <v>2713</v>
      </c>
      <c r="C1499" s="506" t="s">
        <v>2679</v>
      </c>
      <c r="D1499" s="506" t="s">
        <v>2835</v>
      </c>
      <c r="E1499" s="506" t="s">
        <v>2834</v>
      </c>
      <c r="F1499" s="509"/>
      <c r="G1499" s="509"/>
      <c r="H1499" s="509"/>
      <c r="I1499" s="509"/>
      <c r="J1499" s="509">
        <v>1</v>
      </c>
      <c r="K1499" s="509">
        <v>5259.23</v>
      </c>
      <c r="L1499" s="509"/>
      <c r="M1499" s="509">
        <v>5259.23</v>
      </c>
      <c r="N1499" s="509"/>
      <c r="O1499" s="509"/>
      <c r="P1499" s="522"/>
      <c r="Q1499" s="510"/>
    </row>
    <row r="1500" spans="1:17" ht="14.4" customHeight="1" x14ac:dyDescent="0.3">
      <c r="A1500" s="505" t="s">
        <v>3400</v>
      </c>
      <c r="B1500" s="506" t="s">
        <v>2713</v>
      </c>
      <c r="C1500" s="506" t="s">
        <v>2679</v>
      </c>
      <c r="D1500" s="506" t="s">
        <v>3280</v>
      </c>
      <c r="E1500" s="506" t="s">
        <v>3281</v>
      </c>
      <c r="F1500" s="509"/>
      <c r="G1500" s="509"/>
      <c r="H1500" s="509"/>
      <c r="I1500" s="509"/>
      <c r="J1500" s="509"/>
      <c r="K1500" s="509"/>
      <c r="L1500" s="509"/>
      <c r="M1500" s="509"/>
      <c r="N1500" s="509">
        <v>5</v>
      </c>
      <c r="O1500" s="509">
        <v>174500</v>
      </c>
      <c r="P1500" s="522"/>
      <c r="Q1500" s="510">
        <v>34900</v>
      </c>
    </row>
    <row r="1501" spans="1:17" ht="14.4" customHeight="1" x14ac:dyDescent="0.3">
      <c r="A1501" s="505" t="s">
        <v>3400</v>
      </c>
      <c r="B1501" s="506" t="s">
        <v>2713</v>
      </c>
      <c r="C1501" s="506" t="s">
        <v>2679</v>
      </c>
      <c r="D1501" s="506" t="s">
        <v>2846</v>
      </c>
      <c r="E1501" s="506" t="s">
        <v>2847</v>
      </c>
      <c r="F1501" s="509"/>
      <c r="G1501" s="509"/>
      <c r="H1501" s="509"/>
      <c r="I1501" s="509"/>
      <c r="J1501" s="509">
        <v>4</v>
      </c>
      <c r="K1501" s="509">
        <v>3324.64</v>
      </c>
      <c r="L1501" s="509"/>
      <c r="M1501" s="509">
        <v>831.16</v>
      </c>
      <c r="N1501" s="509">
        <v>6</v>
      </c>
      <c r="O1501" s="509">
        <v>4986.96</v>
      </c>
      <c r="P1501" s="522"/>
      <c r="Q1501" s="510">
        <v>831.16</v>
      </c>
    </row>
    <row r="1502" spans="1:17" ht="14.4" customHeight="1" x14ac:dyDescent="0.3">
      <c r="A1502" s="505" t="s">
        <v>3400</v>
      </c>
      <c r="B1502" s="506" t="s">
        <v>2713</v>
      </c>
      <c r="C1502" s="506" t="s">
        <v>2679</v>
      </c>
      <c r="D1502" s="506" t="s">
        <v>2848</v>
      </c>
      <c r="E1502" s="506" t="s">
        <v>2847</v>
      </c>
      <c r="F1502" s="509">
        <v>3</v>
      </c>
      <c r="G1502" s="509">
        <v>2633.02</v>
      </c>
      <c r="H1502" s="509">
        <v>1</v>
      </c>
      <c r="I1502" s="509">
        <v>877.67333333333329</v>
      </c>
      <c r="J1502" s="509">
        <v>9</v>
      </c>
      <c r="K1502" s="509">
        <v>7992.54</v>
      </c>
      <c r="L1502" s="509">
        <v>3.0355029585798818</v>
      </c>
      <c r="M1502" s="509">
        <v>888.06</v>
      </c>
      <c r="N1502" s="509">
        <v>9</v>
      </c>
      <c r="O1502" s="509">
        <v>7992.5399999999991</v>
      </c>
      <c r="P1502" s="522">
        <v>3.0355029585798814</v>
      </c>
      <c r="Q1502" s="510">
        <v>888.06</v>
      </c>
    </row>
    <row r="1503" spans="1:17" ht="14.4" customHeight="1" x14ac:dyDescent="0.3">
      <c r="A1503" s="505" t="s">
        <v>3400</v>
      </c>
      <c r="B1503" s="506" t="s">
        <v>2713</v>
      </c>
      <c r="C1503" s="506" t="s">
        <v>2679</v>
      </c>
      <c r="D1503" s="506" t="s">
        <v>2849</v>
      </c>
      <c r="E1503" s="506" t="s">
        <v>2850</v>
      </c>
      <c r="F1503" s="509">
        <v>1</v>
      </c>
      <c r="G1503" s="509">
        <v>888.06</v>
      </c>
      <c r="H1503" s="509">
        <v>1</v>
      </c>
      <c r="I1503" s="509">
        <v>888.06</v>
      </c>
      <c r="J1503" s="509">
        <v>2</v>
      </c>
      <c r="K1503" s="509">
        <v>1776.12</v>
      </c>
      <c r="L1503" s="509">
        <v>2</v>
      </c>
      <c r="M1503" s="509">
        <v>888.06</v>
      </c>
      <c r="N1503" s="509">
        <v>2</v>
      </c>
      <c r="O1503" s="509">
        <v>1776.12</v>
      </c>
      <c r="P1503" s="522">
        <v>2</v>
      </c>
      <c r="Q1503" s="510">
        <v>888.06</v>
      </c>
    </row>
    <row r="1504" spans="1:17" ht="14.4" customHeight="1" x14ac:dyDescent="0.3">
      <c r="A1504" s="505" t="s">
        <v>3400</v>
      </c>
      <c r="B1504" s="506" t="s">
        <v>2713</v>
      </c>
      <c r="C1504" s="506" t="s">
        <v>2679</v>
      </c>
      <c r="D1504" s="506" t="s">
        <v>2858</v>
      </c>
      <c r="E1504" s="506" t="s">
        <v>2859</v>
      </c>
      <c r="F1504" s="509">
        <v>3</v>
      </c>
      <c r="G1504" s="509">
        <v>4366.96</v>
      </c>
      <c r="H1504" s="509">
        <v>1</v>
      </c>
      <c r="I1504" s="509">
        <v>1455.6533333333334</v>
      </c>
      <c r="J1504" s="509">
        <v>6</v>
      </c>
      <c r="K1504" s="509">
        <v>8837.2800000000007</v>
      </c>
      <c r="L1504" s="509">
        <v>2.0236686390532546</v>
      </c>
      <c r="M1504" s="509">
        <v>1472.88</v>
      </c>
      <c r="N1504" s="509">
        <v>2</v>
      </c>
      <c r="O1504" s="509">
        <v>2945.76</v>
      </c>
      <c r="P1504" s="522">
        <v>0.67455621301775148</v>
      </c>
      <c r="Q1504" s="510">
        <v>1472.88</v>
      </c>
    </row>
    <row r="1505" spans="1:17" ht="14.4" customHeight="1" x14ac:dyDescent="0.3">
      <c r="A1505" s="505" t="s">
        <v>3400</v>
      </c>
      <c r="B1505" s="506" t="s">
        <v>2713</v>
      </c>
      <c r="C1505" s="506" t="s">
        <v>2679</v>
      </c>
      <c r="D1505" s="506" t="s">
        <v>2864</v>
      </c>
      <c r="E1505" s="506" t="s">
        <v>2865</v>
      </c>
      <c r="F1505" s="509"/>
      <c r="G1505" s="509"/>
      <c r="H1505" s="509"/>
      <c r="I1505" s="509"/>
      <c r="J1505" s="509">
        <v>7</v>
      </c>
      <c r="K1505" s="509">
        <v>25512.059999999998</v>
      </c>
      <c r="L1505" s="509"/>
      <c r="M1505" s="509">
        <v>3644.5799999999995</v>
      </c>
      <c r="N1505" s="509">
        <v>3</v>
      </c>
      <c r="O1505" s="509">
        <v>10933.74</v>
      </c>
      <c r="P1505" s="522"/>
      <c r="Q1505" s="510">
        <v>3644.58</v>
      </c>
    </row>
    <row r="1506" spans="1:17" ht="14.4" customHeight="1" x14ac:dyDescent="0.3">
      <c r="A1506" s="505" t="s">
        <v>3400</v>
      </c>
      <c r="B1506" s="506" t="s">
        <v>2713</v>
      </c>
      <c r="C1506" s="506" t="s">
        <v>2679</v>
      </c>
      <c r="D1506" s="506" t="s">
        <v>3289</v>
      </c>
      <c r="E1506" s="506" t="s">
        <v>3290</v>
      </c>
      <c r="F1506" s="509">
        <v>1</v>
      </c>
      <c r="G1506" s="509">
        <v>38138.18</v>
      </c>
      <c r="H1506" s="509">
        <v>1</v>
      </c>
      <c r="I1506" s="509">
        <v>38138.18</v>
      </c>
      <c r="J1506" s="509"/>
      <c r="K1506" s="509"/>
      <c r="L1506" s="509"/>
      <c r="M1506" s="509"/>
      <c r="N1506" s="509"/>
      <c r="O1506" s="509"/>
      <c r="P1506" s="522"/>
      <c r="Q1506" s="510"/>
    </row>
    <row r="1507" spans="1:17" ht="14.4" customHeight="1" x14ac:dyDescent="0.3">
      <c r="A1507" s="505" t="s">
        <v>3400</v>
      </c>
      <c r="B1507" s="506" t="s">
        <v>2713</v>
      </c>
      <c r="C1507" s="506" t="s">
        <v>2679</v>
      </c>
      <c r="D1507" s="506" t="s">
        <v>2866</v>
      </c>
      <c r="E1507" s="506" t="s">
        <v>2867</v>
      </c>
      <c r="F1507" s="509">
        <v>5</v>
      </c>
      <c r="G1507" s="509">
        <v>6529.0999999999995</v>
      </c>
      <c r="H1507" s="509">
        <v>1</v>
      </c>
      <c r="I1507" s="509">
        <v>1305.82</v>
      </c>
      <c r="J1507" s="509">
        <v>8</v>
      </c>
      <c r="K1507" s="509">
        <v>10446.56</v>
      </c>
      <c r="L1507" s="509">
        <v>1.6</v>
      </c>
      <c r="M1507" s="509">
        <v>1305.82</v>
      </c>
      <c r="N1507" s="509">
        <v>3</v>
      </c>
      <c r="O1507" s="509">
        <v>3757.97</v>
      </c>
      <c r="P1507" s="522">
        <v>0.57557243724249896</v>
      </c>
      <c r="Q1507" s="510">
        <v>1252.6566666666665</v>
      </c>
    </row>
    <row r="1508" spans="1:17" ht="14.4" customHeight="1" x14ac:dyDescent="0.3">
      <c r="A1508" s="505" t="s">
        <v>3400</v>
      </c>
      <c r="B1508" s="506" t="s">
        <v>2713</v>
      </c>
      <c r="C1508" s="506" t="s">
        <v>2679</v>
      </c>
      <c r="D1508" s="506" t="s">
        <v>2868</v>
      </c>
      <c r="E1508" s="506" t="s">
        <v>2869</v>
      </c>
      <c r="F1508" s="509">
        <v>1</v>
      </c>
      <c r="G1508" s="509">
        <v>359.1</v>
      </c>
      <c r="H1508" s="509">
        <v>1</v>
      </c>
      <c r="I1508" s="509">
        <v>359.1</v>
      </c>
      <c r="J1508" s="509">
        <v>4</v>
      </c>
      <c r="K1508" s="509">
        <v>1436.4</v>
      </c>
      <c r="L1508" s="509">
        <v>4</v>
      </c>
      <c r="M1508" s="509">
        <v>359.1</v>
      </c>
      <c r="N1508" s="509">
        <v>4</v>
      </c>
      <c r="O1508" s="509">
        <v>1436.4</v>
      </c>
      <c r="P1508" s="522">
        <v>4</v>
      </c>
      <c r="Q1508" s="510">
        <v>359.1</v>
      </c>
    </row>
    <row r="1509" spans="1:17" ht="14.4" customHeight="1" x14ac:dyDescent="0.3">
      <c r="A1509" s="505" t="s">
        <v>3400</v>
      </c>
      <c r="B1509" s="506" t="s">
        <v>2713</v>
      </c>
      <c r="C1509" s="506" t="s">
        <v>2679</v>
      </c>
      <c r="D1509" s="506" t="s">
        <v>2870</v>
      </c>
      <c r="E1509" s="506" t="s">
        <v>2871</v>
      </c>
      <c r="F1509" s="509"/>
      <c r="G1509" s="509"/>
      <c r="H1509" s="509"/>
      <c r="I1509" s="509"/>
      <c r="J1509" s="509"/>
      <c r="K1509" s="509"/>
      <c r="L1509" s="509"/>
      <c r="M1509" s="509"/>
      <c r="N1509" s="509">
        <v>4</v>
      </c>
      <c r="O1509" s="509">
        <v>3575.6</v>
      </c>
      <c r="P1509" s="522"/>
      <c r="Q1509" s="510">
        <v>893.9</v>
      </c>
    </row>
    <row r="1510" spans="1:17" ht="14.4" customHeight="1" x14ac:dyDescent="0.3">
      <c r="A1510" s="505" t="s">
        <v>3400</v>
      </c>
      <c r="B1510" s="506" t="s">
        <v>2713</v>
      </c>
      <c r="C1510" s="506" t="s">
        <v>2679</v>
      </c>
      <c r="D1510" s="506" t="s">
        <v>2872</v>
      </c>
      <c r="E1510" s="506" t="s">
        <v>2873</v>
      </c>
      <c r="F1510" s="509"/>
      <c r="G1510" s="509"/>
      <c r="H1510" s="509"/>
      <c r="I1510" s="509"/>
      <c r="J1510" s="509"/>
      <c r="K1510" s="509"/>
      <c r="L1510" s="509"/>
      <c r="M1510" s="509"/>
      <c r="N1510" s="509">
        <v>1</v>
      </c>
      <c r="O1510" s="509">
        <v>893.9</v>
      </c>
      <c r="P1510" s="522"/>
      <c r="Q1510" s="510">
        <v>893.9</v>
      </c>
    </row>
    <row r="1511" spans="1:17" ht="14.4" customHeight="1" x14ac:dyDescent="0.3">
      <c r="A1511" s="505" t="s">
        <v>3400</v>
      </c>
      <c r="B1511" s="506" t="s">
        <v>2713</v>
      </c>
      <c r="C1511" s="506" t="s">
        <v>2679</v>
      </c>
      <c r="D1511" s="506" t="s">
        <v>2874</v>
      </c>
      <c r="E1511" s="506" t="s">
        <v>2875</v>
      </c>
      <c r="F1511" s="509">
        <v>2</v>
      </c>
      <c r="G1511" s="509">
        <v>33072.79</v>
      </c>
      <c r="H1511" s="509">
        <v>1</v>
      </c>
      <c r="I1511" s="509">
        <v>16536.395</v>
      </c>
      <c r="J1511" s="509">
        <v>4</v>
      </c>
      <c r="K1511" s="509">
        <v>67326.759999999995</v>
      </c>
      <c r="L1511" s="509">
        <v>2.0357145556815737</v>
      </c>
      <c r="M1511" s="509">
        <v>16831.689999999999</v>
      </c>
      <c r="N1511" s="509">
        <v>4</v>
      </c>
      <c r="O1511" s="509">
        <v>67326.759999999995</v>
      </c>
      <c r="P1511" s="522">
        <v>2.0357145556815737</v>
      </c>
      <c r="Q1511" s="510">
        <v>16831.689999999999</v>
      </c>
    </row>
    <row r="1512" spans="1:17" ht="14.4" customHeight="1" x14ac:dyDescent="0.3">
      <c r="A1512" s="505" t="s">
        <v>3400</v>
      </c>
      <c r="B1512" s="506" t="s">
        <v>2713</v>
      </c>
      <c r="C1512" s="506" t="s">
        <v>2679</v>
      </c>
      <c r="D1512" s="506" t="s">
        <v>2876</v>
      </c>
      <c r="E1512" s="506" t="s">
        <v>2877</v>
      </c>
      <c r="F1512" s="509">
        <v>2</v>
      </c>
      <c r="G1512" s="509">
        <v>20916.510000000002</v>
      </c>
      <c r="H1512" s="509">
        <v>1</v>
      </c>
      <c r="I1512" s="509">
        <v>10458.255000000001</v>
      </c>
      <c r="J1512" s="509">
        <v>2</v>
      </c>
      <c r="K1512" s="509">
        <v>21290.02</v>
      </c>
      <c r="L1512" s="509">
        <v>1.0178571855438598</v>
      </c>
      <c r="M1512" s="509">
        <v>10645.01</v>
      </c>
      <c r="N1512" s="509">
        <v>6</v>
      </c>
      <c r="O1512" s="509">
        <v>63870.06</v>
      </c>
      <c r="P1512" s="522">
        <v>3.0535715566315793</v>
      </c>
      <c r="Q1512" s="510">
        <v>10645.01</v>
      </c>
    </row>
    <row r="1513" spans="1:17" ht="14.4" customHeight="1" x14ac:dyDescent="0.3">
      <c r="A1513" s="505" t="s">
        <v>3400</v>
      </c>
      <c r="B1513" s="506" t="s">
        <v>2713</v>
      </c>
      <c r="C1513" s="506" t="s">
        <v>2679</v>
      </c>
      <c r="D1513" s="506" t="s">
        <v>2878</v>
      </c>
      <c r="E1513" s="506" t="s">
        <v>2879</v>
      </c>
      <c r="F1513" s="509"/>
      <c r="G1513" s="509"/>
      <c r="H1513" s="509"/>
      <c r="I1513" s="509"/>
      <c r="J1513" s="509">
        <v>1</v>
      </c>
      <c r="K1513" s="509">
        <v>5200.68</v>
      </c>
      <c r="L1513" s="509"/>
      <c r="M1513" s="509">
        <v>5200.68</v>
      </c>
      <c r="N1513" s="509"/>
      <c r="O1513" s="509"/>
      <c r="P1513" s="522"/>
      <c r="Q1513" s="510"/>
    </row>
    <row r="1514" spans="1:17" ht="14.4" customHeight="1" x14ac:dyDescent="0.3">
      <c r="A1514" s="505" t="s">
        <v>3400</v>
      </c>
      <c r="B1514" s="506" t="s">
        <v>2713</v>
      </c>
      <c r="C1514" s="506" t="s">
        <v>2679</v>
      </c>
      <c r="D1514" s="506" t="s">
        <v>2882</v>
      </c>
      <c r="E1514" s="506" t="s">
        <v>2883</v>
      </c>
      <c r="F1514" s="509"/>
      <c r="G1514" s="509"/>
      <c r="H1514" s="509"/>
      <c r="I1514" s="509"/>
      <c r="J1514" s="509">
        <v>3</v>
      </c>
      <c r="K1514" s="509">
        <v>19761.39</v>
      </c>
      <c r="L1514" s="509"/>
      <c r="M1514" s="509">
        <v>6587.13</v>
      </c>
      <c r="N1514" s="509">
        <v>4</v>
      </c>
      <c r="O1514" s="509">
        <v>26348.52</v>
      </c>
      <c r="P1514" s="522"/>
      <c r="Q1514" s="510">
        <v>6587.13</v>
      </c>
    </row>
    <row r="1515" spans="1:17" ht="14.4" customHeight="1" x14ac:dyDescent="0.3">
      <c r="A1515" s="505" t="s">
        <v>3400</v>
      </c>
      <c r="B1515" s="506" t="s">
        <v>2713</v>
      </c>
      <c r="C1515" s="506" t="s">
        <v>2679</v>
      </c>
      <c r="D1515" s="506" t="s">
        <v>3154</v>
      </c>
      <c r="E1515" s="506" t="s">
        <v>3155</v>
      </c>
      <c r="F1515" s="509"/>
      <c r="G1515" s="509"/>
      <c r="H1515" s="509"/>
      <c r="I1515" s="509"/>
      <c r="J1515" s="509">
        <v>1</v>
      </c>
      <c r="K1515" s="509">
        <v>36475.85</v>
      </c>
      <c r="L1515" s="509"/>
      <c r="M1515" s="509">
        <v>36475.85</v>
      </c>
      <c r="N1515" s="509"/>
      <c r="O1515" s="509"/>
      <c r="P1515" s="522"/>
      <c r="Q1515" s="510"/>
    </row>
    <row r="1516" spans="1:17" ht="14.4" customHeight="1" x14ac:dyDescent="0.3">
      <c r="A1516" s="505" t="s">
        <v>3400</v>
      </c>
      <c r="B1516" s="506" t="s">
        <v>2713</v>
      </c>
      <c r="C1516" s="506" t="s">
        <v>2679</v>
      </c>
      <c r="D1516" s="506" t="s">
        <v>2884</v>
      </c>
      <c r="E1516" s="506" t="s">
        <v>2885</v>
      </c>
      <c r="F1516" s="509"/>
      <c r="G1516" s="509"/>
      <c r="H1516" s="509"/>
      <c r="I1516" s="509"/>
      <c r="J1516" s="509"/>
      <c r="K1516" s="509"/>
      <c r="L1516" s="509"/>
      <c r="M1516" s="509"/>
      <c r="N1516" s="509">
        <v>1</v>
      </c>
      <c r="O1516" s="509">
        <v>1841.62</v>
      </c>
      <c r="P1516" s="522"/>
      <c r="Q1516" s="510">
        <v>1841.62</v>
      </c>
    </row>
    <row r="1517" spans="1:17" ht="14.4" customHeight="1" x14ac:dyDescent="0.3">
      <c r="A1517" s="505" t="s">
        <v>3400</v>
      </c>
      <c r="B1517" s="506" t="s">
        <v>2713</v>
      </c>
      <c r="C1517" s="506" t="s">
        <v>2679</v>
      </c>
      <c r="D1517" s="506" t="s">
        <v>2890</v>
      </c>
      <c r="E1517" s="506" t="s">
        <v>2891</v>
      </c>
      <c r="F1517" s="509">
        <v>3</v>
      </c>
      <c r="G1517" s="509">
        <v>47304.639999999999</v>
      </c>
      <c r="H1517" s="509">
        <v>1</v>
      </c>
      <c r="I1517" s="509">
        <v>15768.213333333333</v>
      </c>
      <c r="J1517" s="509">
        <v>2</v>
      </c>
      <c r="K1517" s="509">
        <v>31909.64</v>
      </c>
      <c r="L1517" s="509">
        <v>0.67455623803500042</v>
      </c>
      <c r="M1517" s="509">
        <v>15954.82</v>
      </c>
      <c r="N1517" s="509"/>
      <c r="O1517" s="509"/>
      <c r="P1517" s="522"/>
      <c r="Q1517" s="510"/>
    </row>
    <row r="1518" spans="1:17" ht="14.4" customHeight="1" x14ac:dyDescent="0.3">
      <c r="A1518" s="505" t="s">
        <v>3400</v>
      </c>
      <c r="B1518" s="506" t="s">
        <v>2713</v>
      </c>
      <c r="C1518" s="506" t="s">
        <v>2679</v>
      </c>
      <c r="D1518" s="506" t="s">
        <v>3162</v>
      </c>
      <c r="E1518" s="506" t="s">
        <v>3163</v>
      </c>
      <c r="F1518" s="509"/>
      <c r="G1518" s="509"/>
      <c r="H1518" s="509"/>
      <c r="I1518" s="509"/>
      <c r="J1518" s="509"/>
      <c r="K1518" s="509"/>
      <c r="L1518" s="509"/>
      <c r="M1518" s="509"/>
      <c r="N1518" s="509">
        <v>1</v>
      </c>
      <c r="O1518" s="509">
        <v>4890.29</v>
      </c>
      <c r="P1518" s="522"/>
      <c r="Q1518" s="510">
        <v>4890.29</v>
      </c>
    </row>
    <row r="1519" spans="1:17" ht="14.4" customHeight="1" x14ac:dyDescent="0.3">
      <c r="A1519" s="505" t="s">
        <v>3400</v>
      </c>
      <c r="B1519" s="506" t="s">
        <v>2713</v>
      </c>
      <c r="C1519" s="506" t="s">
        <v>2679</v>
      </c>
      <c r="D1519" s="506" t="s">
        <v>2923</v>
      </c>
      <c r="E1519" s="506" t="s">
        <v>2924</v>
      </c>
      <c r="F1519" s="509"/>
      <c r="G1519" s="509"/>
      <c r="H1519" s="509"/>
      <c r="I1519" s="509"/>
      <c r="J1519" s="509"/>
      <c r="K1519" s="509"/>
      <c r="L1519" s="509"/>
      <c r="M1519" s="509"/>
      <c r="N1519" s="509">
        <v>2</v>
      </c>
      <c r="O1519" s="509">
        <v>2170.4</v>
      </c>
      <c r="P1519" s="522"/>
      <c r="Q1519" s="510">
        <v>1085.2</v>
      </c>
    </row>
    <row r="1520" spans="1:17" ht="14.4" customHeight="1" x14ac:dyDescent="0.3">
      <c r="A1520" s="505" t="s">
        <v>3400</v>
      </c>
      <c r="B1520" s="506" t="s">
        <v>2713</v>
      </c>
      <c r="C1520" s="506" t="s">
        <v>2679</v>
      </c>
      <c r="D1520" s="506" t="s">
        <v>3402</v>
      </c>
      <c r="E1520" s="506" t="s">
        <v>3403</v>
      </c>
      <c r="F1520" s="509"/>
      <c r="G1520" s="509"/>
      <c r="H1520" s="509"/>
      <c r="I1520" s="509"/>
      <c r="J1520" s="509"/>
      <c r="K1520" s="509"/>
      <c r="L1520" s="509"/>
      <c r="M1520" s="509"/>
      <c r="N1520" s="509">
        <v>1</v>
      </c>
      <c r="O1520" s="509">
        <v>14698.85</v>
      </c>
      <c r="P1520" s="522"/>
      <c r="Q1520" s="510">
        <v>14698.85</v>
      </c>
    </row>
    <row r="1521" spans="1:17" ht="14.4" customHeight="1" x14ac:dyDescent="0.3">
      <c r="A1521" s="505" t="s">
        <v>3400</v>
      </c>
      <c r="B1521" s="506" t="s">
        <v>2713</v>
      </c>
      <c r="C1521" s="506" t="s">
        <v>2679</v>
      </c>
      <c r="D1521" s="506" t="s">
        <v>2925</v>
      </c>
      <c r="E1521" s="506" t="s">
        <v>2926</v>
      </c>
      <c r="F1521" s="509"/>
      <c r="G1521" s="509"/>
      <c r="H1521" s="509"/>
      <c r="I1521" s="509"/>
      <c r="J1521" s="509">
        <v>3</v>
      </c>
      <c r="K1521" s="509">
        <v>40396.409999999996</v>
      </c>
      <c r="L1521" s="509"/>
      <c r="M1521" s="509">
        <v>13465.47</v>
      </c>
      <c r="N1521" s="509">
        <v>1</v>
      </c>
      <c r="O1521" s="509">
        <v>13465.47</v>
      </c>
      <c r="P1521" s="522"/>
      <c r="Q1521" s="510">
        <v>13465.47</v>
      </c>
    </row>
    <row r="1522" spans="1:17" ht="14.4" customHeight="1" x14ac:dyDescent="0.3">
      <c r="A1522" s="505" t="s">
        <v>3400</v>
      </c>
      <c r="B1522" s="506" t="s">
        <v>2713</v>
      </c>
      <c r="C1522" s="506" t="s">
        <v>2679</v>
      </c>
      <c r="D1522" s="506" t="s">
        <v>2929</v>
      </c>
      <c r="E1522" s="506" t="s">
        <v>2930</v>
      </c>
      <c r="F1522" s="509"/>
      <c r="G1522" s="509"/>
      <c r="H1522" s="509"/>
      <c r="I1522" s="509"/>
      <c r="J1522" s="509"/>
      <c r="K1522" s="509"/>
      <c r="L1522" s="509"/>
      <c r="M1522" s="509"/>
      <c r="N1522" s="509">
        <v>1</v>
      </c>
      <c r="O1522" s="509">
        <v>9743.2000000000007</v>
      </c>
      <c r="P1522" s="522"/>
      <c r="Q1522" s="510">
        <v>9743.2000000000007</v>
      </c>
    </row>
    <row r="1523" spans="1:17" ht="14.4" customHeight="1" x14ac:dyDescent="0.3">
      <c r="A1523" s="505" t="s">
        <v>3400</v>
      </c>
      <c r="B1523" s="506" t="s">
        <v>2713</v>
      </c>
      <c r="C1523" s="506" t="s">
        <v>2679</v>
      </c>
      <c r="D1523" s="506" t="s">
        <v>2935</v>
      </c>
      <c r="E1523" s="506" t="s">
        <v>2936</v>
      </c>
      <c r="F1523" s="509"/>
      <c r="G1523" s="509"/>
      <c r="H1523" s="509"/>
      <c r="I1523" s="509"/>
      <c r="J1523" s="509"/>
      <c r="K1523" s="509"/>
      <c r="L1523" s="509"/>
      <c r="M1523" s="509"/>
      <c r="N1523" s="509">
        <v>1</v>
      </c>
      <c r="O1523" s="509">
        <v>3626.36</v>
      </c>
      <c r="P1523" s="522"/>
      <c r="Q1523" s="510">
        <v>3626.36</v>
      </c>
    </row>
    <row r="1524" spans="1:17" ht="14.4" customHeight="1" x14ac:dyDescent="0.3">
      <c r="A1524" s="505" t="s">
        <v>3400</v>
      </c>
      <c r="B1524" s="506" t="s">
        <v>2713</v>
      </c>
      <c r="C1524" s="506" t="s">
        <v>2688</v>
      </c>
      <c r="D1524" s="506" t="s">
        <v>2945</v>
      </c>
      <c r="E1524" s="506" t="s">
        <v>2946</v>
      </c>
      <c r="F1524" s="509">
        <v>65</v>
      </c>
      <c r="G1524" s="509">
        <v>13260</v>
      </c>
      <c r="H1524" s="509">
        <v>1</v>
      </c>
      <c r="I1524" s="509">
        <v>204</v>
      </c>
      <c r="J1524" s="509">
        <v>38</v>
      </c>
      <c r="K1524" s="509">
        <v>7790</v>
      </c>
      <c r="L1524" s="509">
        <v>0.58748114630467574</v>
      </c>
      <c r="M1524" s="509">
        <v>205</v>
      </c>
      <c r="N1524" s="509">
        <v>47</v>
      </c>
      <c r="O1524" s="509">
        <v>9667</v>
      </c>
      <c r="P1524" s="522">
        <v>0.72903469079939665</v>
      </c>
      <c r="Q1524" s="510">
        <v>205.68085106382978</v>
      </c>
    </row>
    <row r="1525" spans="1:17" ht="14.4" customHeight="1" x14ac:dyDescent="0.3">
      <c r="A1525" s="505" t="s">
        <v>3400</v>
      </c>
      <c r="B1525" s="506" t="s">
        <v>2713</v>
      </c>
      <c r="C1525" s="506" t="s">
        <v>2688</v>
      </c>
      <c r="D1525" s="506" t="s">
        <v>2947</v>
      </c>
      <c r="E1525" s="506" t="s">
        <v>2948</v>
      </c>
      <c r="F1525" s="509">
        <v>12</v>
      </c>
      <c r="G1525" s="509">
        <v>1788</v>
      </c>
      <c r="H1525" s="509">
        <v>1</v>
      </c>
      <c r="I1525" s="509">
        <v>149</v>
      </c>
      <c r="J1525" s="509">
        <v>14</v>
      </c>
      <c r="K1525" s="509">
        <v>2100</v>
      </c>
      <c r="L1525" s="509">
        <v>1.174496644295302</v>
      </c>
      <c r="M1525" s="509">
        <v>150</v>
      </c>
      <c r="N1525" s="509">
        <v>11</v>
      </c>
      <c r="O1525" s="509">
        <v>1659</v>
      </c>
      <c r="P1525" s="522">
        <v>0.92785234899328861</v>
      </c>
      <c r="Q1525" s="510">
        <v>150.81818181818181</v>
      </c>
    </row>
    <row r="1526" spans="1:17" ht="14.4" customHeight="1" x14ac:dyDescent="0.3">
      <c r="A1526" s="505" t="s">
        <v>3400</v>
      </c>
      <c r="B1526" s="506" t="s">
        <v>2713</v>
      </c>
      <c r="C1526" s="506" t="s">
        <v>2688</v>
      </c>
      <c r="D1526" s="506" t="s">
        <v>2949</v>
      </c>
      <c r="E1526" s="506" t="s">
        <v>2950</v>
      </c>
      <c r="F1526" s="509">
        <v>32</v>
      </c>
      <c r="G1526" s="509">
        <v>5792</v>
      </c>
      <c r="H1526" s="509">
        <v>1</v>
      </c>
      <c r="I1526" s="509">
        <v>181</v>
      </c>
      <c r="J1526" s="509">
        <v>31</v>
      </c>
      <c r="K1526" s="509">
        <v>5642</v>
      </c>
      <c r="L1526" s="509">
        <v>0.97410220994475138</v>
      </c>
      <c r="M1526" s="509">
        <v>182</v>
      </c>
      <c r="N1526" s="509">
        <v>24</v>
      </c>
      <c r="O1526" s="509">
        <v>4381</v>
      </c>
      <c r="P1526" s="522">
        <v>0.75638812154696133</v>
      </c>
      <c r="Q1526" s="510">
        <v>182.54166666666666</v>
      </c>
    </row>
    <row r="1527" spans="1:17" ht="14.4" customHeight="1" x14ac:dyDescent="0.3">
      <c r="A1527" s="505" t="s">
        <v>3400</v>
      </c>
      <c r="B1527" s="506" t="s">
        <v>2713</v>
      </c>
      <c r="C1527" s="506" t="s">
        <v>2688</v>
      </c>
      <c r="D1527" s="506" t="s">
        <v>2951</v>
      </c>
      <c r="E1527" s="506" t="s">
        <v>2952</v>
      </c>
      <c r="F1527" s="509">
        <v>16</v>
      </c>
      <c r="G1527" s="509">
        <v>1984</v>
      </c>
      <c r="H1527" s="509">
        <v>1</v>
      </c>
      <c r="I1527" s="509">
        <v>124</v>
      </c>
      <c r="J1527" s="509">
        <v>22</v>
      </c>
      <c r="K1527" s="509">
        <v>2728</v>
      </c>
      <c r="L1527" s="509">
        <v>1.375</v>
      </c>
      <c r="M1527" s="509">
        <v>124</v>
      </c>
      <c r="N1527" s="509">
        <v>19</v>
      </c>
      <c r="O1527" s="509">
        <v>2373</v>
      </c>
      <c r="P1527" s="522">
        <v>1.1960685483870968</v>
      </c>
      <c r="Q1527" s="510">
        <v>124.89473684210526</v>
      </c>
    </row>
    <row r="1528" spans="1:17" ht="14.4" customHeight="1" x14ac:dyDescent="0.3">
      <c r="A1528" s="505" t="s">
        <v>3400</v>
      </c>
      <c r="B1528" s="506" t="s">
        <v>2713</v>
      </c>
      <c r="C1528" s="506" t="s">
        <v>2688</v>
      </c>
      <c r="D1528" s="506" t="s">
        <v>2953</v>
      </c>
      <c r="E1528" s="506" t="s">
        <v>2954</v>
      </c>
      <c r="F1528" s="509">
        <v>18</v>
      </c>
      <c r="G1528" s="509">
        <v>3888</v>
      </c>
      <c r="H1528" s="509">
        <v>1</v>
      </c>
      <c r="I1528" s="509">
        <v>216</v>
      </c>
      <c r="J1528" s="509">
        <v>20</v>
      </c>
      <c r="K1528" s="509">
        <v>4340</v>
      </c>
      <c r="L1528" s="509">
        <v>1.1162551440329218</v>
      </c>
      <c r="M1528" s="509">
        <v>217</v>
      </c>
      <c r="N1528" s="509">
        <v>37</v>
      </c>
      <c r="O1528" s="509">
        <v>8055</v>
      </c>
      <c r="P1528" s="522">
        <v>2.0717592592592591</v>
      </c>
      <c r="Q1528" s="510">
        <v>217.70270270270271</v>
      </c>
    </row>
    <row r="1529" spans="1:17" ht="14.4" customHeight="1" x14ac:dyDescent="0.3">
      <c r="A1529" s="505" t="s">
        <v>3400</v>
      </c>
      <c r="B1529" s="506" t="s">
        <v>2713</v>
      </c>
      <c r="C1529" s="506" t="s">
        <v>2688</v>
      </c>
      <c r="D1529" s="506" t="s">
        <v>2955</v>
      </c>
      <c r="E1529" s="506" t="s">
        <v>2956</v>
      </c>
      <c r="F1529" s="509">
        <v>4</v>
      </c>
      <c r="G1529" s="509">
        <v>864</v>
      </c>
      <c r="H1529" s="509">
        <v>1</v>
      </c>
      <c r="I1529" s="509">
        <v>216</v>
      </c>
      <c r="J1529" s="509">
        <v>8</v>
      </c>
      <c r="K1529" s="509">
        <v>1736</v>
      </c>
      <c r="L1529" s="509">
        <v>2.0092592592592591</v>
      </c>
      <c r="M1529" s="509">
        <v>217</v>
      </c>
      <c r="N1529" s="509">
        <v>3</v>
      </c>
      <c r="O1529" s="509">
        <v>654</v>
      </c>
      <c r="P1529" s="522">
        <v>0.75694444444444442</v>
      </c>
      <c r="Q1529" s="510">
        <v>218</v>
      </c>
    </row>
    <row r="1530" spans="1:17" ht="14.4" customHeight="1" x14ac:dyDescent="0.3">
      <c r="A1530" s="505" t="s">
        <v>3400</v>
      </c>
      <c r="B1530" s="506" t="s">
        <v>2713</v>
      </c>
      <c r="C1530" s="506" t="s">
        <v>2688</v>
      </c>
      <c r="D1530" s="506" t="s">
        <v>2959</v>
      </c>
      <c r="E1530" s="506" t="s">
        <v>2960</v>
      </c>
      <c r="F1530" s="509">
        <v>26</v>
      </c>
      <c r="G1530" s="509">
        <v>5668</v>
      </c>
      <c r="H1530" s="509">
        <v>1</v>
      </c>
      <c r="I1530" s="509">
        <v>218</v>
      </c>
      <c r="J1530" s="509">
        <v>32</v>
      </c>
      <c r="K1530" s="509">
        <v>7008</v>
      </c>
      <c r="L1530" s="509">
        <v>1.2364149611856035</v>
      </c>
      <c r="M1530" s="509">
        <v>219</v>
      </c>
      <c r="N1530" s="509">
        <v>32</v>
      </c>
      <c r="O1530" s="509">
        <v>7031</v>
      </c>
      <c r="P1530" s="522">
        <v>1.2404728299223713</v>
      </c>
      <c r="Q1530" s="510">
        <v>219.71875</v>
      </c>
    </row>
    <row r="1531" spans="1:17" ht="14.4" customHeight="1" x14ac:dyDescent="0.3">
      <c r="A1531" s="505" t="s">
        <v>3400</v>
      </c>
      <c r="B1531" s="506" t="s">
        <v>2713</v>
      </c>
      <c r="C1531" s="506" t="s">
        <v>2688</v>
      </c>
      <c r="D1531" s="506" t="s">
        <v>2961</v>
      </c>
      <c r="E1531" s="506" t="s">
        <v>2962</v>
      </c>
      <c r="F1531" s="509">
        <v>5</v>
      </c>
      <c r="G1531" s="509">
        <v>3040</v>
      </c>
      <c r="H1531" s="509">
        <v>1</v>
      </c>
      <c r="I1531" s="509">
        <v>608</v>
      </c>
      <c r="J1531" s="509">
        <v>4</v>
      </c>
      <c r="K1531" s="509">
        <v>2436</v>
      </c>
      <c r="L1531" s="509">
        <v>0.8013157894736842</v>
      </c>
      <c r="M1531" s="509">
        <v>609</v>
      </c>
      <c r="N1531" s="509">
        <v>1</v>
      </c>
      <c r="O1531" s="509">
        <v>609</v>
      </c>
      <c r="P1531" s="522">
        <v>0.20032894736842105</v>
      </c>
      <c r="Q1531" s="510">
        <v>609</v>
      </c>
    </row>
    <row r="1532" spans="1:17" ht="14.4" customHeight="1" x14ac:dyDescent="0.3">
      <c r="A1532" s="505" t="s">
        <v>3400</v>
      </c>
      <c r="B1532" s="506" t="s">
        <v>2713</v>
      </c>
      <c r="C1532" s="506" t="s">
        <v>2688</v>
      </c>
      <c r="D1532" s="506" t="s">
        <v>2975</v>
      </c>
      <c r="E1532" s="506" t="s">
        <v>2976</v>
      </c>
      <c r="F1532" s="509">
        <v>232</v>
      </c>
      <c r="G1532" s="509">
        <v>59392</v>
      </c>
      <c r="H1532" s="509">
        <v>1</v>
      </c>
      <c r="I1532" s="509">
        <v>256</v>
      </c>
      <c r="J1532" s="509">
        <v>269</v>
      </c>
      <c r="K1532" s="509">
        <v>69133</v>
      </c>
      <c r="L1532" s="509">
        <v>1.1640119881465518</v>
      </c>
      <c r="M1532" s="509">
        <v>257</v>
      </c>
      <c r="N1532" s="509">
        <v>8</v>
      </c>
      <c r="O1532" s="509">
        <v>2059</v>
      </c>
      <c r="P1532" s="522">
        <v>3.466796875E-2</v>
      </c>
      <c r="Q1532" s="510">
        <v>257.375</v>
      </c>
    </row>
    <row r="1533" spans="1:17" ht="14.4" customHeight="1" x14ac:dyDescent="0.3">
      <c r="A1533" s="505" t="s">
        <v>3400</v>
      </c>
      <c r="B1533" s="506" t="s">
        <v>2713</v>
      </c>
      <c r="C1533" s="506" t="s">
        <v>2688</v>
      </c>
      <c r="D1533" s="506" t="s">
        <v>2977</v>
      </c>
      <c r="E1533" s="506" t="s">
        <v>2978</v>
      </c>
      <c r="F1533" s="509">
        <v>16</v>
      </c>
      <c r="G1533" s="509">
        <v>5200</v>
      </c>
      <c r="H1533" s="509">
        <v>1</v>
      </c>
      <c r="I1533" s="509">
        <v>325</v>
      </c>
      <c r="J1533" s="509">
        <v>75</v>
      </c>
      <c r="K1533" s="509">
        <v>24450</v>
      </c>
      <c r="L1533" s="509">
        <v>4.7019230769230766</v>
      </c>
      <c r="M1533" s="509">
        <v>326</v>
      </c>
      <c r="N1533" s="509">
        <v>73</v>
      </c>
      <c r="O1533" s="509">
        <v>24002</v>
      </c>
      <c r="P1533" s="522">
        <v>4.6157692307692306</v>
      </c>
      <c r="Q1533" s="510">
        <v>328.79452054794518</v>
      </c>
    </row>
    <row r="1534" spans="1:17" ht="14.4" customHeight="1" x14ac:dyDescent="0.3">
      <c r="A1534" s="505" t="s">
        <v>3400</v>
      </c>
      <c r="B1534" s="506" t="s">
        <v>2713</v>
      </c>
      <c r="C1534" s="506" t="s">
        <v>2688</v>
      </c>
      <c r="D1534" s="506" t="s">
        <v>2983</v>
      </c>
      <c r="E1534" s="506" t="s">
        <v>2984</v>
      </c>
      <c r="F1534" s="509">
        <v>2</v>
      </c>
      <c r="G1534" s="509">
        <v>8244</v>
      </c>
      <c r="H1534" s="509">
        <v>1</v>
      </c>
      <c r="I1534" s="509">
        <v>4122</v>
      </c>
      <c r="J1534" s="509">
        <v>5</v>
      </c>
      <c r="K1534" s="509">
        <v>20635</v>
      </c>
      <c r="L1534" s="509">
        <v>2.5030325084910237</v>
      </c>
      <c r="M1534" s="509">
        <v>4127</v>
      </c>
      <c r="N1534" s="509">
        <v>8</v>
      </c>
      <c r="O1534" s="509">
        <v>33072</v>
      </c>
      <c r="P1534" s="522">
        <v>4.0116448326055316</v>
      </c>
      <c r="Q1534" s="510">
        <v>4134</v>
      </c>
    </row>
    <row r="1535" spans="1:17" ht="14.4" customHeight="1" x14ac:dyDescent="0.3">
      <c r="A1535" s="505" t="s">
        <v>3400</v>
      </c>
      <c r="B1535" s="506" t="s">
        <v>2713</v>
      </c>
      <c r="C1535" s="506" t="s">
        <v>2688</v>
      </c>
      <c r="D1535" s="506" t="s">
        <v>2989</v>
      </c>
      <c r="E1535" s="506" t="s">
        <v>2990</v>
      </c>
      <c r="F1535" s="509"/>
      <c r="G1535" s="509"/>
      <c r="H1535" s="509"/>
      <c r="I1535" s="509"/>
      <c r="J1535" s="509"/>
      <c r="K1535" s="509"/>
      <c r="L1535" s="509"/>
      <c r="M1535" s="509"/>
      <c r="N1535" s="509">
        <v>1</v>
      </c>
      <c r="O1535" s="509">
        <v>6260</v>
      </c>
      <c r="P1535" s="522"/>
      <c r="Q1535" s="510">
        <v>6260</v>
      </c>
    </row>
    <row r="1536" spans="1:17" ht="14.4" customHeight="1" x14ac:dyDescent="0.3">
      <c r="A1536" s="505" t="s">
        <v>3400</v>
      </c>
      <c r="B1536" s="506" t="s">
        <v>2713</v>
      </c>
      <c r="C1536" s="506" t="s">
        <v>2688</v>
      </c>
      <c r="D1536" s="506" t="s">
        <v>2991</v>
      </c>
      <c r="E1536" s="506" t="s">
        <v>2992</v>
      </c>
      <c r="F1536" s="509">
        <v>3</v>
      </c>
      <c r="G1536" s="509">
        <v>4530</v>
      </c>
      <c r="H1536" s="509">
        <v>1</v>
      </c>
      <c r="I1536" s="509">
        <v>1510</v>
      </c>
      <c r="J1536" s="509">
        <v>7</v>
      </c>
      <c r="K1536" s="509">
        <v>10605</v>
      </c>
      <c r="L1536" s="509">
        <v>2.3410596026490067</v>
      </c>
      <c r="M1536" s="509">
        <v>1515</v>
      </c>
      <c r="N1536" s="509">
        <v>1</v>
      </c>
      <c r="O1536" s="509">
        <v>1515</v>
      </c>
      <c r="P1536" s="522">
        <v>0.33443708609271522</v>
      </c>
      <c r="Q1536" s="510">
        <v>1515</v>
      </c>
    </row>
    <row r="1537" spans="1:17" ht="14.4" customHeight="1" x14ac:dyDescent="0.3">
      <c r="A1537" s="505" t="s">
        <v>3400</v>
      </c>
      <c r="B1537" s="506" t="s">
        <v>2713</v>
      </c>
      <c r="C1537" s="506" t="s">
        <v>2688</v>
      </c>
      <c r="D1537" s="506" t="s">
        <v>2995</v>
      </c>
      <c r="E1537" s="506" t="s">
        <v>2996</v>
      </c>
      <c r="F1537" s="509"/>
      <c r="G1537" s="509"/>
      <c r="H1537" s="509"/>
      <c r="I1537" s="509"/>
      <c r="J1537" s="509"/>
      <c r="K1537" s="509"/>
      <c r="L1537" s="509"/>
      <c r="M1537" s="509"/>
      <c r="N1537" s="509">
        <v>1</v>
      </c>
      <c r="O1537" s="509">
        <v>4710</v>
      </c>
      <c r="P1537" s="522"/>
      <c r="Q1537" s="510">
        <v>4710</v>
      </c>
    </row>
    <row r="1538" spans="1:17" ht="14.4" customHeight="1" x14ac:dyDescent="0.3">
      <c r="A1538" s="505" t="s">
        <v>3400</v>
      </c>
      <c r="B1538" s="506" t="s">
        <v>2713</v>
      </c>
      <c r="C1538" s="506" t="s">
        <v>2688</v>
      </c>
      <c r="D1538" s="506" t="s">
        <v>2997</v>
      </c>
      <c r="E1538" s="506" t="s">
        <v>2998</v>
      </c>
      <c r="F1538" s="509">
        <v>10</v>
      </c>
      <c r="G1538" s="509">
        <v>38110</v>
      </c>
      <c r="H1538" s="509">
        <v>1</v>
      </c>
      <c r="I1538" s="509">
        <v>3811</v>
      </c>
      <c r="J1538" s="509">
        <v>12</v>
      </c>
      <c r="K1538" s="509">
        <v>45780</v>
      </c>
      <c r="L1538" s="509">
        <v>1.2012595119391236</v>
      </c>
      <c r="M1538" s="509">
        <v>3815</v>
      </c>
      <c r="N1538" s="509">
        <v>21</v>
      </c>
      <c r="O1538" s="509">
        <v>80205</v>
      </c>
      <c r="P1538" s="522">
        <v>2.1045657307793229</v>
      </c>
      <c r="Q1538" s="510">
        <v>3819.2857142857142</v>
      </c>
    </row>
    <row r="1539" spans="1:17" ht="14.4" customHeight="1" x14ac:dyDescent="0.3">
      <c r="A1539" s="505" t="s">
        <v>3400</v>
      </c>
      <c r="B1539" s="506" t="s">
        <v>2713</v>
      </c>
      <c r="C1539" s="506" t="s">
        <v>2688</v>
      </c>
      <c r="D1539" s="506" t="s">
        <v>2999</v>
      </c>
      <c r="E1539" s="506" t="s">
        <v>3000</v>
      </c>
      <c r="F1539" s="509"/>
      <c r="G1539" s="509"/>
      <c r="H1539" s="509"/>
      <c r="I1539" s="509"/>
      <c r="J1539" s="509">
        <v>1</v>
      </c>
      <c r="K1539" s="509">
        <v>5150</v>
      </c>
      <c r="L1539" s="509"/>
      <c r="M1539" s="509">
        <v>5150</v>
      </c>
      <c r="N1539" s="509">
        <v>3</v>
      </c>
      <c r="O1539" s="509">
        <v>15474</v>
      </c>
      <c r="P1539" s="522"/>
      <c r="Q1539" s="510">
        <v>5158</v>
      </c>
    </row>
    <row r="1540" spans="1:17" ht="14.4" customHeight="1" x14ac:dyDescent="0.3">
      <c r="A1540" s="505" t="s">
        <v>3400</v>
      </c>
      <c r="B1540" s="506" t="s">
        <v>2713</v>
      </c>
      <c r="C1540" s="506" t="s">
        <v>2688</v>
      </c>
      <c r="D1540" s="506" t="s">
        <v>3001</v>
      </c>
      <c r="E1540" s="506" t="s">
        <v>3002</v>
      </c>
      <c r="F1540" s="509">
        <v>1</v>
      </c>
      <c r="G1540" s="509">
        <v>7828</v>
      </c>
      <c r="H1540" s="509">
        <v>1</v>
      </c>
      <c r="I1540" s="509">
        <v>7828</v>
      </c>
      <c r="J1540" s="509">
        <v>1</v>
      </c>
      <c r="K1540" s="509">
        <v>7835</v>
      </c>
      <c r="L1540" s="509">
        <v>1.0008942258559019</v>
      </c>
      <c r="M1540" s="509">
        <v>7835</v>
      </c>
      <c r="N1540" s="509">
        <v>5</v>
      </c>
      <c r="O1540" s="509">
        <v>39188</v>
      </c>
      <c r="P1540" s="522">
        <v>5.0061318344404704</v>
      </c>
      <c r="Q1540" s="510">
        <v>7837.6</v>
      </c>
    </row>
    <row r="1541" spans="1:17" ht="14.4" customHeight="1" x14ac:dyDescent="0.3">
      <c r="A1541" s="505" t="s">
        <v>3400</v>
      </c>
      <c r="B1541" s="506" t="s">
        <v>2713</v>
      </c>
      <c r="C1541" s="506" t="s">
        <v>2688</v>
      </c>
      <c r="D1541" s="506" t="s">
        <v>3005</v>
      </c>
      <c r="E1541" s="506" t="s">
        <v>3006</v>
      </c>
      <c r="F1541" s="509"/>
      <c r="G1541" s="509"/>
      <c r="H1541" s="509"/>
      <c r="I1541" s="509"/>
      <c r="J1541" s="509"/>
      <c r="K1541" s="509"/>
      <c r="L1541" s="509"/>
      <c r="M1541" s="509"/>
      <c r="N1541" s="509">
        <v>1</v>
      </c>
      <c r="O1541" s="509">
        <v>1663</v>
      </c>
      <c r="P1541" s="522"/>
      <c r="Q1541" s="510">
        <v>1663</v>
      </c>
    </row>
    <row r="1542" spans="1:17" ht="14.4" customHeight="1" x14ac:dyDescent="0.3">
      <c r="A1542" s="505" t="s">
        <v>3400</v>
      </c>
      <c r="B1542" s="506" t="s">
        <v>2713</v>
      </c>
      <c r="C1542" s="506" t="s">
        <v>2688</v>
      </c>
      <c r="D1542" s="506" t="s">
        <v>3015</v>
      </c>
      <c r="E1542" s="506" t="s">
        <v>3016</v>
      </c>
      <c r="F1542" s="509">
        <v>25</v>
      </c>
      <c r="G1542" s="509">
        <v>31900</v>
      </c>
      <c r="H1542" s="509">
        <v>1</v>
      </c>
      <c r="I1542" s="509">
        <v>1276</v>
      </c>
      <c r="J1542" s="509">
        <v>25</v>
      </c>
      <c r="K1542" s="509">
        <v>31925</v>
      </c>
      <c r="L1542" s="509">
        <v>1.0007836990595611</v>
      </c>
      <c r="M1542" s="509">
        <v>1277</v>
      </c>
      <c r="N1542" s="509">
        <v>29</v>
      </c>
      <c r="O1542" s="509">
        <v>37087</v>
      </c>
      <c r="P1542" s="522">
        <v>1.162601880877743</v>
      </c>
      <c r="Q1542" s="510">
        <v>1278.8620689655172</v>
      </c>
    </row>
    <row r="1543" spans="1:17" ht="14.4" customHeight="1" x14ac:dyDescent="0.3">
      <c r="A1543" s="505" t="s">
        <v>3400</v>
      </c>
      <c r="B1543" s="506" t="s">
        <v>2713</v>
      </c>
      <c r="C1543" s="506" t="s">
        <v>2688</v>
      </c>
      <c r="D1543" s="506" t="s">
        <v>3017</v>
      </c>
      <c r="E1543" s="506" t="s">
        <v>3018</v>
      </c>
      <c r="F1543" s="509">
        <v>18</v>
      </c>
      <c r="G1543" s="509">
        <v>20934</v>
      </c>
      <c r="H1543" s="509">
        <v>1</v>
      </c>
      <c r="I1543" s="509">
        <v>1163</v>
      </c>
      <c r="J1543" s="509">
        <v>24</v>
      </c>
      <c r="K1543" s="509">
        <v>27936</v>
      </c>
      <c r="L1543" s="509">
        <v>1.3344797936371453</v>
      </c>
      <c r="M1543" s="509">
        <v>1164</v>
      </c>
      <c r="N1543" s="509">
        <v>20</v>
      </c>
      <c r="O1543" s="509">
        <v>23306</v>
      </c>
      <c r="P1543" s="522">
        <v>1.1133084933600841</v>
      </c>
      <c r="Q1543" s="510">
        <v>1165.3</v>
      </c>
    </row>
    <row r="1544" spans="1:17" ht="14.4" customHeight="1" x14ac:dyDescent="0.3">
      <c r="A1544" s="505" t="s">
        <v>3400</v>
      </c>
      <c r="B1544" s="506" t="s">
        <v>2713</v>
      </c>
      <c r="C1544" s="506" t="s">
        <v>2688</v>
      </c>
      <c r="D1544" s="506" t="s">
        <v>3019</v>
      </c>
      <c r="E1544" s="506" t="s">
        <v>3020</v>
      </c>
      <c r="F1544" s="509">
        <v>52</v>
      </c>
      <c r="G1544" s="509">
        <v>263380</v>
      </c>
      <c r="H1544" s="509">
        <v>1</v>
      </c>
      <c r="I1544" s="509">
        <v>5065</v>
      </c>
      <c r="J1544" s="509">
        <v>57</v>
      </c>
      <c r="K1544" s="509">
        <v>288876</v>
      </c>
      <c r="L1544" s="509">
        <v>1.0968030981851318</v>
      </c>
      <c r="M1544" s="509">
        <v>5068</v>
      </c>
      <c r="N1544" s="509">
        <v>52</v>
      </c>
      <c r="O1544" s="509">
        <v>263734</v>
      </c>
      <c r="P1544" s="522">
        <v>1.0013440656086263</v>
      </c>
      <c r="Q1544" s="510">
        <v>5071.8076923076924</v>
      </c>
    </row>
    <row r="1545" spans="1:17" ht="14.4" customHeight="1" x14ac:dyDescent="0.3">
      <c r="A1545" s="505" t="s">
        <v>3400</v>
      </c>
      <c r="B1545" s="506" t="s">
        <v>2713</v>
      </c>
      <c r="C1545" s="506" t="s">
        <v>2688</v>
      </c>
      <c r="D1545" s="506" t="s">
        <v>3021</v>
      </c>
      <c r="E1545" s="506" t="s">
        <v>3022</v>
      </c>
      <c r="F1545" s="509">
        <v>1</v>
      </c>
      <c r="G1545" s="509">
        <v>7669</v>
      </c>
      <c r="H1545" s="509">
        <v>1</v>
      </c>
      <c r="I1545" s="509">
        <v>7669</v>
      </c>
      <c r="J1545" s="509">
        <v>3</v>
      </c>
      <c r="K1545" s="509">
        <v>23019</v>
      </c>
      <c r="L1545" s="509">
        <v>3.001564741165732</v>
      </c>
      <c r="M1545" s="509">
        <v>7673</v>
      </c>
      <c r="N1545" s="509">
        <v>3</v>
      </c>
      <c r="O1545" s="509">
        <v>23043</v>
      </c>
      <c r="P1545" s="522">
        <v>3.0046942234971965</v>
      </c>
      <c r="Q1545" s="510">
        <v>7681</v>
      </c>
    </row>
    <row r="1546" spans="1:17" ht="14.4" customHeight="1" x14ac:dyDescent="0.3">
      <c r="A1546" s="505" t="s">
        <v>3400</v>
      </c>
      <c r="B1546" s="506" t="s">
        <v>2713</v>
      </c>
      <c r="C1546" s="506" t="s">
        <v>2688</v>
      </c>
      <c r="D1546" s="506" t="s">
        <v>3023</v>
      </c>
      <c r="E1546" s="506" t="s">
        <v>3024</v>
      </c>
      <c r="F1546" s="509">
        <v>1</v>
      </c>
      <c r="G1546" s="509">
        <v>5505</v>
      </c>
      <c r="H1546" s="509">
        <v>1</v>
      </c>
      <c r="I1546" s="509">
        <v>5505</v>
      </c>
      <c r="J1546" s="509"/>
      <c r="K1546" s="509"/>
      <c r="L1546" s="509"/>
      <c r="M1546" s="509"/>
      <c r="N1546" s="509">
        <v>1</v>
      </c>
      <c r="O1546" s="509">
        <v>5514</v>
      </c>
      <c r="P1546" s="522">
        <v>1.0016348773841961</v>
      </c>
      <c r="Q1546" s="510">
        <v>5514</v>
      </c>
    </row>
    <row r="1547" spans="1:17" ht="14.4" customHeight="1" x14ac:dyDescent="0.3">
      <c r="A1547" s="505" t="s">
        <v>3400</v>
      </c>
      <c r="B1547" s="506" t="s">
        <v>2713</v>
      </c>
      <c r="C1547" s="506" t="s">
        <v>2688</v>
      </c>
      <c r="D1547" s="506" t="s">
        <v>3027</v>
      </c>
      <c r="E1547" s="506" t="s">
        <v>3028</v>
      </c>
      <c r="F1547" s="509">
        <v>4465</v>
      </c>
      <c r="G1547" s="509">
        <v>767980</v>
      </c>
      <c r="H1547" s="509">
        <v>1</v>
      </c>
      <c r="I1547" s="509">
        <v>172</v>
      </c>
      <c r="J1547" s="509">
        <v>4618</v>
      </c>
      <c r="K1547" s="509">
        <v>798914</v>
      </c>
      <c r="L1547" s="509">
        <v>1.0402796947837183</v>
      </c>
      <c r="M1547" s="509">
        <v>173</v>
      </c>
      <c r="N1547" s="509">
        <v>4458</v>
      </c>
      <c r="O1547" s="509">
        <v>774390</v>
      </c>
      <c r="P1547" s="522">
        <v>1.0083465715253002</v>
      </c>
      <c r="Q1547" s="510">
        <v>173.70794078061911</v>
      </c>
    </row>
    <row r="1548" spans="1:17" ht="14.4" customHeight="1" x14ac:dyDescent="0.3">
      <c r="A1548" s="505" t="s">
        <v>3400</v>
      </c>
      <c r="B1548" s="506" t="s">
        <v>2713</v>
      </c>
      <c r="C1548" s="506" t="s">
        <v>2688</v>
      </c>
      <c r="D1548" s="506" t="s">
        <v>3029</v>
      </c>
      <c r="E1548" s="506" t="s">
        <v>3030</v>
      </c>
      <c r="F1548" s="509">
        <v>293</v>
      </c>
      <c r="G1548" s="509">
        <v>584242</v>
      </c>
      <c r="H1548" s="509">
        <v>1</v>
      </c>
      <c r="I1548" s="509">
        <v>1994</v>
      </c>
      <c r="J1548" s="509">
        <v>248</v>
      </c>
      <c r="K1548" s="509">
        <v>495008</v>
      </c>
      <c r="L1548" s="509">
        <v>0.84726534552462851</v>
      </c>
      <c r="M1548" s="509">
        <v>1996</v>
      </c>
      <c r="N1548" s="509">
        <v>268</v>
      </c>
      <c r="O1548" s="509">
        <v>535483</v>
      </c>
      <c r="P1548" s="522">
        <v>0.91654314479274002</v>
      </c>
      <c r="Q1548" s="510">
        <v>1998.0708955223881</v>
      </c>
    </row>
    <row r="1549" spans="1:17" ht="14.4" customHeight="1" x14ac:dyDescent="0.3">
      <c r="A1549" s="505" t="s">
        <v>3400</v>
      </c>
      <c r="B1549" s="506" t="s">
        <v>2713</v>
      </c>
      <c r="C1549" s="506" t="s">
        <v>2688</v>
      </c>
      <c r="D1549" s="506" t="s">
        <v>3035</v>
      </c>
      <c r="E1549" s="506" t="s">
        <v>3036</v>
      </c>
      <c r="F1549" s="509">
        <v>18</v>
      </c>
      <c r="G1549" s="509">
        <v>48438</v>
      </c>
      <c r="H1549" s="509">
        <v>1</v>
      </c>
      <c r="I1549" s="509">
        <v>2691</v>
      </c>
      <c r="J1549" s="509">
        <v>32</v>
      </c>
      <c r="K1549" s="509">
        <v>86144</v>
      </c>
      <c r="L1549" s="509">
        <v>1.7784384161195756</v>
      </c>
      <c r="M1549" s="509">
        <v>2692</v>
      </c>
      <c r="N1549" s="509">
        <v>30</v>
      </c>
      <c r="O1549" s="509">
        <v>80826</v>
      </c>
      <c r="P1549" s="522">
        <v>1.66864858169206</v>
      </c>
      <c r="Q1549" s="510">
        <v>2694.2</v>
      </c>
    </row>
    <row r="1550" spans="1:17" ht="14.4" customHeight="1" x14ac:dyDescent="0.3">
      <c r="A1550" s="505" t="s">
        <v>3400</v>
      </c>
      <c r="B1550" s="506" t="s">
        <v>2713</v>
      </c>
      <c r="C1550" s="506" t="s">
        <v>2688</v>
      </c>
      <c r="D1550" s="506" t="s">
        <v>3037</v>
      </c>
      <c r="E1550" s="506" t="s">
        <v>3038</v>
      </c>
      <c r="F1550" s="509">
        <v>3</v>
      </c>
      <c r="G1550" s="509">
        <v>15531</v>
      </c>
      <c r="H1550" s="509">
        <v>1</v>
      </c>
      <c r="I1550" s="509">
        <v>5177</v>
      </c>
      <c r="J1550" s="509">
        <v>1</v>
      </c>
      <c r="K1550" s="509">
        <v>5180</v>
      </c>
      <c r="L1550" s="509">
        <v>0.33352649539630419</v>
      </c>
      <c r="M1550" s="509">
        <v>5180</v>
      </c>
      <c r="N1550" s="509">
        <v>5</v>
      </c>
      <c r="O1550" s="509">
        <v>25924</v>
      </c>
      <c r="P1550" s="522">
        <v>1.6691777734852875</v>
      </c>
      <c r="Q1550" s="510">
        <v>5184.8</v>
      </c>
    </row>
    <row r="1551" spans="1:17" ht="14.4" customHeight="1" x14ac:dyDescent="0.3">
      <c r="A1551" s="505" t="s">
        <v>3400</v>
      </c>
      <c r="B1551" s="506" t="s">
        <v>2713</v>
      </c>
      <c r="C1551" s="506" t="s">
        <v>2688</v>
      </c>
      <c r="D1551" s="506" t="s">
        <v>3041</v>
      </c>
      <c r="E1551" s="506" t="s">
        <v>3042</v>
      </c>
      <c r="F1551" s="509">
        <v>2</v>
      </c>
      <c r="G1551" s="509">
        <v>1314</v>
      </c>
      <c r="H1551" s="509">
        <v>1</v>
      </c>
      <c r="I1551" s="509">
        <v>657</v>
      </c>
      <c r="J1551" s="509">
        <v>1</v>
      </c>
      <c r="K1551" s="509">
        <v>658</v>
      </c>
      <c r="L1551" s="509">
        <v>0.50076103500761038</v>
      </c>
      <c r="M1551" s="509">
        <v>658</v>
      </c>
      <c r="N1551" s="509">
        <v>1</v>
      </c>
      <c r="O1551" s="509">
        <v>658</v>
      </c>
      <c r="P1551" s="522">
        <v>0.50076103500761038</v>
      </c>
      <c r="Q1551" s="510">
        <v>658</v>
      </c>
    </row>
    <row r="1552" spans="1:17" ht="14.4" customHeight="1" x14ac:dyDescent="0.3">
      <c r="A1552" s="505" t="s">
        <v>3400</v>
      </c>
      <c r="B1552" s="506" t="s">
        <v>2713</v>
      </c>
      <c r="C1552" s="506" t="s">
        <v>2688</v>
      </c>
      <c r="D1552" s="506" t="s">
        <v>3047</v>
      </c>
      <c r="E1552" s="506" t="s">
        <v>3048</v>
      </c>
      <c r="F1552" s="509">
        <v>1</v>
      </c>
      <c r="G1552" s="509">
        <v>2074</v>
      </c>
      <c r="H1552" s="509">
        <v>1</v>
      </c>
      <c r="I1552" s="509">
        <v>2074</v>
      </c>
      <c r="J1552" s="509">
        <v>1</v>
      </c>
      <c r="K1552" s="509">
        <v>2076</v>
      </c>
      <c r="L1552" s="509">
        <v>1.0009643201542913</v>
      </c>
      <c r="M1552" s="509">
        <v>2076</v>
      </c>
      <c r="N1552" s="509">
        <v>5</v>
      </c>
      <c r="O1552" s="509">
        <v>10390</v>
      </c>
      <c r="P1552" s="522">
        <v>5.0096432015429126</v>
      </c>
      <c r="Q1552" s="510">
        <v>2078</v>
      </c>
    </row>
    <row r="1553" spans="1:17" ht="14.4" customHeight="1" x14ac:dyDescent="0.3">
      <c r="A1553" s="505" t="s">
        <v>3400</v>
      </c>
      <c r="B1553" s="506" t="s">
        <v>2713</v>
      </c>
      <c r="C1553" s="506" t="s">
        <v>2688</v>
      </c>
      <c r="D1553" s="506" t="s">
        <v>3049</v>
      </c>
      <c r="E1553" s="506" t="s">
        <v>3050</v>
      </c>
      <c r="F1553" s="509">
        <v>215</v>
      </c>
      <c r="G1553" s="509">
        <v>32035</v>
      </c>
      <c r="H1553" s="509">
        <v>1</v>
      </c>
      <c r="I1553" s="509">
        <v>149</v>
      </c>
      <c r="J1553" s="509">
        <v>190</v>
      </c>
      <c r="K1553" s="509">
        <v>28500</v>
      </c>
      <c r="L1553" s="509">
        <v>0.88965194318713903</v>
      </c>
      <c r="M1553" s="509">
        <v>150</v>
      </c>
      <c r="N1553" s="509">
        <v>122</v>
      </c>
      <c r="O1553" s="509">
        <v>18386</v>
      </c>
      <c r="P1553" s="522">
        <v>0.57393475885749956</v>
      </c>
      <c r="Q1553" s="510">
        <v>150.70491803278688</v>
      </c>
    </row>
    <row r="1554" spans="1:17" ht="14.4" customHeight="1" x14ac:dyDescent="0.3">
      <c r="A1554" s="505" t="s">
        <v>3400</v>
      </c>
      <c r="B1554" s="506" t="s">
        <v>2713</v>
      </c>
      <c r="C1554" s="506" t="s">
        <v>2688</v>
      </c>
      <c r="D1554" s="506" t="s">
        <v>3051</v>
      </c>
      <c r="E1554" s="506" t="s">
        <v>3052</v>
      </c>
      <c r="F1554" s="509">
        <v>5</v>
      </c>
      <c r="G1554" s="509">
        <v>960</v>
      </c>
      <c r="H1554" s="509">
        <v>1</v>
      </c>
      <c r="I1554" s="509">
        <v>192</v>
      </c>
      <c r="J1554" s="509">
        <v>10</v>
      </c>
      <c r="K1554" s="509">
        <v>1930</v>
      </c>
      <c r="L1554" s="509">
        <v>2.0104166666666665</v>
      </c>
      <c r="M1554" s="509">
        <v>193</v>
      </c>
      <c r="N1554" s="509">
        <v>13</v>
      </c>
      <c r="O1554" s="509">
        <v>2514</v>
      </c>
      <c r="P1554" s="522">
        <v>2.6187499999999999</v>
      </c>
      <c r="Q1554" s="510">
        <v>193.38461538461539</v>
      </c>
    </row>
    <row r="1555" spans="1:17" ht="14.4" customHeight="1" x14ac:dyDescent="0.3">
      <c r="A1555" s="505" t="s">
        <v>3400</v>
      </c>
      <c r="B1555" s="506" t="s">
        <v>2713</v>
      </c>
      <c r="C1555" s="506" t="s">
        <v>2688</v>
      </c>
      <c r="D1555" s="506" t="s">
        <v>3053</v>
      </c>
      <c r="E1555" s="506" t="s">
        <v>3054</v>
      </c>
      <c r="F1555" s="509"/>
      <c r="G1555" s="509"/>
      <c r="H1555" s="509"/>
      <c r="I1555" s="509"/>
      <c r="J1555" s="509">
        <v>67</v>
      </c>
      <c r="K1555" s="509">
        <v>13266</v>
      </c>
      <c r="L1555" s="509"/>
      <c r="M1555" s="509">
        <v>198</v>
      </c>
      <c r="N1555" s="509">
        <v>317</v>
      </c>
      <c r="O1555" s="509">
        <v>63003</v>
      </c>
      <c r="P1555" s="522"/>
      <c r="Q1555" s="510">
        <v>198.74763406940062</v>
      </c>
    </row>
    <row r="1556" spans="1:17" ht="14.4" customHeight="1" x14ac:dyDescent="0.3">
      <c r="A1556" s="505" t="s">
        <v>3400</v>
      </c>
      <c r="B1556" s="506" t="s">
        <v>2713</v>
      </c>
      <c r="C1556" s="506" t="s">
        <v>2688</v>
      </c>
      <c r="D1556" s="506" t="s">
        <v>3055</v>
      </c>
      <c r="E1556" s="506" t="s">
        <v>3056</v>
      </c>
      <c r="F1556" s="509">
        <v>19</v>
      </c>
      <c r="G1556" s="509">
        <v>7866</v>
      </c>
      <c r="H1556" s="509">
        <v>1</v>
      </c>
      <c r="I1556" s="509">
        <v>414</v>
      </c>
      <c r="J1556" s="509">
        <v>27</v>
      </c>
      <c r="K1556" s="509">
        <v>11205</v>
      </c>
      <c r="L1556" s="509">
        <v>1.4244851258581235</v>
      </c>
      <c r="M1556" s="509">
        <v>415</v>
      </c>
      <c r="N1556" s="509">
        <v>11</v>
      </c>
      <c r="O1556" s="509">
        <v>4569</v>
      </c>
      <c r="P1556" s="522">
        <v>0.58085430968726159</v>
      </c>
      <c r="Q1556" s="510">
        <v>415.36363636363637</v>
      </c>
    </row>
    <row r="1557" spans="1:17" ht="14.4" customHeight="1" x14ac:dyDescent="0.3">
      <c r="A1557" s="505" t="s">
        <v>3400</v>
      </c>
      <c r="B1557" s="506" t="s">
        <v>2713</v>
      </c>
      <c r="C1557" s="506" t="s">
        <v>2688</v>
      </c>
      <c r="D1557" s="506" t="s">
        <v>3059</v>
      </c>
      <c r="E1557" s="506" t="s">
        <v>3060</v>
      </c>
      <c r="F1557" s="509">
        <v>6</v>
      </c>
      <c r="G1557" s="509">
        <v>942</v>
      </c>
      <c r="H1557" s="509">
        <v>1</v>
      </c>
      <c r="I1557" s="509">
        <v>157</v>
      </c>
      <c r="J1557" s="509">
        <v>7</v>
      </c>
      <c r="K1557" s="509">
        <v>1106</v>
      </c>
      <c r="L1557" s="509">
        <v>1.1740976645435244</v>
      </c>
      <c r="M1557" s="509">
        <v>158</v>
      </c>
      <c r="N1557" s="509">
        <v>8</v>
      </c>
      <c r="O1557" s="509">
        <v>1270</v>
      </c>
      <c r="P1557" s="522">
        <v>1.3481953290870488</v>
      </c>
      <c r="Q1557" s="510">
        <v>158.75</v>
      </c>
    </row>
    <row r="1558" spans="1:17" ht="14.4" customHeight="1" x14ac:dyDescent="0.3">
      <c r="A1558" s="505" t="s">
        <v>3400</v>
      </c>
      <c r="B1558" s="506" t="s">
        <v>2713</v>
      </c>
      <c r="C1558" s="506" t="s">
        <v>2688</v>
      </c>
      <c r="D1558" s="506" t="s">
        <v>3063</v>
      </c>
      <c r="E1558" s="506" t="s">
        <v>3064</v>
      </c>
      <c r="F1558" s="509">
        <v>10</v>
      </c>
      <c r="G1558" s="509">
        <v>3110</v>
      </c>
      <c r="H1558" s="509">
        <v>1</v>
      </c>
      <c r="I1558" s="509">
        <v>311</v>
      </c>
      <c r="J1558" s="509">
        <v>11</v>
      </c>
      <c r="K1558" s="509">
        <v>3432</v>
      </c>
      <c r="L1558" s="509">
        <v>1.1035369774919614</v>
      </c>
      <c r="M1558" s="509">
        <v>312</v>
      </c>
      <c r="N1558" s="509">
        <v>2</v>
      </c>
      <c r="O1558" s="509">
        <v>626</v>
      </c>
      <c r="P1558" s="522">
        <v>0.20128617363344051</v>
      </c>
      <c r="Q1558" s="510">
        <v>313</v>
      </c>
    </row>
    <row r="1559" spans="1:17" ht="14.4" customHeight="1" x14ac:dyDescent="0.3">
      <c r="A1559" s="505" t="s">
        <v>3400</v>
      </c>
      <c r="B1559" s="506" t="s">
        <v>2713</v>
      </c>
      <c r="C1559" s="506" t="s">
        <v>2688</v>
      </c>
      <c r="D1559" s="506" t="s">
        <v>3067</v>
      </c>
      <c r="E1559" s="506" t="s">
        <v>3068</v>
      </c>
      <c r="F1559" s="509">
        <v>184</v>
      </c>
      <c r="G1559" s="509">
        <v>389344</v>
      </c>
      <c r="H1559" s="509">
        <v>1</v>
      </c>
      <c r="I1559" s="509">
        <v>2116</v>
      </c>
      <c r="J1559" s="509">
        <v>232</v>
      </c>
      <c r="K1559" s="509">
        <v>491376</v>
      </c>
      <c r="L1559" s="509">
        <v>1.2620613133886742</v>
      </c>
      <c r="M1559" s="509">
        <v>2118</v>
      </c>
      <c r="N1559" s="509">
        <v>224</v>
      </c>
      <c r="O1559" s="509">
        <v>474936</v>
      </c>
      <c r="P1559" s="522">
        <v>1.2198364428371826</v>
      </c>
      <c r="Q1559" s="510">
        <v>2120.25</v>
      </c>
    </row>
    <row r="1560" spans="1:17" ht="14.4" customHeight="1" x14ac:dyDescent="0.3">
      <c r="A1560" s="505" t="s">
        <v>3400</v>
      </c>
      <c r="B1560" s="506" t="s">
        <v>2713</v>
      </c>
      <c r="C1560" s="506" t="s">
        <v>2688</v>
      </c>
      <c r="D1560" s="506" t="s">
        <v>3069</v>
      </c>
      <c r="E1560" s="506" t="s">
        <v>2998</v>
      </c>
      <c r="F1560" s="509">
        <v>10</v>
      </c>
      <c r="G1560" s="509">
        <v>18620</v>
      </c>
      <c r="H1560" s="509">
        <v>1</v>
      </c>
      <c r="I1560" s="509">
        <v>1862</v>
      </c>
      <c r="J1560" s="509">
        <v>12</v>
      </c>
      <c r="K1560" s="509">
        <v>22368</v>
      </c>
      <c r="L1560" s="509">
        <v>1.2012889366272825</v>
      </c>
      <c r="M1560" s="509">
        <v>1864</v>
      </c>
      <c r="N1560" s="509">
        <v>22</v>
      </c>
      <c r="O1560" s="509">
        <v>41056</v>
      </c>
      <c r="P1560" s="522">
        <v>2.2049409237379161</v>
      </c>
      <c r="Q1560" s="510">
        <v>1866.1818181818182</v>
      </c>
    </row>
    <row r="1561" spans="1:17" ht="14.4" customHeight="1" x14ac:dyDescent="0.3">
      <c r="A1561" s="505" t="s">
        <v>3400</v>
      </c>
      <c r="B1561" s="506" t="s">
        <v>2713</v>
      </c>
      <c r="C1561" s="506" t="s">
        <v>2688</v>
      </c>
      <c r="D1561" s="506" t="s">
        <v>3070</v>
      </c>
      <c r="E1561" s="506" t="s">
        <v>3071</v>
      </c>
      <c r="F1561" s="509">
        <v>1</v>
      </c>
      <c r="G1561" s="509">
        <v>157</v>
      </c>
      <c r="H1561" s="509">
        <v>1</v>
      </c>
      <c r="I1561" s="509">
        <v>157</v>
      </c>
      <c r="J1561" s="509">
        <v>1</v>
      </c>
      <c r="K1561" s="509">
        <v>158</v>
      </c>
      <c r="L1561" s="509">
        <v>1.0063694267515924</v>
      </c>
      <c r="M1561" s="509">
        <v>158</v>
      </c>
      <c r="N1561" s="509">
        <v>1</v>
      </c>
      <c r="O1561" s="509">
        <v>159</v>
      </c>
      <c r="P1561" s="522">
        <v>1.0127388535031847</v>
      </c>
      <c r="Q1561" s="510">
        <v>159</v>
      </c>
    </row>
    <row r="1562" spans="1:17" ht="14.4" customHeight="1" x14ac:dyDescent="0.3">
      <c r="A1562" s="505" t="s">
        <v>3400</v>
      </c>
      <c r="B1562" s="506" t="s">
        <v>2713</v>
      </c>
      <c r="C1562" s="506" t="s">
        <v>2688</v>
      </c>
      <c r="D1562" s="506" t="s">
        <v>3078</v>
      </c>
      <c r="E1562" s="506" t="s">
        <v>3079</v>
      </c>
      <c r="F1562" s="509">
        <v>5</v>
      </c>
      <c r="G1562" s="509">
        <v>41890</v>
      </c>
      <c r="H1562" s="509">
        <v>1</v>
      </c>
      <c r="I1562" s="509">
        <v>8378</v>
      </c>
      <c r="J1562" s="509">
        <v>7</v>
      </c>
      <c r="K1562" s="509">
        <v>58688</v>
      </c>
      <c r="L1562" s="509">
        <v>1.4010026259250419</v>
      </c>
      <c r="M1562" s="509">
        <v>8384</v>
      </c>
      <c r="N1562" s="509">
        <v>14</v>
      </c>
      <c r="O1562" s="509">
        <v>117486</v>
      </c>
      <c r="P1562" s="522">
        <v>2.8046311768918595</v>
      </c>
      <c r="Q1562" s="510">
        <v>8391.8571428571431</v>
      </c>
    </row>
    <row r="1563" spans="1:17" ht="14.4" customHeight="1" x14ac:dyDescent="0.3">
      <c r="A1563" s="505" t="s">
        <v>3400</v>
      </c>
      <c r="B1563" s="506" t="s">
        <v>2713</v>
      </c>
      <c r="C1563" s="506" t="s">
        <v>2688</v>
      </c>
      <c r="D1563" s="506" t="s">
        <v>3084</v>
      </c>
      <c r="E1563" s="506" t="s">
        <v>3085</v>
      </c>
      <c r="F1563" s="509">
        <v>1</v>
      </c>
      <c r="G1563" s="509">
        <v>0</v>
      </c>
      <c r="H1563" s="509"/>
      <c r="I1563" s="509">
        <v>0</v>
      </c>
      <c r="J1563" s="509"/>
      <c r="K1563" s="509"/>
      <c r="L1563" s="509"/>
      <c r="M1563" s="509"/>
      <c r="N1563" s="509">
        <v>3</v>
      </c>
      <c r="O1563" s="509">
        <v>0</v>
      </c>
      <c r="P1563" s="522"/>
      <c r="Q1563" s="510">
        <v>0</v>
      </c>
    </row>
    <row r="1564" spans="1:17" ht="14.4" customHeight="1" x14ac:dyDescent="0.3">
      <c r="A1564" s="505" t="s">
        <v>3400</v>
      </c>
      <c r="B1564" s="506" t="s">
        <v>2713</v>
      </c>
      <c r="C1564" s="506" t="s">
        <v>2688</v>
      </c>
      <c r="D1564" s="506" t="s">
        <v>3086</v>
      </c>
      <c r="E1564" s="506" t="s">
        <v>3087</v>
      </c>
      <c r="F1564" s="509">
        <v>3</v>
      </c>
      <c r="G1564" s="509">
        <v>5964</v>
      </c>
      <c r="H1564" s="509">
        <v>1</v>
      </c>
      <c r="I1564" s="509">
        <v>1988</v>
      </c>
      <c r="J1564" s="509"/>
      <c r="K1564" s="509"/>
      <c r="L1564" s="509"/>
      <c r="M1564" s="509"/>
      <c r="N1564" s="509">
        <v>2</v>
      </c>
      <c r="O1564" s="509">
        <v>4002</v>
      </c>
      <c r="P1564" s="522">
        <v>0.67102615694164991</v>
      </c>
      <c r="Q1564" s="510">
        <v>2001</v>
      </c>
    </row>
    <row r="1565" spans="1:17" ht="14.4" customHeight="1" x14ac:dyDescent="0.3">
      <c r="A1565" s="505" t="s">
        <v>3400</v>
      </c>
      <c r="B1565" s="506" t="s">
        <v>2713</v>
      </c>
      <c r="C1565" s="506" t="s">
        <v>2688</v>
      </c>
      <c r="D1565" s="506" t="s">
        <v>3090</v>
      </c>
      <c r="E1565" s="506" t="s">
        <v>3091</v>
      </c>
      <c r="F1565" s="509"/>
      <c r="G1565" s="509"/>
      <c r="H1565" s="509"/>
      <c r="I1565" s="509"/>
      <c r="J1565" s="509">
        <v>1</v>
      </c>
      <c r="K1565" s="509">
        <v>914</v>
      </c>
      <c r="L1565" s="509"/>
      <c r="M1565" s="509">
        <v>914</v>
      </c>
      <c r="N1565" s="509"/>
      <c r="O1565" s="509"/>
      <c r="P1565" s="522"/>
      <c r="Q1565" s="510"/>
    </row>
    <row r="1566" spans="1:17" ht="14.4" customHeight="1" x14ac:dyDescent="0.3">
      <c r="A1566" s="505" t="s">
        <v>3400</v>
      </c>
      <c r="B1566" s="506" t="s">
        <v>2713</v>
      </c>
      <c r="C1566" s="506" t="s">
        <v>2688</v>
      </c>
      <c r="D1566" s="506" t="s">
        <v>3092</v>
      </c>
      <c r="E1566" s="506" t="s">
        <v>3093</v>
      </c>
      <c r="F1566" s="509"/>
      <c r="G1566" s="509"/>
      <c r="H1566" s="509"/>
      <c r="I1566" s="509"/>
      <c r="J1566" s="509"/>
      <c r="K1566" s="509"/>
      <c r="L1566" s="509"/>
      <c r="M1566" s="509"/>
      <c r="N1566" s="509">
        <v>2</v>
      </c>
      <c r="O1566" s="509">
        <v>552</v>
      </c>
      <c r="P1566" s="522"/>
      <c r="Q1566" s="510">
        <v>276</v>
      </c>
    </row>
    <row r="1567" spans="1:17" ht="14.4" customHeight="1" x14ac:dyDescent="0.3">
      <c r="A1567" s="505" t="s">
        <v>3404</v>
      </c>
      <c r="B1567" s="506" t="s">
        <v>2678</v>
      </c>
      <c r="C1567" s="506" t="s">
        <v>2688</v>
      </c>
      <c r="D1567" s="506" t="s">
        <v>2697</v>
      </c>
      <c r="E1567" s="506" t="s">
        <v>2698</v>
      </c>
      <c r="F1567" s="509"/>
      <c r="G1567" s="509"/>
      <c r="H1567" s="509"/>
      <c r="I1567" s="509"/>
      <c r="J1567" s="509"/>
      <c r="K1567" s="509"/>
      <c r="L1567" s="509"/>
      <c r="M1567" s="509"/>
      <c r="N1567" s="509">
        <v>1</v>
      </c>
      <c r="O1567" s="509">
        <v>328</v>
      </c>
      <c r="P1567" s="522"/>
      <c r="Q1567" s="510">
        <v>328</v>
      </c>
    </row>
    <row r="1568" spans="1:17" ht="14.4" customHeight="1" x14ac:dyDescent="0.3">
      <c r="A1568" s="505" t="s">
        <v>3404</v>
      </c>
      <c r="B1568" s="506" t="s">
        <v>2678</v>
      </c>
      <c r="C1568" s="506" t="s">
        <v>2688</v>
      </c>
      <c r="D1568" s="506" t="s">
        <v>2701</v>
      </c>
      <c r="E1568" s="506" t="s">
        <v>2702</v>
      </c>
      <c r="F1568" s="509">
        <v>2</v>
      </c>
      <c r="G1568" s="509">
        <v>1296</v>
      </c>
      <c r="H1568" s="509">
        <v>1</v>
      </c>
      <c r="I1568" s="509">
        <v>648</v>
      </c>
      <c r="J1568" s="509">
        <v>2</v>
      </c>
      <c r="K1568" s="509">
        <v>1300</v>
      </c>
      <c r="L1568" s="509">
        <v>1.0030864197530864</v>
      </c>
      <c r="M1568" s="509">
        <v>650</v>
      </c>
      <c r="N1568" s="509">
        <v>1</v>
      </c>
      <c r="O1568" s="509">
        <v>655</v>
      </c>
      <c r="P1568" s="522">
        <v>0.5054012345679012</v>
      </c>
      <c r="Q1568" s="510">
        <v>655</v>
      </c>
    </row>
    <row r="1569" spans="1:17" ht="14.4" customHeight="1" x14ac:dyDescent="0.3">
      <c r="A1569" s="505" t="s">
        <v>3404</v>
      </c>
      <c r="B1569" s="506" t="s">
        <v>2678</v>
      </c>
      <c r="C1569" s="506" t="s">
        <v>2688</v>
      </c>
      <c r="D1569" s="506" t="s">
        <v>2703</v>
      </c>
      <c r="E1569" s="506" t="s">
        <v>2704</v>
      </c>
      <c r="F1569" s="509">
        <v>2</v>
      </c>
      <c r="G1569" s="509">
        <v>240</v>
      </c>
      <c r="H1569" s="509">
        <v>1</v>
      </c>
      <c r="I1569" s="509">
        <v>120</v>
      </c>
      <c r="J1569" s="509">
        <v>1</v>
      </c>
      <c r="K1569" s="509">
        <v>121</v>
      </c>
      <c r="L1569" s="509">
        <v>0.50416666666666665</v>
      </c>
      <c r="M1569" s="509">
        <v>121</v>
      </c>
      <c r="N1569" s="509">
        <v>1</v>
      </c>
      <c r="O1569" s="509">
        <v>123</v>
      </c>
      <c r="P1569" s="522">
        <v>0.51249999999999996</v>
      </c>
      <c r="Q1569" s="510">
        <v>123</v>
      </c>
    </row>
    <row r="1570" spans="1:17" ht="14.4" customHeight="1" x14ac:dyDescent="0.3">
      <c r="A1570" s="505" t="s">
        <v>3404</v>
      </c>
      <c r="B1570" s="506" t="s">
        <v>2678</v>
      </c>
      <c r="C1570" s="506" t="s">
        <v>2688</v>
      </c>
      <c r="D1570" s="506" t="s">
        <v>2705</v>
      </c>
      <c r="E1570" s="506" t="s">
        <v>2706</v>
      </c>
      <c r="F1570" s="509"/>
      <c r="G1570" s="509"/>
      <c r="H1570" s="509"/>
      <c r="I1570" s="509"/>
      <c r="J1570" s="509">
        <v>1</v>
      </c>
      <c r="K1570" s="509">
        <v>266</v>
      </c>
      <c r="L1570" s="509"/>
      <c r="M1570" s="509">
        <v>266</v>
      </c>
      <c r="N1570" s="509"/>
      <c r="O1570" s="509"/>
      <c r="P1570" s="522"/>
      <c r="Q1570" s="510"/>
    </row>
    <row r="1571" spans="1:17" ht="14.4" customHeight="1" x14ac:dyDescent="0.3">
      <c r="A1571" s="505" t="s">
        <v>3404</v>
      </c>
      <c r="B1571" s="506" t="s">
        <v>2713</v>
      </c>
      <c r="C1571" s="506" t="s">
        <v>2714</v>
      </c>
      <c r="D1571" s="506" t="s">
        <v>2716</v>
      </c>
      <c r="E1571" s="506" t="s">
        <v>2717</v>
      </c>
      <c r="F1571" s="509">
        <v>1</v>
      </c>
      <c r="G1571" s="509">
        <v>484.78</v>
      </c>
      <c r="H1571" s="509">
        <v>1</v>
      </c>
      <c r="I1571" s="509">
        <v>484.78</v>
      </c>
      <c r="J1571" s="509"/>
      <c r="K1571" s="509"/>
      <c r="L1571" s="509"/>
      <c r="M1571" s="509"/>
      <c r="N1571" s="509"/>
      <c r="O1571" s="509"/>
      <c r="P1571" s="522"/>
      <c r="Q1571" s="510"/>
    </row>
    <row r="1572" spans="1:17" ht="14.4" customHeight="1" x14ac:dyDescent="0.3">
      <c r="A1572" s="505" t="s">
        <v>3404</v>
      </c>
      <c r="B1572" s="506" t="s">
        <v>2713</v>
      </c>
      <c r="C1572" s="506" t="s">
        <v>2714</v>
      </c>
      <c r="D1572" s="506" t="s">
        <v>2718</v>
      </c>
      <c r="E1572" s="506" t="s">
        <v>714</v>
      </c>
      <c r="F1572" s="509"/>
      <c r="G1572" s="509"/>
      <c r="H1572" s="509"/>
      <c r="I1572" s="509"/>
      <c r="J1572" s="509">
        <v>7</v>
      </c>
      <c r="K1572" s="509">
        <v>6986.7300000000005</v>
      </c>
      <c r="L1572" s="509"/>
      <c r="M1572" s="509">
        <v>998.10428571428577</v>
      </c>
      <c r="N1572" s="509">
        <v>1</v>
      </c>
      <c r="O1572" s="509">
        <v>1000.59</v>
      </c>
      <c r="P1572" s="522"/>
      <c r="Q1572" s="510">
        <v>1000.59</v>
      </c>
    </row>
    <row r="1573" spans="1:17" ht="14.4" customHeight="1" x14ac:dyDescent="0.3">
      <c r="A1573" s="505" t="s">
        <v>3404</v>
      </c>
      <c r="B1573" s="506" t="s">
        <v>2713</v>
      </c>
      <c r="C1573" s="506" t="s">
        <v>2714</v>
      </c>
      <c r="D1573" s="506" t="s">
        <v>2719</v>
      </c>
      <c r="E1573" s="506" t="s">
        <v>714</v>
      </c>
      <c r="F1573" s="509">
        <v>12.2</v>
      </c>
      <c r="G1573" s="509">
        <v>24176.560000000001</v>
      </c>
      <c r="H1573" s="509">
        <v>1</v>
      </c>
      <c r="I1573" s="509">
        <v>1981.6852459016395</v>
      </c>
      <c r="J1573" s="509">
        <v>13.5</v>
      </c>
      <c r="K1573" s="509">
        <v>26873.190000000002</v>
      </c>
      <c r="L1573" s="509">
        <v>1.1115390278848605</v>
      </c>
      <c r="M1573" s="509">
        <v>1990.6066666666668</v>
      </c>
      <c r="N1573" s="509">
        <v>13.5</v>
      </c>
      <c r="O1573" s="509">
        <v>27003.609999999997</v>
      </c>
      <c r="P1573" s="522">
        <v>1.1169335091510122</v>
      </c>
      <c r="Q1573" s="510">
        <v>2000.2674074074073</v>
      </c>
    </row>
    <row r="1574" spans="1:17" ht="14.4" customHeight="1" x14ac:dyDescent="0.3">
      <c r="A1574" s="505" t="s">
        <v>3404</v>
      </c>
      <c r="B1574" s="506" t="s">
        <v>2713</v>
      </c>
      <c r="C1574" s="506" t="s">
        <v>2714</v>
      </c>
      <c r="D1574" s="506" t="s">
        <v>2720</v>
      </c>
      <c r="E1574" s="506" t="s">
        <v>2721</v>
      </c>
      <c r="F1574" s="509">
        <v>13.450000000000001</v>
      </c>
      <c r="G1574" s="509">
        <v>35634.449999999997</v>
      </c>
      <c r="H1574" s="509">
        <v>1</v>
      </c>
      <c r="I1574" s="509">
        <v>2649.401486988847</v>
      </c>
      <c r="J1574" s="509">
        <v>13.089999999999998</v>
      </c>
      <c r="K1574" s="509">
        <v>34896.450000000004</v>
      </c>
      <c r="L1574" s="509">
        <v>0.97928970420477957</v>
      </c>
      <c r="M1574" s="509">
        <v>2665.8861726508794</v>
      </c>
      <c r="N1574" s="509">
        <v>8.25</v>
      </c>
      <c r="O1574" s="509">
        <v>22047.49</v>
      </c>
      <c r="P1574" s="522">
        <v>0.61871279057204487</v>
      </c>
      <c r="Q1574" s="510">
        <v>2672.4230303030304</v>
      </c>
    </row>
    <row r="1575" spans="1:17" ht="14.4" customHeight="1" x14ac:dyDescent="0.3">
      <c r="A1575" s="505" t="s">
        <v>3404</v>
      </c>
      <c r="B1575" s="506" t="s">
        <v>2713</v>
      </c>
      <c r="C1575" s="506" t="s">
        <v>2714</v>
      </c>
      <c r="D1575" s="506" t="s">
        <v>2722</v>
      </c>
      <c r="E1575" s="506" t="s">
        <v>2721</v>
      </c>
      <c r="F1575" s="509">
        <v>8.5</v>
      </c>
      <c r="G1575" s="509">
        <v>56274.67</v>
      </c>
      <c r="H1575" s="509">
        <v>1</v>
      </c>
      <c r="I1575" s="509">
        <v>6620.5494117647058</v>
      </c>
      <c r="J1575" s="509">
        <v>8.0000000000000018</v>
      </c>
      <c r="K1575" s="509">
        <v>53301.09</v>
      </c>
      <c r="L1575" s="509">
        <v>0.94715953021137211</v>
      </c>
      <c r="M1575" s="509">
        <v>6662.6362499999977</v>
      </c>
      <c r="N1575" s="509">
        <v>7.3999999999999995</v>
      </c>
      <c r="O1575" s="509">
        <v>49421.640000000007</v>
      </c>
      <c r="P1575" s="522">
        <v>0.87822176478333869</v>
      </c>
      <c r="Q1575" s="510">
        <v>6678.6000000000013</v>
      </c>
    </row>
    <row r="1576" spans="1:17" ht="14.4" customHeight="1" x14ac:dyDescent="0.3">
      <c r="A1576" s="505" t="s">
        <v>3404</v>
      </c>
      <c r="B1576" s="506" t="s">
        <v>2713</v>
      </c>
      <c r="C1576" s="506" t="s">
        <v>2714</v>
      </c>
      <c r="D1576" s="506" t="s">
        <v>2723</v>
      </c>
      <c r="E1576" s="506" t="s">
        <v>2721</v>
      </c>
      <c r="F1576" s="509">
        <v>0.67</v>
      </c>
      <c r="G1576" s="509">
        <v>5914.37</v>
      </c>
      <c r="H1576" s="509">
        <v>1</v>
      </c>
      <c r="I1576" s="509">
        <v>8827.4179104477607</v>
      </c>
      <c r="J1576" s="509"/>
      <c r="K1576" s="509"/>
      <c r="L1576" s="509"/>
      <c r="M1576" s="509"/>
      <c r="N1576" s="509"/>
      <c r="O1576" s="509"/>
      <c r="P1576" s="522"/>
      <c r="Q1576" s="510"/>
    </row>
    <row r="1577" spans="1:17" ht="14.4" customHeight="1" x14ac:dyDescent="0.3">
      <c r="A1577" s="505" t="s">
        <v>3404</v>
      </c>
      <c r="B1577" s="506" t="s">
        <v>2713</v>
      </c>
      <c r="C1577" s="506" t="s">
        <v>2714</v>
      </c>
      <c r="D1577" s="506" t="s">
        <v>2728</v>
      </c>
      <c r="E1577" s="506" t="s">
        <v>725</v>
      </c>
      <c r="F1577" s="509">
        <v>29.820000000000004</v>
      </c>
      <c r="G1577" s="509">
        <v>35336.870000000003</v>
      </c>
      <c r="H1577" s="509">
        <v>1</v>
      </c>
      <c r="I1577" s="509">
        <v>1185.0057008718979</v>
      </c>
      <c r="J1577" s="509">
        <v>37.21</v>
      </c>
      <c r="K1577" s="509">
        <v>36678.43</v>
      </c>
      <c r="L1577" s="509">
        <v>1.037964879175773</v>
      </c>
      <c r="M1577" s="509">
        <v>985.71432410642296</v>
      </c>
      <c r="N1577" s="509">
        <v>36.409999999999997</v>
      </c>
      <c r="O1577" s="509">
        <v>36010.429999999993</v>
      </c>
      <c r="P1577" s="522">
        <v>1.0190611109586103</v>
      </c>
      <c r="Q1577" s="510">
        <v>989.02581708321884</v>
      </c>
    </row>
    <row r="1578" spans="1:17" ht="14.4" customHeight="1" x14ac:dyDescent="0.3">
      <c r="A1578" s="505" t="s">
        <v>3404</v>
      </c>
      <c r="B1578" s="506" t="s">
        <v>2713</v>
      </c>
      <c r="C1578" s="506" t="s">
        <v>2714</v>
      </c>
      <c r="D1578" s="506" t="s">
        <v>2729</v>
      </c>
      <c r="E1578" s="506" t="s">
        <v>725</v>
      </c>
      <c r="F1578" s="509"/>
      <c r="G1578" s="509"/>
      <c r="H1578" s="509"/>
      <c r="I1578" s="509"/>
      <c r="J1578" s="509">
        <v>0.6</v>
      </c>
      <c r="K1578" s="509">
        <v>1186.82</v>
      </c>
      <c r="L1578" s="509"/>
      <c r="M1578" s="509">
        <v>1978.0333333333333</v>
      </c>
      <c r="N1578" s="509"/>
      <c r="O1578" s="509"/>
      <c r="P1578" s="522"/>
      <c r="Q1578" s="510"/>
    </row>
    <row r="1579" spans="1:17" ht="14.4" customHeight="1" x14ac:dyDescent="0.3">
      <c r="A1579" s="505" t="s">
        <v>3404</v>
      </c>
      <c r="B1579" s="506" t="s">
        <v>2713</v>
      </c>
      <c r="C1579" s="506" t="s">
        <v>2714</v>
      </c>
      <c r="D1579" s="506" t="s">
        <v>2730</v>
      </c>
      <c r="E1579" s="506" t="s">
        <v>828</v>
      </c>
      <c r="F1579" s="509">
        <v>0.08</v>
      </c>
      <c r="G1579" s="509">
        <v>932.68</v>
      </c>
      <c r="H1579" s="509">
        <v>1</v>
      </c>
      <c r="I1579" s="509">
        <v>11658.5</v>
      </c>
      <c r="J1579" s="509"/>
      <c r="K1579" s="509"/>
      <c r="L1579" s="509"/>
      <c r="M1579" s="509"/>
      <c r="N1579" s="509"/>
      <c r="O1579" s="509"/>
      <c r="P1579" s="522"/>
      <c r="Q1579" s="510"/>
    </row>
    <row r="1580" spans="1:17" ht="14.4" customHeight="1" x14ac:dyDescent="0.3">
      <c r="A1580" s="505" t="s">
        <v>3404</v>
      </c>
      <c r="B1580" s="506" t="s">
        <v>2713</v>
      </c>
      <c r="C1580" s="506" t="s">
        <v>2714</v>
      </c>
      <c r="D1580" s="506" t="s">
        <v>2731</v>
      </c>
      <c r="E1580" s="506" t="s">
        <v>832</v>
      </c>
      <c r="F1580" s="509">
        <v>5.45</v>
      </c>
      <c r="G1580" s="509">
        <v>69338.010000000009</v>
      </c>
      <c r="H1580" s="509">
        <v>1</v>
      </c>
      <c r="I1580" s="509">
        <v>12722.570642201836</v>
      </c>
      <c r="J1580" s="509">
        <v>3.91</v>
      </c>
      <c r="K1580" s="509">
        <v>41777.279999999999</v>
      </c>
      <c r="L1580" s="509">
        <v>0.60251628219500375</v>
      </c>
      <c r="M1580" s="509">
        <v>10684.726342710997</v>
      </c>
      <c r="N1580" s="509">
        <v>5.9100000000000019</v>
      </c>
      <c r="O1580" s="509">
        <v>61042.010000000017</v>
      </c>
      <c r="P1580" s="522">
        <v>0.88035422418382081</v>
      </c>
      <c r="Q1580" s="510">
        <v>10328.597292724196</v>
      </c>
    </row>
    <row r="1581" spans="1:17" ht="14.4" customHeight="1" x14ac:dyDescent="0.3">
      <c r="A1581" s="505" t="s">
        <v>3404</v>
      </c>
      <c r="B1581" s="506" t="s">
        <v>2713</v>
      </c>
      <c r="C1581" s="506" t="s">
        <v>2714</v>
      </c>
      <c r="D1581" s="506" t="s">
        <v>3394</v>
      </c>
      <c r="E1581" s="506" t="s">
        <v>2656</v>
      </c>
      <c r="F1581" s="509">
        <v>0.05</v>
      </c>
      <c r="G1581" s="509">
        <v>64.5</v>
      </c>
      <c r="H1581" s="509">
        <v>1</v>
      </c>
      <c r="I1581" s="509">
        <v>1290</v>
      </c>
      <c r="J1581" s="509"/>
      <c r="K1581" s="509"/>
      <c r="L1581" s="509"/>
      <c r="M1581" s="509"/>
      <c r="N1581" s="509"/>
      <c r="O1581" s="509"/>
      <c r="P1581" s="522"/>
      <c r="Q1581" s="510"/>
    </row>
    <row r="1582" spans="1:17" ht="14.4" customHeight="1" x14ac:dyDescent="0.3">
      <c r="A1582" s="505" t="s">
        <v>3404</v>
      </c>
      <c r="B1582" s="506" t="s">
        <v>2713</v>
      </c>
      <c r="C1582" s="506" t="s">
        <v>2714</v>
      </c>
      <c r="D1582" s="506" t="s">
        <v>2734</v>
      </c>
      <c r="E1582" s="506" t="s">
        <v>832</v>
      </c>
      <c r="F1582" s="509">
        <v>0.8600000000000001</v>
      </c>
      <c r="G1582" s="509">
        <v>5546.95</v>
      </c>
      <c r="H1582" s="509">
        <v>1</v>
      </c>
      <c r="I1582" s="509">
        <v>6449.9418604651155</v>
      </c>
      <c r="J1582" s="509">
        <v>0.8600000000000001</v>
      </c>
      <c r="K1582" s="509">
        <v>5575.22</v>
      </c>
      <c r="L1582" s="509">
        <v>1.0050964944699341</v>
      </c>
      <c r="M1582" s="509">
        <v>6482.8139534883712</v>
      </c>
      <c r="N1582" s="509">
        <v>0.4</v>
      </c>
      <c r="O1582" s="509">
        <v>2468.81</v>
      </c>
      <c r="P1582" s="522">
        <v>0.44507522151813161</v>
      </c>
      <c r="Q1582" s="510">
        <v>6172.0249999999996</v>
      </c>
    </row>
    <row r="1583" spans="1:17" ht="14.4" customHeight="1" x14ac:dyDescent="0.3">
      <c r="A1583" s="505" t="s">
        <v>3404</v>
      </c>
      <c r="B1583" s="506" t="s">
        <v>2713</v>
      </c>
      <c r="C1583" s="506" t="s">
        <v>2714</v>
      </c>
      <c r="D1583" s="506" t="s">
        <v>2740</v>
      </c>
      <c r="E1583" s="506" t="s">
        <v>729</v>
      </c>
      <c r="F1583" s="509">
        <v>40</v>
      </c>
      <c r="G1583" s="509">
        <v>38669.599999999999</v>
      </c>
      <c r="H1583" s="509">
        <v>1</v>
      </c>
      <c r="I1583" s="509">
        <v>966.74</v>
      </c>
      <c r="J1583" s="509">
        <v>36</v>
      </c>
      <c r="K1583" s="509">
        <v>35014.639999999999</v>
      </c>
      <c r="L1583" s="509">
        <v>0.90548234271882821</v>
      </c>
      <c r="M1583" s="509">
        <v>972.62888888888892</v>
      </c>
      <c r="N1583" s="509">
        <v>75.5</v>
      </c>
      <c r="O1583" s="509">
        <v>73629.11</v>
      </c>
      <c r="P1583" s="522">
        <v>1.9040566750108614</v>
      </c>
      <c r="Q1583" s="510">
        <v>975.22</v>
      </c>
    </row>
    <row r="1584" spans="1:17" ht="14.4" customHeight="1" x14ac:dyDescent="0.3">
      <c r="A1584" s="505" t="s">
        <v>3404</v>
      </c>
      <c r="B1584" s="506" t="s">
        <v>2713</v>
      </c>
      <c r="C1584" s="506" t="s">
        <v>2714</v>
      </c>
      <c r="D1584" s="506" t="s">
        <v>2741</v>
      </c>
      <c r="E1584" s="506" t="s">
        <v>729</v>
      </c>
      <c r="F1584" s="509">
        <v>2</v>
      </c>
      <c r="G1584" s="509">
        <v>3866.92</v>
      </c>
      <c r="H1584" s="509">
        <v>1</v>
      </c>
      <c r="I1584" s="509">
        <v>1933.46</v>
      </c>
      <c r="J1584" s="509">
        <v>1.5</v>
      </c>
      <c r="K1584" s="509">
        <v>2786.59</v>
      </c>
      <c r="L1584" s="509">
        <v>0.72062261438043718</v>
      </c>
      <c r="M1584" s="509">
        <v>1857.7266666666667</v>
      </c>
      <c r="N1584" s="509"/>
      <c r="O1584" s="509"/>
      <c r="P1584" s="522"/>
      <c r="Q1584" s="510"/>
    </row>
    <row r="1585" spans="1:17" ht="14.4" customHeight="1" x14ac:dyDescent="0.3">
      <c r="A1585" s="505" t="s">
        <v>3404</v>
      </c>
      <c r="B1585" s="506" t="s">
        <v>2713</v>
      </c>
      <c r="C1585" s="506" t="s">
        <v>2714</v>
      </c>
      <c r="D1585" s="506" t="s">
        <v>2745</v>
      </c>
      <c r="E1585" s="506" t="s">
        <v>748</v>
      </c>
      <c r="F1585" s="509">
        <v>0.6</v>
      </c>
      <c r="G1585" s="509">
        <v>3247.9700000000003</v>
      </c>
      <c r="H1585" s="509">
        <v>1</v>
      </c>
      <c r="I1585" s="509">
        <v>5413.2833333333338</v>
      </c>
      <c r="J1585" s="509">
        <v>0.12</v>
      </c>
      <c r="K1585" s="509">
        <v>655.29</v>
      </c>
      <c r="L1585" s="509">
        <v>0.20175371077934831</v>
      </c>
      <c r="M1585" s="509">
        <v>5460.75</v>
      </c>
      <c r="N1585" s="509"/>
      <c r="O1585" s="509"/>
      <c r="P1585" s="522"/>
      <c r="Q1585" s="510"/>
    </row>
    <row r="1586" spans="1:17" ht="14.4" customHeight="1" x14ac:dyDescent="0.3">
      <c r="A1586" s="505" t="s">
        <v>3404</v>
      </c>
      <c r="B1586" s="506" t="s">
        <v>2713</v>
      </c>
      <c r="C1586" s="506" t="s">
        <v>2714</v>
      </c>
      <c r="D1586" s="506" t="s">
        <v>2746</v>
      </c>
      <c r="E1586" s="506" t="s">
        <v>748</v>
      </c>
      <c r="F1586" s="509">
        <v>10.540000000000001</v>
      </c>
      <c r="G1586" s="509">
        <v>114062.31</v>
      </c>
      <c r="H1586" s="509">
        <v>1</v>
      </c>
      <c r="I1586" s="509">
        <v>10821.851043643263</v>
      </c>
      <c r="J1586" s="509">
        <v>10.659999999999998</v>
      </c>
      <c r="K1586" s="509">
        <v>116115.73</v>
      </c>
      <c r="L1586" s="509">
        <v>1.0180026162892897</v>
      </c>
      <c r="M1586" s="509">
        <v>10892.657598499063</v>
      </c>
      <c r="N1586" s="509">
        <v>7.5200000000000014</v>
      </c>
      <c r="O1586" s="509">
        <v>82129.88</v>
      </c>
      <c r="P1586" s="522">
        <v>0.72004398297737449</v>
      </c>
      <c r="Q1586" s="510">
        <v>10921.526595744679</v>
      </c>
    </row>
    <row r="1587" spans="1:17" ht="14.4" customHeight="1" x14ac:dyDescent="0.3">
      <c r="A1587" s="505" t="s">
        <v>3404</v>
      </c>
      <c r="B1587" s="506" t="s">
        <v>2713</v>
      </c>
      <c r="C1587" s="506" t="s">
        <v>2714</v>
      </c>
      <c r="D1587" s="506" t="s">
        <v>2747</v>
      </c>
      <c r="E1587" s="506" t="s">
        <v>855</v>
      </c>
      <c r="F1587" s="509">
        <v>0.4</v>
      </c>
      <c r="G1587" s="509">
        <v>775.64</v>
      </c>
      <c r="H1587" s="509">
        <v>1</v>
      </c>
      <c r="I1587" s="509">
        <v>1939.1</v>
      </c>
      <c r="J1587" s="509">
        <v>0.71</v>
      </c>
      <c r="K1587" s="509">
        <v>1378.62</v>
      </c>
      <c r="L1587" s="509">
        <v>1.7773967304419576</v>
      </c>
      <c r="M1587" s="509">
        <v>1941.7183098591549</v>
      </c>
      <c r="N1587" s="509">
        <v>0.2</v>
      </c>
      <c r="O1587" s="509">
        <v>391.22</v>
      </c>
      <c r="P1587" s="522">
        <v>0.50438347687071328</v>
      </c>
      <c r="Q1587" s="510">
        <v>1956.1000000000001</v>
      </c>
    </row>
    <row r="1588" spans="1:17" ht="14.4" customHeight="1" x14ac:dyDescent="0.3">
      <c r="A1588" s="505" t="s">
        <v>3404</v>
      </c>
      <c r="B1588" s="506" t="s">
        <v>2713</v>
      </c>
      <c r="C1588" s="506" t="s">
        <v>2714</v>
      </c>
      <c r="D1588" s="506" t="s">
        <v>2749</v>
      </c>
      <c r="E1588" s="506" t="s">
        <v>748</v>
      </c>
      <c r="F1588" s="509"/>
      <c r="G1588" s="509"/>
      <c r="H1588" s="509"/>
      <c r="I1588" s="509"/>
      <c r="J1588" s="509"/>
      <c r="K1588" s="509"/>
      <c r="L1588" s="509"/>
      <c r="M1588" s="509"/>
      <c r="N1588" s="509">
        <v>16.700000000000003</v>
      </c>
      <c r="O1588" s="509">
        <v>36477.920000000006</v>
      </c>
      <c r="P1588" s="522"/>
      <c r="Q1588" s="510">
        <v>2184.3065868263475</v>
      </c>
    </row>
    <row r="1589" spans="1:17" ht="14.4" customHeight="1" x14ac:dyDescent="0.3">
      <c r="A1589" s="505" t="s">
        <v>3404</v>
      </c>
      <c r="B1589" s="506" t="s">
        <v>2713</v>
      </c>
      <c r="C1589" s="506" t="s">
        <v>2714</v>
      </c>
      <c r="D1589" s="506" t="s">
        <v>2750</v>
      </c>
      <c r="E1589" s="506" t="s">
        <v>733</v>
      </c>
      <c r="F1589" s="509">
        <v>0.15</v>
      </c>
      <c r="G1589" s="509">
        <v>56.41</v>
      </c>
      <c r="H1589" s="509">
        <v>1</v>
      </c>
      <c r="I1589" s="509">
        <v>376.06666666666666</v>
      </c>
      <c r="J1589" s="509">
        <v>0.3</v>
      </c>
      <c r="K1589" s="509">
        <v>113.67</v>
      </c>
      <c r="L1589" s="509">
        <v>2.0150682503102288</v>
      </c>
      <c r="M1589" s="509">
        <v>378.90000000000003</v>
      </c>
      <c r="N1589" s="509"/>
      <c r="O1589" s="509"/>
      <c r="P1589" s="522"/>
      <c r="Q1589" s="510"/>
    </row>
    <row r="1590" spans="1:17" ht="14.4" customHeight="1" x14ac:dyDescent="0.3">
      <c r="A1590" s="505" t="s">
        <v>3404</v>
      </c>
      <c r="B1590" s="506" t="s">
        <v>2713</v>
      </c>
      <c r="C1590" s="506" t="s">
        <v>2714</v>
      </c>
      <c r="D1590" s="506" t="s">
        <v>2752</v>
      </c>
      <c r="E1590" s="506" t="s">
        <v>710</v>
      </c>
      <c r="F1590" s="509">
        <v>0.05</v>
      </c>
      <c r="G1590" s="509">
        <v>46.83</v>
      </c>
      <c r="H1590" s="509">
        <v>1</v>
      </c>
      <c r="I1590" s="509">
        <v>936.59999999999991</v>
      </c>
      <c r="J1590" s="509"/>
      <c r="K1590" s="509"/>
      <c r="L1590" s="509"/>
      <c r="M1590" s="509"/>
      <c r="N1590" s="509">
        <v>0.13</v>
      </c>
      <c r="O1590" s="509">
        <v>122.82000000000001</v>
      </c>
      <c r="P1590" s="522">
        <v>2.6226777706598337</v>
      </c>
      <c r="Q1590" s="510">
        <v>944.76923076923083</v>
      </c>
    </row>
    <row r="1591" spans="1:17" ht="14.4" customHeight="1" x14ac:dyDescent="0.3">
      <c r="A1591" s="505" t="s">
        <v>3404</v>
      </c>
      <c r="B1591" s="506" t="s">
        <v>2713</v>
      </c>
      <c r="C1591" s="506" t="s">
        <v>2714</v>
      </c>
      <c r="D1591" s="506" t="s">
        <v>2759</v>
      </c>
      <c r="E1591" s="506" t="s">
        <v>748</v>
      </c>
      <c r="F1591" s="509"/>
      <c r="G1591" s="509"/>
      <c r="H1591" s="509"/>
      <c r="I1591" s="509"/>
      <c r="J1591" s="509"/>
      <c r="K1591" s="509"/>
      <c r="L1591" s="509"/>
      <c r="M1591" s="509"/>
      <c r="N1591" s="509">
        <v>0.16</v>
      </c>
      <c r="O1591" s="509">
        <v>5373.38</v>
      </c>
      <c r="P1591" s="522"/>
      <c r="Q1591" s="510">
        <v>33583.625</v>
      </c>
    </row>
    <row r="1592" spans="1:17" ht="14.4" customHeight="1" x14ac:dyDescent="0.3">
      <c r="A1592" s="505" t="s">
        <v>3404</v>
      </c>
      <c r="B1592" s="506" t="s">
        <v>2713</v>
      </c>
      <c r="C1592" s="506" t="s">
        <v>2679</v>
      </c>
      <c r="D1592" s="506" t="s">
        <v>2770</v>
      </c>
      <c r="E1592" s="506" t="s">
        <v>2771</v>
      </c>
      <c r="F1592" s="509">
        <v>3</v>
      </c>
      <c r="G1592" s="509">
        <v>2882.84</v>
      </c>
      <c r="H1592" s="509">
        <v>1</v>
      </c>
      <c r="I1592" s="509">
        <v>960.94666666666672</v>
      </c>
      <c r="J1592" s="509">
        <v>2</v>
      </c>
      <c r="K1592" s="509">
        <v>1944.64</v>
      </c>
      <c r="L1592" s="509">
        <v>0.6745570340358813</v>
      </c>
      <c r="M1592" s="509">
        <v>972.32</v>
      </c>
      <c r="N1592" s="509">
        <v>9</v>
      </c>
      <c r="O1592" s="509">
        <v>8750.880000000001</v>
      </c>
      <c r="P1592" s="522">
        <v>3.0355066531614661</v>
      </c>
      <c r="Q1592" s="510">
        <v>972.32000000000016</v>
      </c>
    </row>
    <row r="1593" spans="1:17" ht="14.4" customHeight="1" x14ac:dyDescent="0.3">
      <c r="A1593" s="505" t="s">
        <v>3404</v>
      </c>
      <c r="B1593" s="506" t="s">
        <v>2713</v>
      </c>
      <c r="C1593" s="506" t="s">
        <v>2679</v>
      </c>
      <c r="D1593" s="506" t="s">
        <v>2773</v>
      </c>
      <c r="E1593" s="506" t="s">
        <v>2771</v>
      </c>
      <c r="F1593" s="509">
        <v>33</v>
      </c>
      <c r="G1593" s="509">
        <v>55981.770000000004</v>
      </c>
      <c r="H1593" s="509">
        <v>1</v>
      </c>
      <c r="I1593" s="509">
        <v>1696.4172727272728</v>
      </c>
      <c r="J1593" s="509">
        <v>34</v>
      </c>
      <c r="K1593" s="509">
        <v>58048.539999999994</v>
      </c>
      <c r="L1593" s="509">
        <v>1.0369186254739711</v>
      </c>
      <c r="M1593" s="509">
        <v>1707.3099999999997</v>
      </c>
      <c r="N1593" s="509">
        <v>45</v>
      </c>
      <c r="O1593" s="509">
        <v>76828.95</v>
      </c>
      <c r="P1593" s="522">
        <v>1.3723922984214323</v>
      </c>
      <c r="Q1593" s="510">
        <v>1707.31</v>
      </c>
    </row>
    <row r="1594" spans="1:17" ht="14.4" customHeight="1" x14ac:dyDescent="0.3">
      <c r="A1594" s="505" t="s">
        <v>3404</v>
      </c>
      <c r="B1594" s="506" t="s">
        <v>2713</v>
      </c>
      <c r="C1594" s="506" t="s">
        <v>2679</v>
      </c>
      <c r="D1594" s="506" t="s">
        <v>2774</v>
      </c>
      <c r="E1594" s="506" t="s">
        <v>2771</v>
      </c>
      <c r="F1594" s="509">
        <v>8</v>
      </c>
      <c r="G1594" s="509">
        <v>16385.399999999998</v>
      </c>
      <c r="H1594" s="509">
        <v>1</v>
      </c>
      <c r="I1594" s="509">
        <v>2048.1749999999997</v>
      </c>
      <c r="J1594" s="509">
        <v>4</v>
      </c>
      <c r="K1594" s="509">
        <v>8265.2000000000007</v>
      </c>
      <c r="L1594" s="509">
        <v>0.50442467074346686</v>
      </c>
      <c r="M1594" s="509">
        <v>2066.3000000000002</v>
      </c>
      <c r="N1594" s="509">
        <v>11</v>
      </c>
      <c r="O1594" s="509">
        <v>22729.3</v>
      </c>
      <c r="P1594" s="522">
        <v>1.3871678445445337</v>
      </c>
      <c r="Q1594" s="510">
        <v>2066.2999999999997</v>
      </c>
    </row>
    <row r="1595" spans="1:17" ht="14.4" customHeight="1" x14ac:dyDescent="0.3">
      <c r="A1595" s="505" t="s">
        <v>3404</v>
      </c>
      <c r="B1595" s="506" t="s">
        <v>2713</v>
      </c>
      <c r="C1595" s="506" t="s">
        <v>2679</v>
      </c>
      <c r="D1595" s="506" t="s">
        <v>2775</v>
      </c>
      <c r="E1595" s="506" t="s">
        <v>2776</v>
      </c>
      <c r="F1595" s="509"/>
      <c r="G1595" s="509"/>
      <c r="H1595" s="509"/>
      <c r="I1595" s="509"/>
      <c r="J1595" s="509"/>
      <c r="K1595" s="509"/>
      <c r="L1595" s="509"/>
      <c r="M1595" s="509"/>
      <c r="N1595" s="509">
        <v>2</v>
      </c>
      <c r="O1595" s="509">
        <v>3864.18</v>
      </c>
      <c r="P1595" s="522"/>
      <c r="Q1595" s="510">
        <v>1932.09</v>
      </c>
    </row>
    <row r="1596" spans="1:17" ht="14.4" customHeight="1" x14ac:dyDescent="0.3">
      <c r="A1596" s="505" t="s">
        <v>3404</v>
      </c>
      <c r="B1596" s="506" t="s">
        <v>2713</v>
      </c>
      <c r="C1596" s="506" t="s">
        <v>2679</v>
      </c>
      <c r="D1596" s="506" t="s">
        <v>2777</v>
      </c>
      <c r="E1596" s="506" t="s">
        <v>2778</v>
      </c>
      <c r="F1596" s="509">
        <v>20</v>
      </c>
      <c r="G1596" s="509">
        <v>20230.660000000003</v>
      </c>
      <c r="H1596" s="509">
        <v>1</v>
      </c>
      <c r="I1596" s="509">
        <v>1011.5330000000001</v>
      </c>
      <c r="J1596" s="509">
        <v>1</v>
      </c>
      <c r="K1596" s="509">
        <v>1027.76</v>
      </c>
      <c r="L1596" s="509">
        <v>5.0802099387760945E-2</v>
      </c>
      <c r="M1596" s="509">
        <v>1027.76</v>
      </c>
      <c r="N1596" s="509">
        <v>4</v>
      </c>
      <c r="O1596" s="509">
        <v>4111.04</v>
      </c>
      <c r="P1596" s="522">
        <v>0.20320839755104378</v>
      </c>
      <c r="Q1596" s="510">
        <v>1027.76</v>
      </c>
    </row>
    <row r="1597" spans="1:17" ht="14.4" customHeight="1" x14ac:dyDescent="0.3">
      <c r="A1597" s="505" t="s">
        <v>3404</v>
      </c>
      <c r="B1597" s="506" t="s">
        <v>2713</v>
      </c>
      <c r="C1597" s="506" t="s">
        <v>2679</v>
      </c>
      <c r="D1597" s="506" t="s">
        <v>2779</v>
      </c>
      <c r="E1597" s="506" t="s">
        <v>2778</v>
      </c>
      <c r="F1597" s="509">
        <v>24</v>
      </c>
      <c r="G1597" s="509">
        <v>51404.4</v>
      </c>
      <c r="H1597" s="509">
        <v>1</v>
      </c>
      <c r="I1597" s="509">
        <v>2141.85</v>
      </c>
      <c r="J1597" s="509">
        <v>32</v>
      </c>
      <c r="K1597" s="509">
        <v>68539.200000000012</v>
      </c>
      <c r="L1597" s="509">
        <v>1.3333333333333335</v>
      </c>
      <c r="M1597" s="509">
        <v>2141.8500000000004</v>
      </c>
      <c r="N1597" s="509">
        <v>48</v>
      </c>
      <c r="O1597" s="509">
        <v>102808.80000000002</v>
      </c>
      <c r="P1597" s="522">
        <v>2.0000000000000004</v>
      </c>
      <c r="Q1597" s="510">
        <v>2141.8500000000004</v>
      </c>
    </row>
    <row r="1598" spans="1:17" ht="14.4" customHeight="1" x14ac:dyDescent="0.3">
      <c r="A1598" s="505" t="s">
        <v>3404</v>
      </c>
      <c r="B1598" s="506" t="s">
        <v>2713</v>
      </c>
      <c r="C1598" s="506" t="s">
        <v>2679</v>
      </c>
      <c r="D1598" s="506" t="s">
        <v>3361</v>
      </c>
      <c r="E1598" s="506" t="s">
        <v>3362</v>
      </c>
      <c r="F1598" s="509"/>
      <c r="G1598" s="509"/>
      <c r="H1598" s="509"/>
      <c r="I1598" s="509"/>
      <c r="J1598" s="509"/>
      <c r="K1598" s="509"/>
      <c r="L1598" s="509"/>
      <c r="M1598" s="509"/>
      <c r="N1598" s="509">
        <v>1</v>
      </c>
      <c r="O1598" s="509">
        <v>17350</v>
      </c>
      <c r="P1598" s="522"/>
      <c r="Q1598" s="510">
        <v>17350</v>
      </c>
    </row>
    <row r="1599" spans="1:17" ht="14.4" customHeight="1" x14ac:dyDescent="0.3">
      <c r="A1599" s="505" t="s">
        <v>3404</v>
      </c>
      <c r="B1599" s="506" t="s">
        <v>2713</v>
      </c>
      <c r="C1599" s="506" t="s">
        <v>2679</v>
      </c>
      <c r="D1599" s="506" t="s">
        <v>2782</v>
      </c>
      <c r="E1599" s="506" t="s">
        <v>2783</v>
      </c>
      <c r="F1599" s="509">
        <v>1</v>
      </c>
      <c r="G1599" s="509">
        <v>27463.64</v>
      </c>
      <c r="H1599" s="509">
        <v>1</v>
      </c>
      <c r="I1599" s="509">
        <v>27463.64</v>
      </c>
      <c r="J1599" s="509">
        <v>2</v>
      </c>
      <c r="K1599" s="509">
        <v>54927.28</v>
      </c>
      <c r="L1599" s="509">
        <v>2</v>
      </c>
      <c r="M1599" s="509">
        <v>27463.64</v>
      </c>
      <c r="N1599" s="509">
        <v>3</v>
      </c>
      <c r="O1599" s="509">
        <v>82390.92</v>
      </c>
      <c r="P1599" s="522">
        <v>3</v>
      </c>
      <c r="Q1599" s="510">
        <v>27463.64</v>
      </c>
    </row>
    <row r="1600" spans="1:17" ht="14.4" customHeight="1" x14ac:dyDescent="0.3">
      <c r="A1600" s="505" t="s">
        <v>3404</v>
      </c>
      <c r="B1600" s="506" t="s">
        <v>2713</v>
      </c>
      <c r="C1600" s="506" t="s">
        <v>2679</v>
      </c>
      <c r="D1600" s="506" t="s">
        <v>3174</v>
      </c>
      <c r="E1600" s="506" t="s">
        <v>3175</v>
      </c>
      <c r="F1600" s="509"/>
      <c r="G1600" s="509"/>
      <c r="H1600" s="509"/>
      <c r="I1600" s="509"/>
      <c r="J1600" s="509"/>
      <c r="K1600" s="509"/>
      <c r="L1600" s="509"/>
      <c r="M1600" s="509"/>
      <c r="N1600" s="509">
        <v>2</v>
      </c>
      <c r="O1600" s="509">
        <v>6628.58</v>
      </c>
      <c r="P1600" s="522"/>
      <c r="Q1600" s="510">
        <v>3314.29</v>
      </c>
    </row>
    <row r="1601" spans="1:17" ht="14.4" customHeight="1" x14ac:dyDescent="0.3">
      <c r="A1601" s="505" t="s">
        <v>3404</v>
      </c>
      <c r="B1601" s="506" t="s">
        <v>2713</v>
      </c>
      <c r="C1601" s="506" t="s">
        <v>2679</v>
      </c>
      <c r="D1601" s="506" t="s">
        <v>2786</v>
      </c>
      <c r="E1601" s="506" t="s">
        <v>2787</v>
      </c>
      <c r="F1601" s="509">
        <v>3</v>
      </c>
      <c r="G1601" s="509">
        <v>35316</v>
      </c>
      <c r="H1601" s="509">
        <v>1</v>
      </c>
      <c r="I1601" s="509">
        <v>11772</v>
      </c>
      <c r="J1601" s="509">
        <v>2</v>
      </c>
      <c r="K1601" s="509">
        <v>23544</v>
      </c>
      <c r="L1601" s="509">
        <v>0.66666666666666663</v>
      </c>
      <c r="M1601" s="509">
        <v>11772</v>
      </c>
      <c r="N1601" s="509">
        <v>8</v>
      </c>
      <c r="O1601" s="509">
        <v>94176</v>
      </c>
      <c r="P1601" s="522">
        <v>2.6666666666666665</v>
      </c>
      <c r="Q1601" s="510">
        <v>11772</v>
      </c>
    </row>
    <row r="1602" spans="1:17" ht="14.4" customHeight="1" x14ac:dyDescent="0.3">
      <c r="A1602" s="505" t="s">
        <v>3404</v>
      </c>
      <c r="B1602" s="506" t="s">
        <v>2713</v>
      </c>
      <c r="C1602" s="506" t="s">
        <v>2679</v>
      </c>
      <c r="D1602" s="506" t="s">
        <v>2790</v>
      </c>
      <c r="E1602" s="506" t="s">
        <v>2791</v>
      </c>
      <c r="F1602" s="509">
        <v>3</v>
      </c>
      <c r="G1602" s="509">
        <v>6709.5</v>
      </c>
      <c r="H1602" s="509">
        <v>1</v>
      </c>
      <c r="I1602" s="509">
        <v>2236.5</v>
      </c>
      <c r="J1602" s="509">
        <v>2</v>
      </c>
      <c r="K1602" s="509">
        <v>4473</v>
      </c>
      <c r="L1602" s="509">
        <v>0.66666666666666663</v>
      </c>
      <c r="M1602" s="509">
        <v>2236.5</v>
      </c>
      <c r="N1602" s="509">
        <v>5</v>
      </c>
      <c r="O1602" s="509">
        <v>11182.5</v>
      </c>
      <c r="P1602" s="522">
        <v>1.6666666666666667</v>
      </c>
      <c r="Q1602" s="510">
        <v>2236.5</v>
      </c>
    </row>
    <row r="1603" spans="1:17" ht="14.4" customHeight="1" x14ac:dyDescent="0.3">
      <c r="A1603" s="505" t="s">
        <v>3404</v>
      </c>
      <c r="B1603" s="506" t="s">
        <v>2713</v>
      </c>
      <c r="C1603" s="506" t="s">
        <v>2679</v>
      </c>
      <c r="D1603" s="506" t="s">
        <v>3143</v>
      </c>
      <c r="E1603" s="506" t="s">
        <v>3144</v>
      </c>
      <c r="F1603" s="509">
        <v>3</v>
      </c>
      <c r="G1603" s="509">
        <v>11973.12</v>
      </c>
      <c r="H1603" s="509">
        <v>1</v>
      </c>
      <c r="I1603" s="509">
        <v>3991.0400000000004</v>
      </c>
      <c r="J1603" s="509">
        <v>2</v>
      </c>
      <c r="K1603" s="509">
        <v>7982.08</v>
      </c>
      <c r="L1603" s="509">
        <v>0.66666666666666663</v>
      </c>
      <c r="M1603" s="509">
        <v>3991.04</v>
      </c>
      <c r="N1603" s="509"/>
      <c r="O1603" s="509"/>
      <c r="P1603" s="522"/>
      <c r="Q1603" s="510"/>
    </row>
    <row r="1604" spans="1:17" ht="14.4" customHeight="1" x14ac:dyDescent="0.3">
      <c r="A1604" s="505" t="s">
        <v>3404</v>
      </c>
      <c r="B1604" s="506" t="s">
        <v>2713</v>
      </c>
      <c r="C1604" s="506" t="s">
        <v>2679</v>
      </c>
      <c r="D1604" s="506" t="s">
        <v>2795</v>
      </c>
      <c r="E1604" s="506" t="s">
        <v>2796</v>
      </c>
      <c r="F1604" s="509">
        <v>1</v>
      </c>
      <c r="G1604" s="509">
        <v>6890.78</v>
      </c>
      <c r="H1604" s="509">
        <v>1</v>
      </c>
      <c r="I1604" s="509">
        <v>6890.78</v>
      </c>
      <c r="J1604" s="509"/>
      <c r="K1604" s="509"/>
      <c r="L1604" s="509"/>
      <c r="M1604" s="509"/>
      <c r="N1604" s="509">
        <v>1</v>
      </c>
      <c r="O1604" s="509">
        <v>6890.78</v>
      </c>
      <c r="P1604" s="522">
        <v>1</v>
      </c>
      <c r="Q1604" s="510">
        <v>6890.78</v>
      </c>
    </row>
    <row r="1605" spans="1:17" ht="14.4" customHeight="1" x14ac:dyDescent="0.3">
      <c r="A1605" s="505" t="s">
        <v>3404</v>
      </c>
      <c r="B1605" s="506" t="s">
        <v>2713</v>
      </c>
      <c r="C1605" s="506" t="s">
        <v>2679</v>
      </c>
      <c r="D1605" s="506" t="s">
        <v>2803</v>
      </c>
      <c r="E1605" s="506" t="s">
        <v>2804</v>
      </c>
      <c r="F1605" s="509">
        <v>39</v>
      </c>
      <c r="G1605" s="509">
        <v>43431.17</v>
      </c>
      <c r="H1605" s="509">
        <v>1</v>
      </c>
      <c r="I1605" s="509">
        <v>1113.6197435897436</v>
      </c>
      <c r="J1605" s="509">
        <v>38</v>
      </c>
      <c r="K1605" s="509">
        <v>42701.74</v>
      </c>
      <c r="L1605" s="509">
        <v>0.9832049194161705</v>
      </c>
      <c r="M1605" s="509">
        <v>1123.73</v>
      </c>
      <c r="N1605" s="509">
        <v>50</v>
      </c>
      <c r="O1605" s="509">
        <v>56186.5</v>
      </c>
      <c r="P1605" s="522">
        <v>1.2936906834423296</v>
      </c>
      <c r="Q1605" s="510">
        <v>1123.73</v>
      </c>
    </row>
    <row r="1606" spans="1:17" ht="14.4" customHeight="1" x14ac:dyDescent="0.3">
      <c r="A1606" s="505" t="s">
        <v>3404</v>
      </c>
      <c r="B1606" s="506" t="s">
        <v>2713</v>
      </c>
      <c r="C1606" s="506" t="s">
        <v>2679</v>
      </c>
      <c r="D1606" s="506" t="s">
        <v>2805</v>
      </c>
      <c r="E1606" s="506" t="s">
        <v>2806</v>
      </c>
      <c r="F1606" s="509"/>
      <c r="G1606" s="509"/>
      <c r="H1606" s="509"/>
      <c r="I1606" s="509"/>
      <c r="J1606" s="509"/>
      <c r="K1606" s="509"/>
      <c r="L1606" s="509"/>
      <c r="M1606" s="509"/>
      <c r="N1606" s="509">
        <v>1</v>
      </c>
      <c r="O1606" s="509">
        <v>17073.05</v>
      </c>
      <c r="P1606" s="522"/>
      <c r="Q1606" s="510">
        <v>17073.05</v>
      </c>
    </row>
    <row r="1607" spans="1:17" ht="14.4" customHeight="1" x14ac:dyDescent="0.3">
      <c r="A1607" s="505" t="s">
        <v>3404</v>
      </c>
      <c r="B1607" s="506" t="s">
        <v>2713</v>
      </c>
      <c r="C1607" s="506" t="s">
        <v>2679</v>
      </c>
      <c r="D1607" s="506" t="s">
        <v>2807</v>
      </c>
      <c r="E1607" s="506" t="s">
        <v>2808</v>
      </c>
      <c r="F1607" s="509"/>
      <c r="G1607" s="509"/>
      <c r="H1607" s="509"/>
      <c r="I1607" s="509"/>
      <c r="J1607" s="509">
        <v>1</v>
      </c>
      <c r="K1607" s="509">
        <v>1002.8</v>
      </c>
      <c r="L1607" s="509"/>
      <c r="M1607" s="509">
        <v>1002.8</v>
      </c>
      <c r="N1607" s="509">
        <v>1</v>
      </c>
      <c r="O1607" s="509">
        <v>1002.8</v>
      </c>
      <c r="P1607" s="522"/>
      <c r="Q1607" s="510">
        <v>1002.8</v>
      </c>
    </row>
    <row r="1608" spans="1:17" ht="14.4" customHeight="1" x14ac:dyDescent="0.3">
      <c r="A1608" s="505" t="s">
        <v>3404</v>
      </c>
      <c r="B1608" s="506" t="s">
        <v>2713</v>
      </c>
      <c r="C1608" s="506" t="s">
        <v>2679</v>
      </c>
      <c r="D1608" s="506" t="s">
        <v>2821</v>
      </c>
      <c r="E1608" s="506" t="s">
        <v>2822</v>
      </c>
      <c r="F1608" s="509">
        <v>1</v>
      </c>
      <c r="G1608" s="509">
        <v>797</v>
      </c>
      <c r="H1608" s="509">
        <v>1</v>
      </c>
      <c r="I1608" s="509">
        <v>797</v>
      </c>
      <c r="J1608" s="509"/>
      <c r="K1608" s="509"/>
      <c r="L1608" s="509"/>
      <c r="M1608" s="509"/>
      <c r="N1608" s="509"/>
      <c r="O1608" s="509"/>
      <c r="P1608" s="522"/>
      <c r="Q1608" s="510"/>
    </row>
    <row r="1609" spans="1:17" ht="14.4" customHeight="1" x14ac:dyDescent="0.3">
      <c r="A1609" s="505" t="s">
        <v>3404</v>
      </c>
      <c r="B1609" s="506" t="s">
        <v>2713</v>
      </c>
      <c r="C1609" s="506" t="s">
        <v>2679</v>
      </c>
      <c r="D1609" s="506" t="s">
        <v>2835</v>
      </c>
      <c r="E1609" s="506" t="s">
        <v>2834</v>
      </c>
      <c r="F1609" s="509"/>
      <c r="G1609" s="509"/>
      <c r="H1609" s="509"/>
      <c r="I1609" s="509"/>
      <c r="J1609" s="509">
        <v>1</v>
      </c>
      <c r="K1609" s="509">
        <v>5259.23</v>
      </c>
      <c r="L1609" s="509"/>
      <c r="M1609" s="509">
        <v>5259.23</v>
      </c>
      <c r="N1609" s="509">
        <v>2</v>
      </c>
      <c r="O1609" s="509">
        <v>10518.46</v>
      </c>
      <c r="P1609" s="522"/>
      <c r="Q1609" s="510">
        <v>5259.23</v>
      </c>
    </row>
    <row r="1610" spans="1:17" ht="14.4" customHeight="1" x14ac:dyDescent="0.3">
      <c r="A1610" s="505" t="s">
        <v>3404</v>
      </c>
      <c r="B1610" s="506" t="s">
        <v>2713</v>
      </c>
      <c r="C1610" s="506" t="s">
        <v>2679</v>
      </c>
      <c r="D1610" s="506" t="s">
        <v>2840</v>
      </c>
      <c r="E1610" s="506" t="s">
        <v>2841</v>
      </c>
      <c r="F1610" s="509"/>
      <c r="G1610" s="509"/>
      <c r="H1610" s="509"/>
      <c r="I1610" s="509"/>
      <c r="J1610" s="509">
        <v>1</v>
      </c>
      <c r="K1610" s="509">
        <v>605.65</v>
      </c>
      <c r="L1610" s="509"/>
      <c r="M1610" s="509">
        <v>605.65</v>
      </c>
      <c r="N1610" s="509"/>
      <c r="O1610" s="509"/>
      <c r="P1610" s="522"/>
      <c r="Q1610" s="510"/>
    </row>
    <row r="1611" spans="1:17" ht="14.4" customHeight="1" x14ac:dyDescent="0.3">
      <c r="A1611" s="505" t="s">
        <v>3404</v>
      </c>
      <c r="B1611" s="506" t="s">
        <v>2713</v>
      </c>
      <c r="C1611" s="506" t="s">
        <v>2679</v>
      </c>
      <c r="D1611" s="506" t="s">
        <v>2842</v>
      </c>
      <c r="E1611" s="506" t="s">
        <v>2843</v>
      </c>
      <c r="F1611" s="509">
        <v>4</v>
      </c>
      <c r="G1611" s="509">
        <v>33771.46</v>
      </c>
      <c r="H1611" s="509">
        <v>1</v>
      </c>
      <c r="I1611" s="509">
        <v>8442.8649999999998</v>
      </c>
      <c r="J1611" s="509"/>
      <c r="K1611" s="509"/>
      <c r="L1611" s="509"/>
      <c r="M1611" s="509"/>
      <c r="N1611" s="509"/>
      <c r="O1611" s="509"/>
      <c r="P1611" s="522"/>
      <c r="Q1611" s="510"/>
    </row>
    <row r="1612" spans="1:17" ht="14.4" customHeight="1" x14ac:dyDescent="0.3">
      <c r="A1612" s="505" t="s">
        <v>3404</v>
      </c>
      <c r="B1612" s="506" t="s">
        <v>2713</v>
      </c>
      <c r="C1612" s="506" t="s">
        <v>2679</v>
      </c>
      <c r="D1612" s="506" t="s">
        <v>2846</v>
      </c>
      <c r="E1612" s="506" t="s">
        <v>2847</v>
      </c>
      <c r="F1612" s="509">
        <v>10</v>
      </c>
      <c r="G1612" s="509">
        <v>8224.119999999999</v>
      </c>
      <c r="H1612" s="509">
        <v>1</v>
      </c>
      <c r="I1612" s="509">
        <v>822.41199999999992</v>
      </c>
      <c r="J1612" s="509">
        <v>2</v>
      </c>
      <c r="K1612" s="509">
        <v>1662.32</v>
      </c>
      <c r="L1612" s="509">
        <v>0.2021274008647734</v>
      </c>
      <c r="M1612" s="509">
        <v>831.16</v>
      </c>
      <c r="N1612" s="509">
        <v>8</v>
      </c>
      <c r="O1612" s="509">
        <v>6649.28</v>
      </c>
      <c r="P1612" s="522">
        <v>0.80850960345909362</v>
      </c>
      <c r="Q1612" s="510">
        <v>831.16</v>
      </c>
    </row>
    <row r="1613" spans="1:17" ht="14.4" customHeight="1" x14ac:dyDescent="0.3">
      <c r="A1613" s="505" t="s">
        <v>3404</v>
      </c>
      <c r="B1613" s="506" t="s">
        <v>2713</v>
      </c>
      <c r="C1613" s="506" t="s">
        <v>2679</v>
      </c>
      <c r="D1613" s="506" t="s">
        <v>2848</v>
      </c>
      <c r="E1613" s="506" t="s">
        <v>2847</v>
      </c>
      <c r="F1613" s="509"/>
      <c r="G1613" s="509"/>
      <c r="H1613" s="509"/>
      <c r="I1613" s="509"/>
      <c r="J1613" s="509"/>
      <c r="K1613" s="509"/>
      <c r="L1613" s="509"/>
      <c r="M1613" s="509"/>
      <c r="N1613" s="509">
        <v>6</v>
      </c>
      <c r="O1613" s="509">
        <v>5328.3599999999988</v>
      </c>
      <c r="P1613" s="522"/>
      <c r="Q1613" s="510">
        <v>888.05999999999983</v>
      </c>
    </row>
    <row r="1614" spans="1:17" ht="14.4" customHeight="1" x14ac:dyDescent="0.3">
      <c r="A1614" s="505" t="s">
        <v>3404</v>
      </c>
      <c r="B1614" s="506" t="s">
        <v>2713</v>
      </c>
      <c r="C1614" s="506" t="s">
        <v>2679</v>
      </c>
      <c r="D1614" s="506" t="s">
        <v>2849</v>
      </c>
      <c r="E1614" s="506" t="s">
        <v>2850</v>
      </c>
      <c r="F1614" s="509">
        <v>2</v>
      </c>
      <c r="G1614" s="509">
        <v>1776.12</v>
      </c>
      <c r="H1614" s="509">
        <v>1</v>
      </c>
      <c r="I1614" s="509">
        <v>888.06</v>
      </c>
      <c r="J1614" s="509"/>
      <c r="K1614" s="509"/>
      <c r="L1614" s="509"/>
      <c r="M1614" s="509"/>
      <c r="N1614" s="509"/>
      <c r="O1614" s="509"/>
      <c r="P1614" s="522"/>
      <c r="Q1614" s="510"/>
    </row>
    <row r="1615" spans="1:17" ht="14.4" customHeight="1" x14ac:dyDescent="0.3">
      <c r="A1615" s="505" t="s">
        <v>3404</v>
      </c>
      <c r="B1615" s="506" t="s">
        <v>2713</v>
      </c>
      <c r="C1615" s="506" t="s">
        <v>2679</v>
      </c>
      <c r="D1615" s="506" t="s">
        <v>3189</v>
      </c>
      <c r="E1615" s="506" t="s">
        <v>3190</v>
      </c>
      <c r="F1615" s="509"/>
      <c r="G1615" s="509"/>
      <c r="H1615" s="509"/>
      <c r="I1615" s="509"/>
      <c r="J1615" s="509"/>
      <c r="K1615" s="509"/>
      <c r="L1615" s="509"/>
      <c r="M1615" s="509"/>
      <c r="N1615" s="509">
        <v>14</v>
      </c>
      <c r="O1615" s="509">
        <v>308000</v>
      </c>
      <c r="P1615" s="522"/>
      <c r="Q1615" s="510">
        <v>22000</v>
      </c>
    </row>
    <row r="1616" spans="1:17" ht="14.4" customHeight="1" x14ac:dyDescent="0.3">
      <c r="A1616" s="505" t="s">
        <v>3404</v>
      </c>
      <c r="B1616" s="506" t="s">
        <v>2713</v>
      </c>
      <c r="C1616" s="506" t="s">
        <v>2679</v>
      </c>
      <c r="D1616" s="506" t="s">
        <v>2858</v>
      </c>
      <c r="E1616" s="506" t="s">
        <v>2859</v>
      </c>
      <c r="F1616" s="509"/>
      <c r="G1616" s="509"/>
      <c r="H1616" s="509"/>
      <c r="I1616" s="509"/>
      <c r="J1616" s="509"/>
      <c r="K1616" s="509"/>
      <c r="L1616" s="509"/>
      <c r="M1616" s="509"/>
      <c r="N1616" s="509">
        <v>1</v>
      </c>
      <c r="O1616" s="509">
        <v>1472.88</v>
      </c>
      <c r="P1616" s="522"/>
      <c r="Q1616" s="510">
        <v>1472.88</v>
      </c>
    </row>
    <row r="1617" spans="1:17" ht="14.4" customHeight="1" x14ac:dyDescent="0.3">
      <c r="A1617" s="505" t="s">
        <v>3404</v>
      </c>
      <c r="B1617" s="506" t="s">
        <v>2713</v>
      </c>
      <c r="C1617" s="506" t="s">
        <v>2679</v>
      </c>
      <c r="D1617" s="506" t="s">
        <v>2862</v>
      </c>
      <c r="E1617" s="506" t="s">
        <v>2863</v>
      </c>
      <c r="F1617" s="509">
        <v>1</v>
      </c>
      <c r="G1617" s="509">
        <v>15571.36</v>
      </c>
      <c r="H1617" s="509">
        <v>1</v>
      </c>
      <c r="I1617" s="509">
        <v>15571.36</v>
      </c>
      <c r="J1617" s="509">
        <v>2</v>
      </c>
      <c r="K1617" s="509">
        <v>31142.720000000001</v>
      </c>
      <c r="L1617" s="509">
        <v>2</v>
      </c>
      <c r="M1617" s="509">
        <v>15571.36</v>
      </c>
      <c r="N1617" s="509">
        <v>4</v>
      </c>
      <c r="O1617" s="509">
        <v>62285.440000000002</v>
      </c>
      <c r="P1617" s="522">
        <v>4</v>
      </c>
      <c r="Q1617" s="510">
        <v>15571.36</v>
      </c>
    </row>
    <row r="1618" spans="1:17" ht="14.4" customHeight="1" x14ac:dyDescent="0.3">
      <c r="A1618" s="505" t="s">
        <v>3404</v>
      </c>
      <c r="B1618" s="506" t="s">
        <v>2713</v>
      </c>
      <c r="C1618" s="506" t="s">
        <v>2679</v>
      </c>
      <c r="D1618" s="506" t="s">
        <v>3232</v>
      </c>
      <c r="E1618" s="506" t="s">
        <v>3233</v>
      </c>
      <c r="F1618" s="509">
        <v>1</v>
      </c>
      <c r="G1618" s="509">
        <v>40210.910000000003</v>
      </c>
      <c r="H1618" s="509">
        <v>1</v>
      </c>
      <c r="I1618" s="509">
        <v>40210.910000000003</v>
      </c>
      <c r="J1618" s="509">
        <v>3</v>
      </c>
      <c r="K1618" s="509">
        <v>120632.73000000001</v>
      </c>
      <c r="L1618" s="509">
        <v>3</v>
      </c>
      <c r="M1618" s="509">
        <v>40210.910000000003</v>
      </c>
      <c r="N1618" s="509">
        <v>5</v>
      </c>
      <c r="O1618" s="509">
        <v>201054.55000000002</v>
      </c>
      <c r="P1618" s="522">
        <v>5</v>
      </c>
      <c r="Q1618" s="510">
        <v>40210.910000000003</v>
      </c>
    </row>
    <row r="1619" spans="1:17" ht="14.4" customHeight="1" x14ac:dyDescent="0.3">
      <c r="A1619" s="505" t="s">
        <v>3404</v>
      </c>
      <c r="B1619" s="506" t="s">
        <v>2713</v>
      </c>
      <c r="C1619" s="506" t="s">
        <v>2679</v>
      </c>
      <c r="D1619" s="506" t="s">
        <v>2866</v>
      </c>
      <c r="E1619" s="506" t="s">
        <v>2867</v>
      </c>
      <c r="F1619" s="509">
        <v>3</v>
      </c>
      <c r="G1619" s="509">
        <v>3917.46</v>
      </c>
      <c r="H1619" s="509">
        <v>1</v>
      </c>
      <c r="I1619" s="509">
        <v>1305.82</v>
      </c>
      <c r="J1619" s="509">
        <v>3</v>
      </c>
      <c r="K1619" s="509">
        <v>3917.46</v>
      </c>
      <c r="L1619" s="509">
        <v>1</v>
      </c>
      <c r="M1619" s="509">
        <v>1305.82</v>
      </c>
      <c r="N1619" s="509">
        <v>8</v>
      </c>
      <c r="O1619" s="509">
        <v>9489.619999999999</v>
      </c>
      <c r="P1619" s="522">
        <v>2.4223910390916559</v>
      </c>
      <c r="Q1619" s="510">
        <v>1186.2024999999999</v>
      </c>
    </row>
    <row r="1620" spans="1:17" ht="14.4" customHeight="1" x14ac:dyDescent="0.3">
      <c r="A1620" s="505" t="s">
        <v>3404</v>
      </c>
      <c r="B1620" s="506" t="s">
        <v>2713</v>
      </c>
      <c r="C1620" s="506" t="s">
        <v>2679</v>
      </c>
      <c r="D1620" s="506" t="s">
        <v>3365</v>
      </c>
      <c r="E1620" s="506" t="s">
        <v>3366</v>
      </c>
      <c r="F1620" s="509"/>
      <c r="G1620" s="509"/>
      <c r="H1620" s="509"/>
      <c r="I1620" s="509"/>
      <c r="J1620" s="509"/>
      <c r="K1620" s="509"/>
      <c r="L1620" s="509"/>
      <c r="M1620" s="509"/>
      <c r="N1620" s="509">
        <v>2</v>
      </c>
      <c r="O1620" s="509">
        <v>49500</v>
      </c>
      <c r="P1620" s="522"/>
      <c r="Q1620" s="510">
        <v>24750</v>
      </c>
    </row>
    <row r="1621" spans="1:17" ht="14.4" customHeight="1" x14ac:dyDescent="0.3">
      <c r="A1621" s="505" t="s">
        <v>3404</v>
      </c>
      <c r="B1621" s="506" t="s">
        <v>2713</v>
      </c>
      <c r="C1621" s="506" t="s">
        <v>2679</v>
      </c>
      <c r="D1621" s="506" t="s">
        <v>2868</v>
      </c>
      <c r="E1621" s="506" t="s">
        <v>2869</v>
      </c>
      <c r="F1621" s="509">
        <v>23</v>
      </c>
      <c r="G1621" s="509">
        <v>8259.2999999999993</v>
      </c>
      <c r="H1621" s="509">
        <v>1</v>
      </c>
      <c r="I1621" s="509">
        <v>359.09999999999997</v>
      </c>
      <c r="J1621" s="509">
        <v>33</v>
      </c>
      <c r="K1621" s="509">
        <v>11850.300000000001</v>
      </c>
      <c r="L1621" s="509">
        <v>1.4347826086956523</v>
      </c>
      <c r="M1621" s="509">
        <v>359.1</v>
      </c>
      <c r="N1621" s="509">
        <v>36</v>
      </c>
      <c r="O1621" s="509">
        <v>12927.600000000002</v>
      </c>
      <c r="P1621" s="522">
        <v>1.5652173913043483</v>
      </c>
      <c r="Q1621" s="510">
        <v>359.10000000000008</v>
      </c>
    </row>
    <row r="1622" spans="1:17" ht="14.4" customHeight="1" x14ac:dyDescent="0.3">
      <c r="A1622" s="505" t="s">
        <v>3404</v>
      </c>
      <c r="B1622" s="506" t="s">
        <v>2713</v>
      </c>
      <c r="C1622" s="506" t="s">
        <v>2679</v>
      </c>
      <c r="D1622" s="506" t="s">
        <v>3147</v>
      </c>
      <c r="E1622" s="506" t="s">
        <v>3148</v>
      </c>
      <c r="F1622" s="509">
        <v>1</v>
      </c>
      <c r="G1622" s="509">
        <v>565.85</v>
      </c>
      <c r="H1622" s="509">
        <v>1</v>
      </c>
      <c r="I1622" s="509">
        <v>565.85</v>
      </c>
      <c r="J1622" s="509"/>
      <c r="K1622" s="509"/>
      <c r="L1622" s="509"/>
      <c r="M1622" s="509"/>
      <c r="N1622" s="509"/>
      <c r="O1622" s="509"/>
      <c r="P1622" s="522"/>
      <c r="Q1622" s="510"/>
    </row>
    <row r="1623" spans="1:17" ht="14.4" customHeight="1" x14ac:dyDescent="0.3">
      <c r="A1623" s="505" t="s">
        <v>3404</v>
      </c>
      <c r="B1623" s="506" t="s">
        <v>2713</v>
      </c>
      <c r="C1623" s="506" t="s">
        <v>2679</v>
      </c>
      <c r="D1623" s="506" t="s">
        <v>3149</v>
      </c>
      <c r="E1623" s="506" t="s">
        <v>3150</v>
      </c>
      <c r="F1623" s="509">
        <v>5</v>
      </c>
      <c r="G1623" s="509">
        <v>65390</v>
      </c>
      <c r="H1623" s="509">
        <v>1</v>
      </c>
      <c r="I1623" s="509">
        <v>13078</v>
      </c>
      <c r="J1623" s="509"/>
      <c r="K1623" s="509"/>
      <c r="L1623" s="509"/>
      <c r="M1623" s="509"/>
      <c r="N1623" s="509">
        <v>1</v>
      </c>
      <c r="O1623" s="509">
        <v>13078</v>
      </c>
      <c r="P1623" s="522">
        <v>0.2</v>
      </c>
      <c r="Q1623" s="510">
        <v>13078</v>
      </c>
    </row>
    <row r="1624" spans="1:17" ht="14.4" customHeight="1" x14ac:dyDescent="0.3">
      <c r="A1624" s="505" t="s">
        <v>3404</v>
      </c>
      <c r="B1624" s="506" t="s">
        <v>2713</v>
      </c>
      <c r="C1624" s="506" t="s">
        <v>2679</v>
      </c>
      <c r="D1624" s="506" t="s">
        <v>3367</v>
      </c>
      <c r="E1624" s="506" t="s">
        <v>3368</v>
      </c>
      <c r="F1624" s="509">
        <v>3</v>
      </c>
      <c r="G1624" s="509">
        <v>47961</v>
      </c>
      <c r="H1624" s="509">
        <v>1</v>
      </c>
      <c r="I1624" s="509">
        <v>15987</v>
      </c>
      <c r="J1624" s="509"/>
      <c r="K1624" s="509"/>
      <c r="L1624" s="509"/>
      <c r="M1624" s="509"/>
      <c r="N1624" s="509"/>
      <c r="O1624" s="509"/>
      <c r="P1624" s="522"/>
      <c r="Q1624" s="510"/>
    </row>
    <row r="1625" spans="1:17" ht="14.4" customHeight="1" x14ac:dyDescent="0.3">
      <c r="A1625" s="505" t="s">
        <v>3404</v>
      </c>
      <c r="B1625" s="506" t="s">
        <v>2713</v>
      </c>
      <c r="C1625" s="506" t="s">
        <v>2679</v>
      </c>
      <c r="D1625" s="506" t="s">
        <v>3369</v>
      </c>
      <c r="E1625" s="506" t="s">
        <v>3370</v>
      </c>
      <c r="F1625" s="509">
        <v>4</v>
      </c>
      <c r="G1625" s="509">
        <v>139840</v>
      </c>
      <c r="H1625" s="509">
        <v>1</v>
      </c>
      <c r="I1625" s="509">
        <v>34960</v>
      </c>
      <c r="J1625" s="509"/>
      <c r="K1625" s="509"/>
      <c r="L1625" s="509"/>
      <c r="M1625" s="509"/>
      <c r="N1625" s="509"/>
      <c r="O1625" s="509"/>
      <c r="P1625" s="522"/>
      <c r="Q1625" s="510"/>
    </row>
    <row r="1626" spans="1:17" ht="14.4" customHeight="1" x14ac:dyDescent="0.3">
      <c r="A1626" s="505" t="s">
        <v>3404</v>
      </c>
      <c r="B1626" s="506" t="s">
        <v>2713</v>
      </c>
      <c r="C1626" s="506" t="s">
        <v>2679</v>
      </c>
      <c r="D1626" s="506" t="s">
        <v>2874</v>
      </c>
      <c r="E1626" s="506" t="s">
        <v>2875</v>
      </c>
      <c r="F1626" s="509">
        <v>37</v>
      </c>
      <c r="G1626" s="509">
        <v>617457.22</v>
      </c>
      <c r="H1626" s="509">
        <v>1</v>
      </c>
      <c r="I1626" s="509">
        <v>16688.032972972971</v>
      </c>
      <c r="J1626" s="509">
        <v>33</v>
      </c>
      <c r="K1626" s="509">
        <v>555445.77</v>
      </c>
      <c r="L1626" s="509">
        <v>0.89956964144009854</v>
      </c>
      <c r="M1626" s="509">
        <v>16831.690000000002</v>
      </c>
      <c r="N1626" s="509">
        <v>44</v>
      </c>
      <c r="O1626" s="509">
        <v>740594.36</v>
      </c>
      <c r="P1626" s="522">
        <v>1.1994261885867981</v>
      </c>
      <c r="Q1626" s="510">
        <v>16831.689999999999</v>
      </c>
    </row>
    <row r="1627" spans="1:17" ht="14.4" customHeight="1" x14ac:dyDescent="0.3">
      <c r="A1627" s="505" t="s">
        <v>3404</v>
      </c>
      <c r="B1627" s="506" t="s">
        <v>2713</v>
      </c>
      <c r="C1627" s="506" t="s">
        <v>2679</v>
      </c>
      <c r="D1627" s="506" t="s">
        <v>2882</v>
      </c>
      <c r="E1627" s="506" t="s">
        <v>2883</v>
      </c>
      <c r="F1627" s="509">
        <v>3</v>
      </c>
      <c r="G1627" s="509">
        <v>19761.39</v>
      </c>
      <c r="H1627" s="509">
        <v>1</v>
      </c>
      <c r="I1627" s="509">
        <v>6587.13</v>
      </c>
      <c r="J1627" s="509">
        <v>1</v>
      </c>
      <c r="K1627" s="509">
        <v>6587.13</v>
      </c>
      <c r="L1627" s="509">
        <v>0.33333333333333337</v>
      </c>
      <c r="M1627" s="509">
        <v>6587.13</v>
      </c>
      <c r="N1627" s="509">
        <v>13</v>
      </c>
      <c r="O1627" s="509">
        <v>85632.69</v>
      </c>
      <c r="P1627" s="522">
        <v>4.3333333333333339</v>
      </c>
      <c r="Q1627" s="510">
        <v>6587.13</v>
      </c>
    </row>
    <row r="1628" spans="1:17" ht="14.4" customHeight="1" x14ac:dyDescent="0.3">
      <c r="A1628" s="505" t="s">
        <v>3404</v>
      </c>
      <c r="B1628" s="506" t="s">
        <v>2713</v>
      </c>
      <c r="C1628" s="506" t="s">
        <v>2679</v>
      </c>
      <c r="D1628" s="506" t="s">
        <v>2888</v>
      </c>
      <c r="E1628" s="506" t="s">
        <v>2889</v>
      </c>
      <c r="F1628" s="509">
        <v>34</v>
      </c>
      <c r="G1628" s="509">
        <v>2751837.6</v>
      </c>
      <c r="H1628" s="509">
        <v>1</v>
      </c>
      <c r="I1628" s="509">
        <v>80936.400000000009</v>
      </c>
      <c r="J1628" s="509">
        <v>34</v>
      </c>
      <c r="K1628" s="509">
        <v>2751837.6</v>
      </c>
      <c r="L1628" s="509">
        <v>1</v>
      </c>
      <c r="M1628" s="509">
        <v>80936.400000000009</v>
      </c>
      <c r="N1628" s="509">
        <v>43</v>
      </c>
      <c r="O1628" s="509">
        <v>3480265.1999999997</v>
      </c>
      <c r="P1628" s="522">
        <v>1.2647058823529411</v>
      </c>
      <c r="Q1628" s="510">
        <v>80936.399999999994</v>
      </c>
    </row>
    <row r="1629" spans="1:17" ht="14.4" customHeight="1" x14ac:dyDescent="0.3">
      <c r="A1629" s="505" t="s">
        <v>3404</v>
      </c>
      <c r="B1629" s="506" t="s">
        <v>2713</v>
      </c>
      <c r="C1629" s="506" t="s">
        <v>2679</v>
      </c>
      <c r="D1629" s="506" t="s">
        <v>2892</v>
      </c>
      <c r="E1629" s="506" t="s">
        <v>2893</v>
      </c>
      <c r="F1629" s="509"/>
      <c r="G1629" s="509"/>
      <c r="H1629" s="509"/>
      <c r="I1629" s="509"/>
      <c r="J1629" s="509">
        <v>1</v>
      </c>
      <c r="K1629" s="509">
        <v>25375.88</v>
      </c>
      <c r="L1629" s="509"/>
      <c r="M1629" s="509">
        <v>25375.88</v>
      </c>
      <c r="N1629" s="509">
        <v>1</v>
      </c>
      <c r="O1629" s="509">
        <v>25375.88</v>
      </c>
      <c r="P1629" s="522"/>
      <c r="Q1629" s="510">
        <v>25375.88</v>
      </c>
    </row>
    <row r="1630" spans="1:17" ht="14.4" customHeight="1" x14ac:dyDescent="0.3">
      <c r="A1630" s="505" t="s">
        <v>3404</v>
      </c>
      <c r="B1630" s="506" t="s">
        <v>2713</v>
      </c>
      <c r="C1630" s="506" t="s">
        <v>2679</v>
      </c>
      <c r="D1630" s="506" t="s">
        <v>2894</v>
      </c>
      <c r="E1630" s="506" t="s">
        <v>2895</v>
      </c>
      <c r="F1630" s="509"/>
      <c r="G1630" s="509"/>
      <c r="H1630" s="509"/>
      <c r="I1630" s="509"/>
      <c r="J1630" s="509">
        <v>1</v>
      </c>
      <c r="K1630" s="509">
        <v>26449.24</v>
      </c>
      <c r="L1630" s="509"/>
      <c r="M1630" s="509">
        <v>26449.24</v>
      </c>
      <c r="N1630" s="509"/>
      <c r="O1630" s="509"/>
      <c r="P1630" s="522"/>
      <c r="Q1630" s="510"/>
    </row>
    <row r="1631" spans="1:17" ht="14.4" customHeight="1" x14ac:dyDescent="0.3">
      <c r="A1631" s="505" t="s">
        <v>3404</v>
      </c>
      <c r="B1631" s="506" t="s">
        <v>2713</v>
      </c>
      <c r="C1631" s="506" t="s">
        <v>2679</v>
      </c>
      <c r="D1631" s="506" t="s">
        <v>2686</v>
      </c>
      <c r="E1631" s="506" t="s">
        <v>2687</v>
      </c>
      <c r="F1631" s="509">
        <v>1</v>
      </c>
      <c r="G1631" s="509">
        <v>511</v>
      </c>
      <c r="H1631" s="509">
        <v>1</v>
      </c>
      <c r="I1631" s="509">
        <v>511</v>
      </c>
      <c r="J1631" s="509"/>
      <c r="K1631" s="509"/>
      <c r="L1631" s="509"/>
      <c r="M1631" s="509"/>
      <c r="N1631" s="509"/>
      <c r="O1631" s="509"/>
      <c r="P1631" s="522"/>
      <c r="Q1631" s="510"/>
    </row>
    <row r="1632" spans="1:17" ht="14.4" customHeight="1" x14ac:dyDescent="0.3">
      <c r="A1632" s="505" t="s">
        <v>3404</v>
      </c>
      <c r="B1632" s="506" t="s">
        <v>2713</v>
      </c>
      <c r="C1632" s="506" t="s">
        <v>2679</v>
      </c>
      <c r="D1632" s="506" t="s">
        <v>3238</v>
      </c>
      <c r="E1632" s="506" t="s">
        <v>3239</v>
      </c>
      <c r="F1632" s="509"/>
      <c r="G1632" s="509"/>
      <c r="H1632" s="509"/>
      <c r="I1632" s="509"/>
      <c r="J1632" s="509">
        <v>2</v>
      </c>
      <c r="K1632" s="509">
        <v>26131.08</v>
      </c>
      <c r="L1632" s="509"/>
      <c r="M1632" s="509">
        <v>13065.54</v>
      </c>
      <c r="N1632" s="509">
        <v>4</v>
      </c>
      <c r="O1632" s="509">
        <v>52262.16</v>
      </c>
      <c r="P1632" s="522"/>
      <c r="Q1632" s="510">
        <v>13065.54</v>
      </c>
    </row>
    <row r="1633" spans="1:17" ht="14.4" customHeight="1" x14ac:dyDescent="0.3">
      <c r="A1633" s="505" t="s">
        <v>3404</v>
      </c>
      <c r="B1633" s="506" t="s">
        <v>2713</v>
      </c>
      <c r="C1633" s="506" t="s">
        <v>2679</v>
      </c>
      <c r="D1633" s="506" t="s">
        <v>2900</v>
      </c>
      <c r="E1633" s="506" t="s">
        <v>2901</v>
      </c>
      <c r="F1633" s="509"/>
      <c r="G1633" s="509"/>
      <c r="H1633" s="509"/>
      <c r="I1633" s="509"/>
      <c r="J1633" s="509">
        <v>11</v>
      </c>
      <c r="K1633" s="509">
        <v>47960</v>
      </c>
      <c r="L1633" s="509"/>
      <c r="M1633" s="509">
        <v>4360</v>
      </c>
      <c r="N1633" s="509">
        <v>52</v>
      </c>
      <c r="O1633" s="509">
        <v>226720</v>
      </c>
      <c r="P1633" s="522"/>
      <c r="Q1633" s="510">
        <v>4360</v>
      </c>
    </row>
    <row r="1634" spans="1:17" ht="14.4" customHeight="1" x14ac:dyDescent="0.3">
      <c r="A1634" s="505" t="s">
        <v>3404</v>
      </c>
      <c r="B1634" s="506" t="s">
        <v>2713</v>
      </c>
      <c r="C1634" s="506" t="s">
        <v>2679</v>
      </c>
      <c r="D1634" s="506" t="s">
        <v>2909</v>
      </c>
      <c r="E1634" s="506" t="s">
        <v>2910</v>
      </c>
      <c r="F1634" s="509"/>
      <c r="G1634" s="509"/>
      <c r="H1634" s="509"/>
      <c r="I1634" s="509"/>
      <c r="J1634" s="509"/>
      <c r="K1634" s="509"/>
      <c r="L1634" s="509"/>
      <c r="M1634" s="509"/>
      <c r="N1634" s="509">
        <v>1</v>
      </c>
      <c r="O1634" s="509">
        <v>33125.26</v>
      </c>
      <c r="P1634" s="522"/>
      <c r="Q1634" s="510">
        <v>33125.26</v>
      </c>
    </row>
    <row r="1635" spans="1:17" ht="14.4" customHeight="1" x14ac:dyDescent="0.3">
      <c r="A1635" s="505" t="s">
        <v>3404</v>
      </c>
      <c r="B1635" s="506" t="s">
        <v>2713</v>
      </c>
      <c r="C1635" s="506" t="s">
        <v>2679</v>
      </c>
      <c r="D1635" s="506" t="s">
        <v>2917</v>
      </c>
      <c r="E1635" s="506" t="s">
        <v>2918</v>
      </c>
      <c r="F1635" s="509"/>
      <c r="G1635" s="509"/>
      <c r="H1635" s="509"/>
      <c r="I1635" s="509"/>
      <c r="J1635" s="509">
        <v>1</v>
      </c>
      <c r="K1635" s="509">
        <v>380.86</v>
      </c>
      <c r="L1635" s="509"/>
      <c r="M1635" s="509">
        <v>380.86</v>
      </c>
      <c r="N1635" s="509">
        <v>13</v>
      </c>
      <c r="O1635" s="509">
        <v>4951.18</v>
      </c>
      <c r="P1635" s="522"/>
      <c r="Q1635" s="510">
        <v>380.86</v>
      </c>
    </row>
    <row r="1636" spans="1:17" ht="14.4" customHeight="1" x14ac:dyDescent="0.3">
      <c r="A1636" s="505" t="s">
        <v>3404</v>
      </c>
      <c r="B1636" s="506" t="s">
        <v>2713</v>
      </c>
      <c r="C1636" s="506" t="s">
        <v>2679</v>
      </c>
      <c r="D1636" s="506" t="s">
        <v>3371</v>
      </c>
      <c r="E1636" s="506" t="s">
        <v>3362</v>
      </c>
      <c r="F1636" s="509"/>
      <c r="G1636" s="509"/>
      <c r="H1636" s="509"/>
      <c r="I1636" s="509"/>
      <c r="J1636" s="509"/>
      <c r="K1636" s="509"/>
      <c r="L1636" s="509"/>
      <c r="M1636" s="509"/>
      <c r="N1636" s="509">
        <v>1</v>
      </c>
      <c r="O1636" s="509">
        <v>15675</v>
      </c>
      <c r="P1636" s="522"/>
      <c r="Q1636" s="510">
        <v>15675</v>
      </c>
    </row>
    <row r="1637" spans="1:17" ht="14.4" customHeight="1" x14ac:dyDescent="0.3">
      <c r="A1637" s="505" t="s">
        <v>3404</v>
      </c>
      <c r="B1637" s="506" t="s">
        <v>2713</v>
      </c>
      <c r="C1637" s="506" t="s">
        <v>2679</v>
      </c>
      <c r="D1637" s="506" t="s">
        <v>3162</v>
      </c>
      <c r="E1637" s="506" t="s">
        <v>3163</v>
      </c>
      <c r="F1637" s="509">
        <v>1</v>
      </c>
      <c r="G1637" s="509">
        <v>4890.29</v>
      </c>
      <c r="H1637" s="509">
        <v>1</v>
      </c>
      <c r="I1637" s="509">
        <v>4890.29</v>
      </c>
      <c r="J1637" s="509">
        <v>1</v>
      </c>
      <c r="K1637" s="509">
        <v>4890.29</v>
      </c>
      <c r="L1637" s="509">
        <v>1</v>
      </c>
      <c r="M1637" s="509">
        <v>4890.29</v>
      </c>
      <c r="N1637" s="509">
        <v>1</v>
      </c>
      <c r="O1637" s="509">
        <v>4890.29</v>
      </c>
      <c r="P1637" s="522">
        <v>1</v>
      </c>
      <c r="Q1637" s="510">
        <v>4890.29</v>
      </c>
    </row>
    <row r="1638" spans="1:17" ht="14.4" customHeight="1" x14ac:dyDescent="0.3">
      <c r="A1638" s="505" t="s">
        <v>3404</v>
      </c>
      <c r="B1638" s="506" t="s">
        <v>2713</v>
      </c>
      <c r="C1638" s="506" t="s">
        <v>2679</v>
      </c>
      <c r="D1638" s="506" t="s">
        <v>3372</v>
      </c>
      <c r="E1638" s="506" t="s">
        <v>3373</v>
      </c>
      <c r="F1638" s="509">
        <v>1</v>
      </c>
      <c r="G1638" s="509">
        <v>21368</v>
      </c>
      <c r="H1638" s="509">
        <v>1</v>
      </c>
      <c r="I1638" s="509">
        <v>21368</v>
      </c>
      <c r="J1638" s="509"/>
      <c r="K1638" s="509"/>
      <c r="L1638" s="509"/>
      <c r="M1638" s="509"/>
      <c r="N1638" s="509"/>
      <c r="O1638" s="509"/>
      <c r="P1638" s="522"/>
      <c r="Q1638" s="510"/>
    </row>
    <row r="1639" spans="1:17" ht="14.4" customHeight="1" x14ac:dyDescent="0.3">
      <c r="A1639" s="505" t="s">
        <v>3404</v>
      </c>
      <c r="B1639" s="506" t="s">
        <v>2713</v>
      </c>
      <c r="C1639" s="506" t="s">
        <v>2679</v>
      </c>
      <c r="D1639" s="506" t="s">
        <v>3374</v>
      </c>
      <c r="E1639" s="506" t="s">
        <v>3375</v>
      </c>
      <c r="F1639" s="509">
        <v>2</v>
      </c>
      <c r="G1639" s="509">
        <v>21258</v>
      </c>
      <c r="H1639" s="509">
        <v>1</v>
      </c>
      <c r="I1639" s="509">
        <v>10629</v>
      </c>
      <c r="J1639" s="509">
        <v>1</v>
      </c>
      <c r="K1639" s="509">
        <v>11015.5</v>
      </c>
      <c r="L1639" s="509">
        <v>0.51818139053532786</v>
      </c>
      <c r="M1639" s="509">
        <v>11015.5</v>
      </c>
      <c r="N1639" s="509"/>
      <c r="O1639" s="509"/>
      <c r="P1639" s="522"/>
      <c r="Q1639" s="510"/>
    </row>
    <row r="1640" spans="1:17" ht="14.4" customHeight="1" x14ac:dyDescent="0.3">
      <c r="A1640" s="505" t="s">
        <v>3404</v>
      </c>
      <c r="B1640" s="506" t="s">
        <v>2713</v>
      </c>
      <c r="C1640" s="506" t="s">
        <v>2679</v>
      </c>
      <c r="D1640" s="506" t="s">
        <v>3331</v>
      </c>
      <c r="E1640" s="506" t="s">
        <v>3332</v>
      </c>
      <c r="F1640" s="509"/>
      <c r="G1640" s="509"/>
      <c r="H1640" s="509"/>
      <c r="I1640" s="509"/>
      <c r="J1640" s="509"/>
      <c r="K1640" s="509"/>
      <c r="L1640" s="509"/>
      <c r="M1640" s="509"/>
      <c r="N1640" s="509">
        <v>1</v>
      </c>
      <c r="O1640" s="509">
        <v>7794.49</v>
      </c>
      <c r="P1640" s="522"/>
      <c r="Q1640" s="510">
        <v>7794.49</v>
      </c>
    </row>
    <row r="1641" spans="1:17" ht="14.4" customHeight="1" x14ac:dyDescent="0.3">
      <c r="A1641" s="505" t="s">
        <v>3404</v>
      </c>
      <c r="B1641" s="506" t="s">
        <v>2713</v>
      </c>
      <c r="C1641" s="506" t="s">
        <v>2679</v>
      </c>
      <c r="D1641" s="506" t="s">
        <v>3164</v>
      </c>
      <c r="E1641" s="506" t="s">
        <v>3165</v>
      </c>
      <c r="F1641" s="509">
        <v>1</v>
      </c>
      <c r="G1641" s="509">
        <v>30135</v>
      </c>
      <c r="H1641" s="509">
        <v>1</v>
      </c>
      <c r="I1641" s="509">
        <v>30135</v>
      </c>
      <c r="J1641" s="509">
        <v>2</v>
      </c>
      <c r="K1641" s="509">
        <v>60270</v>
      </c>
      <c r="L1641" s="509">
        <v>2</v>
      </c>
      <c r="M1641" s="509">
        <v>30135</v>
      </c>
      <c r="N1641" s="509">
        <v>5</v>
      </c>
      <c r="O1641" s="509">
        <v>150675</v>
      </c>
      <c r="P1641" s="522">
        <v>5</v>
      </c>
      <c r="Q1641" s="510">
        <v>30135</v>
      </c>
    </row>
    <row r="1642" spans="1:17" ht="14.4" customHeight="1" x14ac:dyDescent="0.3">
      <c r="A1642" s="505" t="s">
        <v>3404</v>
      </c>
      <c r="B1642" s="506" t="s">
        <v>2713</v>
      </c>
      <c r="C1642" s="506" t="s">
        <v>2679</v>
      </c>
      <c r="D1642" s="506" t="s">
        <v>3405</v>
      </c>
      <c r="E1642" s="506" t="s">
        <v>3406</v>
      </c>
      <c r="F1642" s="509">
        <v>1</v>
      </c>
      <c r="G1642" s="509">
        <v>19075</v>
      </c>
      <c r="H1642" s="509">
        <v>1</v>
      </c>
      <c r="I1642" s="509">
        <v>19075</v>
      </c>
      <c r="J1642" s="509"/>
      <c r="K1642" s="509"/>
      <c r="L1642" s="509"/>
      <c r="M1642" s="509"/>
      <c r="N1642" s="509"/>
      <c r="O1642" s="509"/>
      <c r="P1642" s="522"/>
      <c r="Q1642" s="510"/>
    </row>
    <row r="1643" spans="1:17" ht="14.4" customHeight="1" x14ac:dyDescent="0.3">
      <c r="A1643" s="505" t="s">
        <v>3404</v>
      </c>
      <c r="B1643" s="506" t="s">
        <v>2713</v>
      </c>
      <c r="C1643" s="506" t="s">
        <v>2679</v>
      </c>
      <c r="D1643" s="506" t="s">
        <v>3407</v>
      </c>
      <c r="E1643" s="506" t="s">
        <v>3408</v>
      </c>
      <c r="F1643" s="509">
        <v>1</v>
      </c>
      <c r="G1643" s="509">
        <v>790.75</v>
      </c>
      <c r="H1643" s="509">
        <v>1</v>
      </c>
      <c r="I1643" s="509">
        <v>790.75</v>
      </c>
      <c r="J1643" s="509"/>
      <c r="K1643" s="509"/>
      <c r="L1643" s="509"/>
      <c r="M1643" s="509"/>
      <c r="N1643" s="509"/>
      <c r="O1643" s="509"/>
      <c r="P1643" s="522"/>
      <c r="Q1643" s="510"/>
    </row>
    <row r="1644" spans="1:17" ht="14.4" customHeight="1" x14ac:dyDescent="0.3">
      <c r="A1644" s="505" t="s">
        <v>3404</v>
      </c>
      <c r="B1644" s="506" t="s">
        <v>2713</v>
      </c>
      <c r="C1644" s="506" t="s">
        <v>2679</v>
      </c>
      <c r="D1644" s="506" t="s">
        <v>3409</v>
      </c>
      <c r="E1644" s="506" t="s">
        <v>3410</v>
      </c>
      <c r="F1644" s="509"/>
      <c r="G1644" s="509"/>
      <c r="H1644" s="509"/>
      <c r="I1644" s="509"/>
      <c r="J1644" s="509"/>
      <c r="K1644" s="509"/>
      <c r="L1644" s="509"/>
      <c r="M1644" s="509"/>
      <c r="N1644" s="509">
        <v>1</v>
      </c>
      <c r="O1644" s="509">
        <v>5284.11</v>
      </c>
      <c r="P1644" s="522"/>
      <c r="Q1644" s="510">
        <v>5284.11</v>
      </c>
    </row>
    <row r="1645" spans="1:17" ht="14.4" customHeight="1" x14ac:dyDescent="0.3">
      <c r="A1645" s="505" t="s">
        <v>3404</v>
      </c>
      <c r="B1645" s="506" t="s">
        <v>2713</v>
      </c>
      <c r="C1645" s="506" t="s">
        <v>2688</v>
      </c>
      <c r="D1645" s="506" t="s">
        <v>2945</v>
      </c>
      <c r="E1645" s="506" t="s">
        <v>2946</v>
      </c>
      <c r="F1645" s="509">
        <v>11</v>
      </c>
      <c r="G1645" s="509">
        <v>2244</v>
      </c>
      <c r="H1645" s="509">
        <v>1</v>
      </c>
      <c r="I1645" s="509">
        <v>204</v>
      </c>
      <c r="J1645" s="509">
        <v>9</v>
      </c>
      <c r="K1645" s="509">
        <v>1845</v>
      </c>
      <c r="L1645" s="509">
        <v>0.82219251336898391</v>
      </c>
      <c r="M1645" s="509">
        <v>205</v>
      </c>
      <c r="N1645" s="509">
        <v>7</v>
      </c>
      <c r="O1645" s="509">
        <v>1439</v>
      </c>
      <c r="P1645" s="522">
        <v>0.64126559714795006</v>
      </c>
      <c r="Q1645" s="510">
        <v>205.57142857142858</v>
      </c>
    </row>
    <row r="1646" spans="1:17" ht="14.4" customHeight="1" x14ac:dyDescent="0.3">
      <c r="A1646" s="505" t="s">
        <v>3404</v>
      </c>
      <c r="B1646" s="506" t="s">
        <v>2713</v>
      </c>
      <c r="C1646" s="506" t="s">
        <v>2688</v>
      </c>
      <c r="D1646" s="506" t="s">
        <v>2947</v>
      </c>
      <c r="E1646" s="506" t="s">
        <v>2948</v>
      </c>
      <c r="F1646" s="509">
        <v>77</v>
      </c>
      <c r="G1646" s="509">
        <v>11473</v>
      </c>
      <c r="H1646" s="509">
        <v>1</v>
      </c>
      <c r="I1646" s="509">
        <v>149</v>
      </c>
      <c r="J1646" s="509">
        <v>69</v>
      </c>
      <c r="K1646" s="509">
        <v>10350</v>
      </c>
      <c r="L1646" s="509">
        <v>0.90211801621197596</v>
      </c>
      <c r="M1646" s="509">
        <v>150</v>
      </c>
      <c r="N1646" s="509">
        <v>92</v>
      </c>
      <c r="O1646" s="509">
        <v>13867</v>
      </c>
      <c r="P1646" s="522">
        <v>1.2086638194020745</v>
      </c>
      <c r="Q1646" s="510">
        <v>150.72826086956522</v>
      </c>
    </row>
    <row r="1647" spans="1:17" ht="14.4" customHeight="1" x14ac:dyDescent="0.3">
      <c r="A1647" s="505" t="s">
        <v>3404</v>
      </c>
      <c r="B1647" s="506" t="s">
        <v>2713</v>
      </c>
      <c r="C1647" s="506" t="s">
        <v>2688</v>
      </c>
      <c r="D1647" s="506" t="s">
        <v>2949</v>
      </c>
      <c r="E1647" s="506" t="s">
        <v>2950</v>
      </c>
      <c r="F1647" s="509">
        <v>114</v>
      </c>
      <c r="G1647" s="509">
        <v>20634</v>
      </c>
      <c r="H1647" s="509">
        <v>1</v>
      </c>
      <c r="I1647" s="509">
        <v>181</v>
      </c>
      <c r="J1647" s="509">
        <v>172</v>
      </c>
      <c r="K1647" s="509">
        <v>31304</v>
      </c>
      <c r="L1647" s="509">
        <v>1.5171076863429291</v>
      </c>
      <c r="M1647" s="509">
        <v>182</v>
      </c>
      <c r="N1647" s="509">
        <v>168</v>
      </c>
      <c r="O1647" s="509">
        <v>30708</v>
      </c>
      <c r="P1647" s="522">
        <v>1.4882233207327711</v>
      </c>
      <c r="Q1647" s="510">
        <v>182.78571428571428</v>
      </c>
    </row>
    <row r="1648" spans="1:17" ht="14.4" customHeight="1" x14ac:dyDescent="0.3">
      <c r="A1648" s="505" t="s">
        <v>3404</v>
      </c>
      <c r="B1648" s="506" t="s">
        <v>2713</v>
      </c>
      <c r="C1648" s="506" t="s">
        <v>2688</v>
      </c>
      <c r="D1648" s="506" t="s">
        <v>2951</v>
      </c>
      <c r="E1648" s="506" t="s">
        <v>2952</v>
      </c>
      <c r="F1648" s="509">
        <v>74</v>
      </c>
      <c r="G1648" s="509">
        <v>9176</v>
      </c>
      <c r="H1648" s="509">
        <v>1</v>
      </c>
      <c r="I1648" s="509">
        <v>124</v>
      </c>
      <c r="J1648" s="509">
        <v>77</v>
      </c>
      <c r="K1648" s="509">
        <v>9548</v>
      </c>
      <c r="L1648" s="509">
        <v>1.0405405405405406</v>
      </c>
      <c r="M1648" s="509">
        <v>124</v>
      </c>
      <c r="N1648" s="509">
        <v>73</v>
      </c>
      <c r="O1648" s="509">
        <v>9105</v>
      </c>
      <c r="P1648" s="522">
        <v>0.99226242371403661</v>
      </c>
      <c r="Q1648" s="510">
        <v>124.72602739726027</v>
      </c>
    </row>
    <row r="1649" spans="1:17" ht="14.4" customHeight="1" x14ac:dyDescent="0.3">
      <c r="A1649" s="505" t="s">
        <v>3404</v>
      </c>
      <c r="B1649" s="506" t="s">
        <v>2713</v>
      </c>
      <c r="C1649" s="506" t="s">
        <v>2688</v>
      </c>
      <c r="D1649" s="506" t="s">
        <v>2953</v>
      </c>
      <c r="E1649" s="506" t="s">
        <v>2954</v>
      </c>
      <c r="F1649" s="509">
        <v>59</v>
      </c>
      <c r="G1649" s="509">
        <v>12744</v>
      </c>
      <c r="H1649" s="509">
        <v>1</v>
      </c>
      <c r="I1649" s="509">
        <v>216</v>
      </c>
      <c r="J1649" s="509">
        <v>72</v>
      </c>
      <c r="K1649" s="509">
        <v>15624</v>
      </c>
      <c r="L1649" s="509">
        <v>1.2259887005649717</v>
      </c>
      <c r="M1649" s="509">
        <v>217</v>
      </c>
      <c r="N1649" s="509">
        <v>55</v>
      </c>
      <c r="O1649" s="509">
        <v>11982</v>
      </c>
      <c r="P1649" s="522">
        <v>0.94020715630885121</v>
      </c>
      <c r="Q1649" s="510">
        <v>217.85454545454544</v>
      </c>
    </row>
    <row r="1650" spans="1:17" ht="14.4" customHeight="1" x14ac:dyDescent="0.3">
      <c r="A1650" s="505" t="s">
        <v>3404</v>
      </c>
      <c r="B1650" s="506" t="s">
        <v>2713</v>
      </c>
      <c r="C1650" s="506" t="s">
        <v>2688</v>
      </c>
      <c r="D1650" s="506" t="s">
        <v>2955</v>
      </c>
      <c r="E1650" s="506" t="s">
        <v>2956</v>
      </c>
      <c r="F1650" s="509">
        <v>14</v>
      </c>
      <c r="G1650" s="509">
        <v>3024</v>
      </c>
      <c r="H1650" s="509">
        <v>1</v>
      </c>
      <c r="I1650" s="509">
        <v>216</v>
      </c>
      <c r="J1650" s="509">
        <v>8</v>
      </c>
      <c r="K1650" s="509">
        <v>1736</v>
      </c>
      <c r="L1650" s="509">
        <v>0.57407407407407407</v>
      </c>
      <c r="M1650" s="509">
        <v>217</v>
      </c>
      <c r="N1650" s="509">
        <v>11</v>
      </c>
      <c r="O1650" s="509">
        <v>2396</v>
      </c>
      <c r="P1650" s="522">
        <v>0.79232804232804233</v>
      </c>
      <c r="Q1650" s="510">
        <v>217.81818181818181</v>
      </c>
    </row>
    <row r="1651" spans="1:17" ht="14.4" customHeight="1" x14ac:dyDescent="0.3">
      <c r="A1651" s="505" t="s">
        <v>3404</v>
      </c>
      <c r="B1651" s="506" t="s">
        <v>2713</v>
      </c>
      <c r="C1651" s="506" t="s">
        <v>2688</v>
      </c>
      <c r="D1651" s="506" t="s">
        <v>2959</v>
      </c>
      <c r="E1651" s="506" t="s">
        <v>2960</v>
      </c>
      <c r="F1651" s="509">
        <v>34</v>
      </c>
      <c r="G1651" s="509">
        <v>7412</v>
      </c>
      <c r="H1651" s="509">
        <v>1</v>
      </c>
      <c r="I1651" s="509">
        <v>218</v>
      </c>
      <c r="J1651" s="509">
        <v>19</v>
      </c>
      <c r="K1651" s="509">
        <v>4161</v>
      </c>
      <c r="L1651" s="509">
        <v>0.56138694009713974</v>
      </c>
      <c r="M1651" s="509">
        <v>219</v>
      </c>
      <c r="N1651" s="509">
        <v>33</v>
      </c>
      <c r="O1651" s="509">
        <v>7251</v>
      </c>
      <c r="P1651" s="522">
        <v>0.97827846735024282</v>
      </c>
      <c r="Q1651" s="510">
        <v>219.72727272727272</v>
      </c>
    </row>
    <row r="1652" spans="1:17" ht="14.4" customHeight="1" x14ac:dyDescent="0.3">
      <c r="A1652" s="505" t="s">
        <v>3404</v>
      </c>
      <c r="B1652" s="506" t="s">
        <v>2713</v>
      </c>
      <c r="C1652" s="506" t="s">
        <v>2688</v>
      </c>
      <c r="D1652" s="506" t="s">
        <v>2961</v>
      </c>
      <c r="E1652" s="506" t="s">
        <v>2962</v>
      </c>
      <c r="F1652" s="509"/>
      <c r="G1652" s="509"/>
      <c r="H1652" s="509"/>
      <c r="I1652" s="509"/>
      <c r="J1652" s="509">
        <v>1</v>
      </c>
      <c r="K1652" s="509">
        <v>609</v>
      </c>
      <c r="L1652" s="509"/>
      <c r="M1652" s="509">
        <v>609</v>
      </c>
      <c r="N1652" s="509"/>
      <c r="O1652" s="509"/>
      <c r="P1652" s="522"/>
      <c r="Q1652" s="510"/>
    </row>
    <row r="1653" spans="1:17" ht="14.4" customHeight="1" x14ac:dyDescent="0.3">
      <c r="A1653" s="505" t="s">
        <v>3404</v>
      </c>
      <c r="B1653" s="506" t="s">
        <v>2713</v>
      </c>
      <c r="C1653" s="506" t="s">
        <v>2688</v>
      </c>
      <c r="D1653" s="506" t="s">
        <v>2977</v>
      </c>
      <c r="E1653" s="506" t="s">
        <v>2978</v>
      </c>
      <c r="F1653" s="509">
        <v>2</v>
      </c>
      <c r="G1653" s="509">
        <v>650</v>
      </c>
      <c r="H1653" s="509">
        <v>1</v>
      </c>
      <c r="I1653" s="509">
        <v>325</v>
      </c>
      <c r="J1653" s="509">
        <v>1</v>
      </c>
      <c r="K1653" s="509">
        <v>326</v>
      </c>
      <c r="L1653" s="509">
        <v>0.50153846153846149</v>
      </c>
      <c r="M1653" s="509">
        <v>326</v>
      </c>
      <c r="N1653" s="509">
        <v>1</v>
      </c>
      <c r="O1653" s="509">
        <v>329</v>
      </c>
      <c r="P1653" s="522">
        <v>0.50615384615384618</v>
      </c>
      <c r="Q1653" s="510">
        <v>329</v>
      </c>
    </row>
    <row r="1654" spans="1:17" ht="14.4" customHeight="1" x14ac:dyDescent="0.3">
      <c r="A1654" s="505" t="s">
        <v>3404</v>
      </c>
      <c r="B1654" s="506" t="s">
        <v>2713</v>
      </c>
      <c r="C1654" s="506" t="s">
        <v>2688</v>
      </c>
      <c r="D1654" s="506" t="s">
        <v>2979</v>
      </c>
      <c r="E1654" s="506" t="s">
        <v>2980</v>
      </c>
      <c r="F1654" s="509">
        <v>36</v>
      </c>
      <c r="G1654" s="509">
        <v>492876</v>
      </c>
      <c r="H1654" s="509">
        <v>1</v>
      </c>
      <c r="I1654" s="509">
        <v>13691</v>
      </c>
      <c r="J1654" s="509">
        <v>1</v>
      </c>
      <c r="K1654" s="509">
        <v>13700</v>
      </c>
      <c r="L1654" s="509">
        <v>2.7796037948692977E-2</v>
      </c>
      <c r="M1654" s="509">
        <v>13700</v>
      </c>
      <c r="N1654" s="509">
        <v>5</v>
      </c>
      <c r="O1654" s="509">
        <v>68534</v>
      </c>
      <c r="P1654" s="522">
        <v>0.13904917261136676</v>
      </c>
      <c r="Q1654" s="510">
        <v>13706.8</v>
      </c>
    </row>
    <row r="1655" spans="1:17" ht="14.4" customHeight="1" x14ac:dyDescent="0.3">
      <c r="A1655" s="505" t="s">
        <v>3404</v>
      </c>
      <c r="B1655" s="506" t="s">
        <v>2713</v>
      </c>
      <c r="C1655" s="506" t="s">
        <v>2688</v>
      </c>
      <c r="D1655" s="506" t="s">
        <v>2981</v>
      </c>
      <c r="E1655" s="506" t="s">
        <v>2982</v>
      </c>
      <c r="F1655" s="509"/>
      <c r="G1655" s="509"/>
      <c r="H1655" s="509"/>
      <c r="I1655" s="509"/>
      <c r="J1655" s="509">
        <v>1</v>
      </c>
      <c r="K1655" s="509">
        <v>4493</v>
      </c>
      <c r="L1655" s="509"/>
      <c r="M1655" s="509">
        <v>4493</v>
      </c>
      <c r="N1655" s="509"/>
      <c r="O1655" s="509"/>
      <c r="P1655" s="522"/>
      <c r="Q1655" s="510"/>
    </row>
    <row r="1656" spans="1:17" ht="14.4" customHeight="1" x14ac:dyDescent="0.3">
      <c r="A1656" s="505" t="s">
        <v>3404</v>
      </c>
      <c r="B1656" s="506" t="s">
        <v>2713</v>
      </c>
      <c r="C1656" s="506" t="s">
        <v>2688</v>
      </c>
      <c r="D1656" s="506" t="s">
        <v>2983</v>
      </c>
      <c r="E1656" s="506" t="s">
        <v>2984</v>
      </c>
      <c r="F1656" s="509">
        <v>5</v>
      </c>
      <c r="G1656" s="509">
        <v>20610</v>
      </c>
      <c r="H1656" s="509">
        <v>1</v>
      </c>
      <c r="I1656" s="509">
        <v>4122</v>
      </c>
      <c r="J1656" s="509">
        <v>1</v>
      </c>
      <c r="K1656" s="509">
        <v>4127</v>
      </c>
      <c r="L1656" s="509">
        <v>0.2002426006792819</v>
      </c>
      <c r="M1656" s="509">
        <v>4127</v>
      </c>
      <c r="N1656" s="509">
        <v>12</v>
      </c>
      <c r="O1656" s="509">
        <v>49580</v>
      </c>
      <c r="P1656" s="522">
        <v>2.40562833575934</v>
      </c>
      <c r="Q1656" s="510">
        <v>4131.666666666667</v>
      </c>
    </row>
    <row r="1657" spans="1:17" ht="14.4" customHeight="1" x14ac:dyDescent="0.3">
      <c r="A1657" s="505" t="s">
        <v>3404</v>
      </c>
      <c r="B1657" s="506" t="s">
        <v>2713</v>
      </c>
      <c r="C1657" s="506" t="s">
        <v>2688</v>
      </c>
      <c r="D1657" s="506" t="s">
        <v>2991</v>
      </c>
      <c r="E1657" s="506" t="s">
        <v>2992</v>
      </c>
      <c r="F1657" s="509"/>
      <c r="G1657" s="509"/>
      <c r="H1657" s="509"/>
      <c r="I1657" s="509"/>
      <c r="J1657" s="509"/>
      <c r="K1657" s="509"/>
      <c r="L1657" s="509"/>
      <c r="M1657" s="509"/>
      <c r="N1657" s="509">
        <v>1</v>
      </c>
      <c r="O1657" s="509">
        <v>1523</v>
      </c>
      <c r="P1657" s="522"/>
      <c r="Q1657" s="510">
        <v>1523</v>
      </c>
    </row>
    <row r="1658" spans="1:17" ht="14.4" customHeight="1" x14ac:dyDescent="0.3">
      <c r="A1658" s="505" t="s">
        <v>3404</v>
      </c>
      <c r="B1658" s="506" t="s">
        <v>2713</v>
      </c>
      <c r="C1658" s="506" t="s">
        <v>2688</v>
      </c>
      <c r="D1658" s="506" t="s">
        <v>2997</v>
      </c>
      <c r="E1658" s="506" t="s">
        <v>2998</v>
      </c>
      <c r="F1658" s="509">
        <v>94</v>
      </c>
      <c r="G1658" s="509">
        <v>358234</v>
      </c>
      <c r="H1658" s="509">
        <v>1</v>
      </c>
      <c r="I1658" s="509">
        <v>3811</v>
      </c>
      <c r="J1658" s="509">
        <v>78</v>
      </c>
      <c r="K1658" s="509">
        <v>297570</v>
      </c>
      <c r="L1658" s="509">
        <v>0.83065817314939394</v>
      </c>
      <c r="M1658" s="509">
        <v>3815</v>
      </c>
      <c r="N1658" s="509">
        <v>118</v>
      </c>
      <c r="O1658" s="509">
        <v>450632</v>
      </c>
      <c r="P1658" s="522">
        <v>1.2579263833137</v>
      </c>
      <c r="Q1658" s="510">
        <v>3818.9152542372881</v>
      </c>
    </row>
    <row r="1659" spans="1:17" ht="14.4" customHeight="1" x14ac:dyDescent="0.3">
      <c r="A1659" s="505" t="s">
        <v>3404</v>
      </c>
      <c r="B1659" s="506" t="s">
        <v>2713</v>
      </c>
      <c r="C1659" s="506" t="s">
        <v>2688</v>
      </c>
      <c r="D1659" s="506" t="s">
        <v>2999</v>
      </c>
      <c r="E1659" s="506" t="s">
        <v>3000</v>
      </c>
      <c r="F1659" s="509">
        <v>1</v>
      </c>
      <c r="G1659" s="509">
        <v>5145</v>
      </c>
      <c r="H1659" s="509">
        <v>1</v>
      </c>
      <c r="I1659" s="509">
        <v>5145</v>
      </c>
      <c r="J1659" s="509"/>
      <c r="K1659" s="509"/>
      <c r="L1659" s="509"/>
      <c r="M1659" s="509"/>
      <c r="N1659" s="509"/>
      <c r="O1659" s="509"/>
      <c r="P1659" s="522"/>
      <c r="Q1659" s="510"/>
    </row>
    <row r="1660" spans="1:17" ht="14.4" customHeight="1" x14ac:dyDescent="0.3">
      <c r="A1660" s="505" t="s">
        <v>3404</v>
      </c>
      <c r="B1660" s="506" t="s">
        <v>2713</v>
      </c>
      <c r="C1660" s="506" t="s">
        <v>2688</v>
      </c>
      <c r="D1660" s="506" t="s">
        <v>3001</v>
      </c>
      <c r="E1660" s="506" t="s">
        <v>3002</v>
      </c>
      <c r="F1660" s="509">
        <v>5</v>
      </c>
      <c r="G1660" s="509">
        <v>39140</v>
      </c>
      <c r="H1660" s="509">
        <v>1</v>
      </c>
      <c r="I1660" s="509">
        <v>7828</v>
      </c>
      <c r="J1660" s="509">
        <v>1</v>
      </c>
      <c r="K1660" s="509">
        <v>7835</v>
      </c>
      <c r="L1660" s="509">
        <v>0.20017884517118037</v>
      </c>
      <c r="M1660" s="509">
        <v>7835</v>
      </c>
      <c r="N1660" s="509">
        <v>6</v>
      </c>
      <c r="O1660" s="509">
        <v>47062</v>
      </c>
      <c r="P1660" s="522">
        <v>1.2024016351558509</v>
      </c>
      <c r="Q1660" s="510">
        <v>7843.666666666667</v>
      </c>
    </row>
    <row r="1661" spans="1:17" ht="14.4" customHeight="1" x14ac:dyDescent="0.3">
      <c r="A1661" s="505" t="s">
        <v>3404</v>
      </c>
      <c r="B1661" s="506" t="s">
        <v>2713</v>
      </c>
      <c r="C1661" s="506" t="s">
        <v>2688</v>
      </c>
      <c r="D1661" s="506" t="s">
        <v>3015</v>
      </c>
      <c r="E1661" s="506" t="s">
        <v>3016</v>
      </c>
      <c r="F1661" s="509">
        <v>24</v>
      </c>
      <c r="G1661" s="509">
        <v>30624</v>
      </c>
      <c r="H1661" s="509">
        <v>1</v>
      </c>
      <c r="I1661" s="509">
        <v>1276</v>
      </c>
      <c r="J1661" s="509">
        <v>26</v>
      </c>
      <c r="K1661" s="509">
        <v>33202</v>
      </c>
      <c r="L1661" s="509">
        <v>1.0841823406478579</v>
      </c>
      <c r="M1661" s="509">
        <v>1277</v>
      </c>
      <c r="N1661" s="509">
        <v>25</v>
      </c>
      <c r="O1661" s="509">
        <v>31985</v>
      </c>
      <c r="P1661" s="522">
        <v>1.0444422675026124</v>
      </c>
      <c r="Q1661" s="510">
        <v>1279.4000000000001</v>
      </c>
    </row>
    <row r="1662" spans="1:17" ht="14.4" customHeight="1" x14ac:dyDescent="0.3">
      <c r="A1662" s="505" t="s">
        <v>3404</v>
      </c>
      <c r="B1662" s="506" t="s">
        <v>2713</v>
      </c>
      <c r="C1662" s="506" t="s">
        <v>2688</v>
      </c>
      <c r="D1662" s="506" t="s">
        <v>3017</v>
      </c>
      <c r="E1662" s="506" t="s">
        <v>3018</v>
      </c>
      <c r="F1662" s="509">
        <v>10</v>
      </c>
      <c r="G1662" s="509">
        <v>11630</v>
      </c>
      <c r="H1662" s="509">
        <v>1</v>
      </c>
      <c r="I1662" s="509">
        <v>1163</v>
      </c>
      <c r="J1662" s="509">
        <v>10</v>
      </c>
      <c r="K1662" s="509">
        <v>11640</v>
      </c>
      <c r="L1662" s="509">
        <v>1.000859845227859</v>
      </c>
      <c r="M1662" s="509">
        <v>1164</v>
      </c>
      <c r="N1662" s="509">
        <v>8</v>
      </c>
      <c r="O1662" s="509">
        <v>9324</v>
      </c>
      <c r="P1662" s="522">
        <v>0.801719690455718</v>
      </c>
      <c r="Q1662" s="510">
        <v>1165.5</v>
      </c>
    </row>
    <row r="1663" spans="1:17" ht="14.4" customHeight="1" x14ac:dyDescent="0.3">
      <c r="A1663" s="505" t="s">
        <v>3404</v>
      </c>
      <c r="B1663" s="506" t="s">
        <v>2713</v>
      </c>
      <c r="C1663" s="506" t="s">
        <v>2688</v>
      </c>
      <c r="D1663" s="506" t="s">
        <v>3019</v>
      </c>
      <c r="E1663" s="506" t="s">
        <v>3020</v>
      </c>
      <c r="F1663" s="509">
        <v>1412</v>
      </c>
      <c r="G1663" s="509">
        <v>7151780</v>
      </c>
      <c r="H1663" s="509">
        <v>1</v>
      </c>
      <c r="I1663" s="509">
        <v>5065</v>
      </c>
      <c r="J1663" s="509">
        <v>1498</v>
      </c>
      <c r="K1663" s="509">
        <v>7591864</v>
      </c>
      <c r="L1663" s="509">
        <v>1.0615348906146442</v>
      </c>
      <c r="M1663" s="509">
        <v>5068</v>
      </c>
      <c r="N1663" s="509">
        <v>1624</v>
      </c>
      <c r="O1663" s="509">
        <v>8237680</v>
      </c>
      <c r="P1663" s="522">
        <v>1.1518363260614839</v>
      </c>
      <c r="Q1663" s="510">
        <v>5072.463054187192</v>
      </c>
    </row>
    <row r="1664" spans="1:17" ht="14.4" customHeight="1" x14ac:dyDescent="0.3">
      <c r="A1664" s="505" t="s">
        <v>3404</v>
      </c>
      <c r="B1664" s="506" t="s">
        <v>2713</v>
      </c>
      <c r="C1664" s="506" t="s">
        <v>2688</v>
      </c>
      <c r="D1664" s="506" t="s">
        <v>3023</v>
      </c>
      <c r="E1664" s="506" t="s">
        <v>3024</v>
      </c>
      <c r="F1664" s="509">
        <v>223</v>
      </c>
      <c r="G1664" s="509">
        <v>1227615</v>
      </c>
      <c r="H1664" s="509">
        <v>1</v>
      </c>
      <c r="I1664" s="509">
        <v>5505</v>
      </c>
      <c r="J1664" s="509">
        <v>227</v>
      </c>
      <c r="K1664" s="509">
        <v>1250316</v>
      </c>
      <c r="L1664" s="509">
        <v>1.0184919539106316</v>
      </c>
      <c r="M1664" s="509">
        <v>5508</v>
      </c>
      <c r="N1664" s="509">
        <v>290</v>
      </c>
      <c r="O1664" s="509">
        <v>1598634</v>
      </c>
      <c r="P1664" s="522">
        <v>1.302227489888931</v>
      </c>
      <c r="Q1664" s="510">
        <v>5512.5310344827585</v>
      </c>
    </row>
    <row r="1665" spans="1:17" ht="14.4" customHeight="1" x14ac:dyDescent="0.3">
      <c r="A1665" s="505" t="s">
        <v>3404</v>
      </c>
      <c r="B1665" s="506" t="s">
        <v>2713</v>
      </c>
      <c r="C1665" s="506" t="s">
        <v>2688</v>
      </c>
      <c r="D1665" s="506" t="s">
        <v>3025</v>
      </c>
      <c r="E1665" s="506" t="s">
        <v>3026</v>
      </c>
      <c r="F1665" s="509">
        <v>38</v>
      </c>
      <c r="G1665" s="509">
        <v>28044</v>
      </c>
      <c r="H1665" s="509">
        <v>1</v>
      </c>
      <c r="I1665" s="509">
        <v>738</v>
      </c>
      <c r="J1665" s="509">
        <v>1</v>
      </c>
      <c r="K1665" s="509">
        <v>742</v>
      </c>
      <c r="L1665" s="509">
        <v>2.6458422478961633E-2</v>
      </c>
      <c r="M1665" s="509">
        <v>742</v>
      </c>
      <c r="N1665" s="509">
        <v>3</v>
      </c>
      <c r="O1665" s="509">
        <v>2240</v>
      </c>
      <c r="P1665" s="522">
        <v>7.9874482955355874E-2</v>
      </c>
      <c r="Q1665" s="510">
        <v>746.66666666666663</v>
      </c>
    </row>
    <row r="1666" spans="1:17" ht="14.4" customHeight="1" x14ac:dyDescent="0.3">
      <c r="A1666" s="505" t="s">
        <v>3404</v>
      </c>
      <c r="B1666" s="506" t="s">
        <v>2713</v>
      </c>
      <c r="C1666" s="506" t="s">
        <v>2688</v>
      </c>
      <c r="D1666" s="506" t="s">
        <v>3027</v>
      </c>
      <c r="E1666" s="506" t="s">
        <v>3028</v>
      </c>
      <c r="F1666" s="509">
        <v>835</v>
      </c>
      <c r="G1666" s="509">
        <v>143620</v>
      </c>
      <c r="H1666" s="509">
        <v>1</v>
      </c>
      <c r="I1666" s="509">
        <v>172</v>
      </c>
      <c r="J1666" s="509">
        <v>896</v>
      </c>
      <c r="K1666" s="509">
        <v>155008</v>
      </c>
      <c r="L1666" s="509">
        <v>1.0792925776354267</v>
      </c>
      <c r="M1666" s="509">
        <v>173</v>
      </c>
      <c r="N1666" s="509">
        <v>942</v>
      </c>
      <c r="O1666" s="509">
        <v>163667</v>
      </c>
      <c r="P1666" s="522">
        <v>1.1395836234507728</v>
      </c>
      <c r="Q1666" s="510">
        <v>173.74416135881103</v>
      </c>
    </row>
    <row r="1667" spans="1:17" ht="14.4" customHeight="1" x14ac:dyDescent="0.3">
      <c r="A1667" s="505" t="s">
        <v>3404</v>
      </c>
      <c r="B1667" s="506" t="s">
        <v>2713</v>
      </c>
      <c r="C1667" s="506" t="s">
        <v>2688</v>
      </c>
      <c r="D1667" s="506" t="s">
        <v>3029</v>
      </c>
      <c r="E1667" s="506" t="s">
        <v>3030</v>
      </c>
      <c r="F1667" s="509">
        <v>733</v>
      </c>
      <c r="G1667" s="509">
        <v>1461602</v>
      </c>
      <c r="H1667" s="509">
        <v>1</v>
      </c>
      <c r="I1667" s="509">
        <v>1994</v>
      </c>
      <c r="J1667" s="509">
        <v>790</v>
      </c>
      <c r="K1667" s="509">
        <v>1576840</v>
      </c>
      <c r="L1667" s="509">
        <v>1.0788436250087232</v>
      </c>
      <c r="M1667" s="509">
        <v>1996</v>
      </c>
      <c r="N1667" s="509">
        <v>887</v>
      </c>
      <c r="O1667" s="509">
        <v>1772441</v>
      </c>
      <c r="P1667" s="522">
        <v>1.2126700702379991</v>
      </c>
      <c r="Q1667" s="510">
        <v>1998.2423900789177</v>
      </c>
    </row>
    <row r="1668" spans="1:17" ht="14.4" customHeight="1" x14ac:dyDescent="0.3">
      <c r="A1668" s="505" t="s">
        <v>3404</v>
      </c>
      <c r="B1668" s="506" t="s">
        <v>2713</v>
      </c>
      <c r="C1668" s="506" t="s">
        <v>2688</v>
      </c>
      <c r="D1668" s="506" t="s">
        <v>3035</v>
      </c>
      <c r="E1668" s="506" t="s">
        <v>3036</v>
      </c>
      <c r="F1668" s="509">
        <v>147</v>
      </c>
      <c r="G1668" s="509">
        <v>395577</v>
      </c>
      <c r="H1668" s="509">
        <v>1</v>
      </c>
      <c r="I1668" s="509">
        <v>2691</v>
      </c>
      <c r="J1668" s="509">
        <v>138</v>
      </c>
      <c r="K1668" s="509">
        <v>371496</v>
      </c>
      <c r="L1668" s="509">
        <v>0.93912436769579621</v>
      </c>
      <c r="M1668" s="509">
        <v>2692</v>
      </c>
      <c r="N1668" s="509">
        <v>155</v>
      </c>
      <c r="O1668" s="509">
        <v>417608</v>
      </c>
      <c r="P1668" s="522">
        <v>1.0556933289852544</v>
      </c>
      <c r="Q1668" s="510">
        <v>2694.2451612903224</v>
      </c>
    </row>
    <row r="1669" spans="1:17" ht="14.4" customHeight="1" x14ac:dyDescent="0.3">
      <c r="A1669" s="505" t="s">
        <v>3404</v>
      </c>
      <c r="B1669" s="506" t="s">
        <v>2713</v>
      </c>
      <c r="C1669" s="506" t="s">
        <v>2688</v>
      </c>
      <c r="D1669" s="506" t="s">
        <v>3037</v>
      </c>
      <c r="E1669" s="506" t="s">
        <v>3038</v>
      </c>
      <c r="F1669" s="509">
        <v>9</v>
      </c>
      <c r="G1669" s="509">
        <v>46593</v>
      </c>
      <c r="H1669" s="509">
        <v>1</v>
      </c>
      <c r="I1669" s="509">
        <v>5177</v>
      </c>
      <c r="J1669" s="509">
        <v>4</v>
      </c>
      <c r="K1669" s="509">
        <v>20720</v>
      </c>
      <c r="L1669" s="509">
        <v>0.44470199386173886</v>
      </c>
      <c r="M1669" s="509">
        <v>5180</v>
      </c>
      <c r="N1669" s="509">
        <v>8</v>
      </c>
      <c r="O1669" s="509">
        <v>41476</v>
      </c>
      <c r="P1669" s="522">
        <v>0.89017663597536112</v>
      </c>
      <c r="Q1669" s="510">
        <v>5184.5</v>
      </c>
    </row>
    <row r="1670" spans="1:17" ht="14.4" customHeight="1" x14ac:dyDescent="0.3">
      <c r="A1670" s="505" t="s">
        <v>3404</v>
      </c>
      <c r="B1670" s="506" t="s">
        <v>2713</v>
      </c>
      <c r="C1670" s="506" t="s">
        <v>2688</v>
      </c>
      <c r="D1670" s="506" t="s">
        <v>3041</v>
      </c>
      <c r="E1670" s="506" t="s">
        <v>3042</v>
      </c>
      <c r="F1670" s="509"/>
      <c r="G1670" s="509"/>
      <c r="H1670" s="509"/>
      <c r="I1670" s="509"/>
      <c r="J1670" s="509">
        <v>1</v>
      </c>
      <c r="K1670" s="509">
        <v>658</v>
      </c>
      <c r="L1670" s="509"/>
      <c r="M1670" s="509">
        <v>658</v>
      </c>
      <c r="N1670" s="509"/>
      <c r="O1670" s="509"/>
      <c r="P1670" s="522"/>
      <c r="Q1670" s="510"/>
    </row>
    <row r="1671" spans="1:17" ht="14.4" customHeight="1" x14ac:dyDescent="0.3">
      <c r="A1671" s="505" t="s">
        <v>3404</v>
      </c>
      <c r="B1671" s="506" t="s">
        <v>2713</v>
      </c>
      <c r="C1671" s="506" t="s">
        <v>2688</v>
      </c>
      <c r="D1671" s="506" t="s">
        <v>3047</v>
      </c>
      <c r="E1671" s="506" t="s">
        <v>3048</v>
      </c>
      <c r="F1671" s="509">
        <v>32</v>
      </c>
      <c r="G1671" s="509">
        <v>66368</v>
      </c>
      <c r="H1671" s="509">
        <v>1</v>
      </c>
      <c r="I1671" s="509">
        <v>2074</v>
      </c>
      <c r="J1671" s="509">
        <v>35</v>
      </c>
      <c r="K1671" s="509">
        <v>72660</v>
      </c>
      <c r="L1671" s="509">
        <v>1.094804725168756</v>
      </c>
      <c r="M1671" s="509">
        <v>2076</v>
      </c>
      <c r="N1671" s="509">
        <v>49</v>
      </c>
      <c r="O1671" s="509">
        <v>101894</v>
      </c>
      <c r="P1671" s="522">
        <v>1.5352880906460944</v>
      </c>
      <c r="Q1671" s="510">
        <v>2079.4693877551022</v>
      </c>
    </row>
    <row r="1672" spans="1:17" ht="14.4" customHeight="1" x14ac:dyDescent="0.3">
      <c r="A1672" s="505" t="s">
        <v>3404</v>
      </c>
      <c r="B1672" s="506" t="s">
        <v>2713</v>
      </c>
      <c r="C1672" s="506" t="s">
        <v>2688</v>
      </c>
      <c r="D1672" s="506" t="s">
        <v>3049</v>
      </c>
      <c r="E1672" s="506" t="s">
        <v>3050</v>
      </c>
      <c r="F1672" s="509">
        <v>12</v>
      </c>
      <c r="G1672" s="509">
        <v>1788</v>
      </c>
      <c r="H1672" s="509">
        <v>1</v>
      </c>
      <c r="I1672" s="509">
        <v>149</v>
      </c>
      <c r="J1672" s="509">
        <v>13</v>
      </c>
      <c r="K1672" s="509">
        <v>1950</v>
      </c>
      <c r="L1672" s="509">
        <v>1.0906040268456376</v>
      </c>
      <c r="M1672" s="509">
        <v>150</v>
      </c>
      <c r="N1672" s="509">
        <v>8</v>
      </c>
      <c r="O1672" s="509">
        <v>1207</v>
      </c>
      <c r="P1672" s="522">
        <v>0.67505592841163309</v>
      </c>
      <c r="Q1672" s="510">
        <v>150.875</v>
      </c>
    </row>
    <row r="1673" spans="1:17" ht="14.4" customHeight="1" x14ac:dyDescent="0.3">
      <c r="A1673" s="505" t="s">
        <v>3404</v>
      </c>
      <c r="B1673" s="506" t="s">
        <v>2713</v>
      </c>
      <c r="C1673" s="506" t="s">
        <v>2688</v>
      </c>
      <c r="D1673" s="506" t="s">
        <v>3051</v>
      </c>
      <c r="E1673" s="506" t="s">
        <v>3052</v>
      </c>
      <c r="F1673" s="509">
        <v>36</v>
      </c>
      <c r="G1673" s="509">
        <v>6912</v>
      </c>
      <c r="H1673" s="509">
        <v>1</v>
      </c>
      <c r="I1673" s="509">
        <v>192</v>
      </c>
      <c r="J1673" s="509">
        <v>27</v>
      </c>
      <c r="K1673" s="509">
        <v>5211</v>
      </c>
      <c r="L1673" s="509">
        <v>0.75390625</v>
      </c>
      <c r="M1673" s="509">
        <v>193</v>
      </c>
      <c r="N1673" s="509">
        <v>35</v>
      </c>
      <c r="O1673" s="509">
        <v>6778</v>
      </c>
      <c r="P1673" s="522">
        <v>0.98061342592592593</v>
      </c>
      <c r="Q1673" s="510">
        <v>193.65714285714284</v>
      </c>
    </row>
    <row r="1674" spans="1:17" ht="14.4" customHeight="1" x14ac:dyDescent="0.3">
      <c r="A1674" s="505" t="s">
        <v>3404</v>
      </c>
      <c r="B1674" s="506" t="s">
        <v>2713</v>
      </c>
      <c r="C1674" s="506" t="s">
        <v>2688</v>
      </c>
      <c r="D1674" s="506" t="s">
        <v>3053</v>
      </c>
      <c r="E1674" s="506" t="s">
        <v>3054</v>
      </c>
      <c r="F1674" s="509">
        <v>1</v>
      </c>
      <c r="G1674" s="509">
        <v>197</v>
      </c>
      <c r="H1674" s="509">
        <v>1</v>
      </c>
      <c r="I1674" s="509">
        <v>197</v>
      </c>
      <c r="J1674" s="509">
        <v>6</v>
      </c>
      <c r="K1674" s="509">
        <v>1188</v>
      </c>
      <c r="L1674" s="509">
        <v>6.030456852791878</v>
      </c>
      <c r="M1674" s="509">
        <v>198</v>
      </c>
      <c r="N1674" s="509">
        <v>5</v>
      </c>
      <c r="O1674" s="509">
        <v>991</v>
      </c>
      <c r="P1674" s="522">
        <v>5.030456852791878</v>
      </c>
      <c r="Q1674" s="510">
        <v>198.2</v>
      </c>
    </row>
    <row r="1675" spans="1:17" ht="14.4" customHeight="1" x14ac:dyDescent="0.3">
      <c r="A1675" s="505" t="s">
        <v>3404</v>
      </c>
      <c r="B1675" s="506" t="s">
        <v>2713</v>
      </c>
      <c r="C1675" s="506" t="s">
        <v>2688</v>
      </c>
      <c r="D1675" s="506" t="s">
        <v>3055</v>
      </c>
      <c r="E1675" s="506" t="s">
        <v>3056</v>
      </c>
      <c r="F1675" s="509">
        <v>1</v>
      </c>
      <c r="G1675" s="509">
        <v>414</v>
      </c>
      <c r="H1675" s="509">
        <v>1</v>
      </c>
      <c r="I1675" s="509">
        <v>414</v>
      </c>
      <c r="J1675" s="509">
        <v>3</v>
      </c>
      <c r="K1675" s="509">
        <v>1245</v>
      </c>
      <c r="L1675" s="509">
        <v>3.0072463768115942</v>
      </c>
      <c r="M1675" s="509">
        <v>415</v>
      </c>
      <c r="N1675" s="509">
        <v>1</v>
      </c>
      <c r="O1675" s="509">
        <v>417</v>
      </c>
      <c r="P1675" s="522">
        <v>1.0072463768115942</v>
      </c>
      <c r="Q1675" s="510">
        <v>417</v>
      </c>
    </row>
    <row r="1676" spans="1:17" ht="14.4" customHeight="1" x14ac:dyDescent="0.3">
      <c r="A1676" s="505" t="s">
        <v>3404</v>
      </c>
      <c r="B1676" s="506" t="s">
        <v>2713</v>
      </c>
      <c r="C1676" s="506" t="s">
        <v>2688</v>
      </c>
      <c r="D1676" s="506" t="s">
        <v>3059</v>
      </c>
      <c r="E1676" s="506" t="s">
        <v>3060</v>
      </c>
      <c r="F1676" s="509">
        <v>12</v>
      </c>
      <c r="G1676" s="509">
        <v>1884</v>
      </c>
      <c r="H1676" s="509">
        <v>1</v>
      </c>
      <c r="I1676" s="509">
        <v>157</v>
      </c>
      <c r="J1676" s="509">
        <v>15</v>
      </c>
      <c r="K1676" s="509">
        <v>2370</v>
      </c>
      <c r="L1676" s="509">
        <v>1.2579617834394905</v>
      </c>
      <c r="M1676" s="509">
        <v>158</v>
      </c>
      <c r="N1676" s="509">
        <v>9</v>
      </c>
      <c r="O1676" s="509">
        <v>1429</v>
      </c>
      <c r="P1676" s="522">
        <v>0.75849256900212314</v>
      </c>
      <c r="Q1676" s="510">
        <v>158.77777777777777</v>
      </c>
    </row>
    <row r="1677" spans="1:17" ht="14.4" customHeight="1" x14ac:dyDescent="0.3">
      <c r="A1677" s="505" t="s">
        <v>3404</v>
      </c>
      <c r="B1677" s="506" t="s">
        <v>2713</v>
      </c>
      <c r="C1677" s="506" t="s">
        <v>2688</v>
      </c>
      <c r="D1677" s="506" t="s">
        <v>3061</v>
      </c>
      <c r="E1677" s="506" t="s">
        <v>3062</v>
      </c>
      <c r="F1677" s="509">
        <v>0</v>
      </c>
      <c r="G1677" s="509">
        <v>0</v>
      </c>
      <c r="H1677" s="509"/>
      <c r="I1677" s="509"/>
      <c r="J1677" s="509"/>
      <c r="K1677" s="509"/>
      <c r="L1677" s="509"/>
      <c r="M1677" s="509"/>
      <c r="N1677" s="509"/>
      <c r="O1677" s="509"/>
      <c r="P1677" s="522"/>
      <c r="Q1677" s="510"/>
    </row>
    <row r="1678" spans="1:17" ht="14.4" customHeight="1" x14ac:dyDescent="0.3">
      <c r="A1678" s="505" t="s">
        <v>3404</v>
      </c>
      <c r="B1678" s="506" t="s">
        <v>2713</v>
      </c>
      <c r="C1678" s="506" t="s">
        <v>2688</v>
      </c>
      <c r="D1678" s="506" t="s">
        <v>3063</v>
      </c>
      <c r="E1678" s="506" t="s">
        <v>3064</v>
      </c>
      <c r="F1678" s="509">
        <v>2</v>
      </c>
      <c r="G1678" s="509">
        <v>622</v>
      </c>
      <c r="H1678" s="509">
        <v>1</v>
      </c>
      <c r="I1678" s="509">
        <v>311</v>
      </c>
      <c r="J1678" s="509"/>
      <c r="K1678" s="509"/>
      <c r="L1678" s="509"/>
      <c r="M1678" s="509"/>
      <c r="N1678" s="509">
        <v>4</v>
      </c>
      <c r="O1678" s="509">
        <v>1250</v>
      </c>
      <c r="P1678" s="522">
        <v>2.009646302250804</v>
      </c>
      <c r="Q1678" s="510">
        <v>312.5</v>
      </c>
    </row>
    <row r="1679" spans="1:17" ht="14.4" customHeight="1" x14ac:dyDescent="0.3">
      <c r="A1679" s="505" t="s">
        <v>3404</v>
      </c>
      <c r="B1679" s="506" t="s">
        <v>2713</v>
      </c>
      <c r="C1679" s="506" t="s">
        <v>2688</v>
      </c>
      <c r="D1679" s="506" t="s">
        <v>3067</v>
      </c>
      <c r="E1679" s="506" t="s">
        <v>3068</v>
      </c>
      <c r="F1679" s="509">
        <v>360</v>
      </c>
      <c r="G1679" s="509">
        <v>761760</v>
      </c>
      <c r="H1679" s="509">
        <v>1</v>
      </c>
      <c r="I1679" s="509">
        <v>2116</v>
      </c>
      <c r="J1679" s="509">
        <v>414</v>
      </c>
      <c r="K1679" s="509">
        <v>876852</v>
      </c>
      <c r="L1679" s="509">
        <v>1.1510869565217392</v>
      </c>
      <c r="M1679" s="509">
        <v>2118</v>
      </c>
      <c r="N1679" s="509">
        <v>413</v>
      </c>
      <c r="O1679" s="509">
        <v>875628</v>
      </c>
      <c r="P1679" s="522">
        <v>1.1494801512287334</v>
      </c>
      <c r="Q1679" s="510">
        <v>2120.1646489104114</v>
      </c>
    </row>
    <row r="1680" spans="1:17" ht="14.4" customHeight="1" x14ac:dyDescent="0.3">
      <c r="A1680" s="505" t="s">
        <v>3404</v>
      </c>
      <c r="B1680" s="506" t="s">
        <v>2713</v>
      </c>
      <c r="C1680" s="506" t="s">
        <v>2688</v>
      </c>
      <c r="D1680" s="506" t="s">
        <v>3069</v>
      </c>
      <c r="E1680" s="506" t="s">
        <v>2998</v>
      </c>
      <c r="F1680" s="509">
        <v>94</v>
      </c>
      <c r="G1680" s="509">
        <v>175028</v>
      </c>
      <c r="H1680" s="509">
        <v>1</v>
      </c>
      <c r="I1680" s="509">
        <v>1862</v>
      </c>
      <c r="J1680" s="509">
        <v>82</v>
      </c>
      <c r="K1680" s="509">
        <v>152848</v>
      </c>
      <c r="L1680" s="509">
        <v>0.87327741847018758</v>
      </c>
      <c r="M1680" s="509">
        <v>1864</v>
      </c>
      <c r="N1680" s="509">
        <v>127</v>
      </c>
      <c r="O1680" s="509">
        <v>236971</v>
      </c>
      <c r="P1680" s="522">
        <v>1.3539033754599263</v>
      </c>
      <c r="Q1680" s="510">
        <v>1865.9133858267717</v>
      </c>
    </row>
    <row r="1681" spans="1:17" ht="14.4" customHeight="1" x14ac:dyDescent="0.3">
      <c r="A1681" s="505" t="s">
        <v>3404</v>
      </c>
      <c r="B1681" s="506" t="s">
        <v>2713</v>
      </c>
      <c r="C1681" s="506" t="s">
        <v>2688</v>
      </c>
      <c r="D1681" s="506" t="s">
        <v>3070</v>
      </c>
      <c r="E1681" s="506" t="s">
        <v>3071</v>
      </c>
      <c r="F1681" s="509">
        <v>13</v>
      </c>
      <c r="G1681" s="509">
        <v>2041</v>
      </c>
      <c r="H1681" s="509">
        <v>1</v>
      </c>
      <c r="I1681" s="509">
        <v>157</v>
      </c>
      <c r="J1681" s="509">
        <v>29</v>
      </c>
      <c r="K1681" s="509">
        <v>4582</v>
      </c>
      <c r="L1681" s="509">
        <v>2.2449779519843216</v>
      </c>
      <c r="M1681" s="509">
        <v>158</v>
      </c>
      <c r="N1681" s="509">
        <v>31</v>
      </c>
      <c r="O1681" s="509">
        <v>4924</v>
      </c>
      <c r="P1681" s="522">
        <v>2.4125428711415973</v>
      </c>
      <c r="Q1681" s="510">
        <v>158.83870967741936</v>
      </c>
    </row>
    <row r="1682" spans="1:17" ht="14.4" customHeight="1" x14ac:dyDescent="0.3">
      <c r="A1682" s="505" t="s">
        <v>3404</v>
      </c>
      <c r="B1682" s="506" t="s">
        <v>2713</v>
      </c>
      <c r="C1682" s="506" t="s">
        <v>2688</v>
      </c>
      <c r="D1682" s="506" t="s">
        <v>3072</v>
      </c>
      <c r="E1682" s="506" t="s">
        <v>3073</v>
      </c>
      <c r="F1682" s="509"/>
      <c r="G1682" s="509"/>
      <c r="H1682" s="509"/>
      <c r="I1682" s="509"/>
      <c r="J1682" s="509">
        <v>26</v>
      </c>
      <c r="K1682" s="509">
        <v>252486</v>
      </c>
      <c r="L1682" s="509"/>
      <c r="M1682" s="509">
        <v>9711</v>
      </c>
      <c r="N1682" s="509">
        <v>42</v>
      </c>
      <c r="O1682" s="509">
        <v>408239</v>
      </c>
      <c r="P1682" s="522"/>
      <c r="Q1682" s="510">
        <v>9719.9761904761908</v>
      </c>
    </row>
    <row r="1683" spans="1:17" ht="14.4" customHeight="1" x14ac:dyDescent="0.3">
      <c r="A1683" s="505" t="s">
        <v>3404</v>
      </c>
      <c r="B1683" s="506" t="s">
        <v>2713</v>
      </c>
      <c r="C1683" s="506" t="s">
        <v>2688</v>
      </c>
      <c r="D1683" s="506" t="s">
        <v>3078</v>
      </c>
      <c r="E1683" s="506" t="s">
        <v>3079</v>
      </c>
      <c r="F1683" s="509">
        <v>59</v>
      </c>
      <c r="G1683" s="509">
        <v>494302</v>
      </c>
      <c r="H1683" s="509">
        <v>1</v>
      </c>
      <c r="I1683" s="509">
        <v>8378</v>
      </c>
      <c r="J1683" s="509">
        <v>43</v>
      </c>
      <c r="K1683" s="509">
        <v>360512</v>
      </c>
      <c r="L1683" s="509">
        <v>0.72933550744281839</v>
      </c>
      <c r="M1683" s="509">
        <v>8384</v>
      </c>
      <c r="N1683" s="509">
        <v>65</v>
      </c>
      <c r="O1683" s="509">
        <v>545411</v>
      </c>
      <c r="P1683" s="522">
        <v>1.1033963042836161</v>
      </c>
      <c r="Q1683" s="510">
        <v>8390.9384615384624</v>
      </c>
    </row>
    <row r="1684" spans="1:17" ht="14.4" customHeight="1" x14ac:dyDescent="0.3">
      <c r="A1684" s="505" t="s">
        <v>3404</v>
      </c>
      <c r="B1684" s="506" t="s">
        <v>2713</v>
      </c>
      <c r="C1684" s="506" t="s">
        <v>2688</v>
      </c>
      <c r="D1684" s="506" t="s">
        <v>3080</v>
      </c>
      <c r="E1684" s="506" t="s">
        <v>3081</v>
      </c>
      <c r="F1684" s="509">
        <v>2</v>
      </c>
      <c r="G1684" s="509">
        <v>302</v>
      </c>
      <c r="H1684" s="509">
        <v>1</v>
      </c>
      <c r="I1684" s="509">
        <v>151</v>
      </c>
      <c r="J1684" s="509"/>
      <c r="K1684" s="509"/>
      <c r="L1684" s="509"/>
      <c r="M1684" s="509"/>
      <c r="N1684" s="509"/>
      <c r="O1684" s="509"/>
      <c r="P1684" s="522"/>
      <c r="Q1684" s="510"/>
    </row>
    <row r="1685" spans="1:17" ht="14.4" customHeight="1" x14ac:dyDescent="0.3">
      <c r="A1685" s="505" t="s">
        <v>3404</v>
      </c>
      <c r="B1685" s="506" t="s">
        <v>2713</v>
      </c>
      <c r="C1685" s="506" t="s">
        <v>2688</v>
      </c>
      <c r="D1685" s="506" t="s">
        <v>3084</v>
      </c>
      <c r="E1685" s="506" t="s">
        <v>3085</v>
      </c>
      <c r="F1685" s="509">
        <v>1</v>
      </c>
      <c r="G1685" s="509">
        <v>0</v>
      </c>
      <c r="H1685" s="509"/>
      <c r="I1685" s="509">
        <v>0</v>
      </c>
      <c r="J1685" s="509">
        <v>3</v>
      </c>
      <c r="K1685" s="509">
        <v>0</v>
      </c>
      <c r="L1685" s="509"/>
      <c r="M1685" s="509">
        <v>0</v>
      </c>
      <c r="N1685" s="509">
        <v>1</v>
      </c>
      <c r="O1685" s="509">
        <v>0</v>
      </c>
      <c r="P1685" s="522"/>
      <c r="Q1685" s="510">
        <v>0</v>
      </c>
    </row>
    <row r="1686" spans="1:17" ht="14.4" customHeight="1" x14ac:dyDescent="0.3">
      <c r="A1686" s="505" t="s">
        <v>3404</v>
      </c>
      <c r="B1686" s="506" t="s">
        <v>2713</v>
      </c>
      <c r="C1686" s="506" t="s">
        <v>2688</v>
      </c>
      <c r="D1686" s="506" t="s">
        <v>3098</v>
      </c>
      <c r="E1686" s="506" t="s">
        <v>3099</v>
      </c>
      <c r="F1686" s="509">
        <v>1</v>
      </c>
      <c r="G1686" s="509">
        <v>6450</v>
      </c>
      <c r="H1686" s="509">
        <v>1</v>
      </c>
      <c r="I1686" s="509">
        <v>6450</v>
      </c>
      <c r="J1686" s="509">
        <v>1</v>
      </c>
      <c r="K1686" s="509">
        <v>6454</v>
      </c>
      <c r="L1686" s="509">
        <v>1.0006201550387597</v>
      </c>
      <c r="M1686" s="509">
        <v>6454</v>
      </c>
      <c r="N1686" s="509"/>
      <c r="O1686" s="509"/>
      <c r="P1686" s="522"/>
      <c r="Q1686" s="510"/>
    </row>
    <row r="1687" spans="1:17" ht="14.4" customHeight="1" x14ac:dyDescent="0.3">
      <c r="A1687" s="505" t="s">
        <v>3411</v>
      </c>
      <c r="B1687" s="506" t="s">
        <v>2678</v>
      </c>
      <c r="C1687" s="506" t="s">
        <v>2688</v>
      </c>
      <c r="D1687" s="506" t="s">
        <v>2701</v>
      </c>
      <c r="E1687" s="506" t="s">
        <v>2702</v>
      </c>
      <c r="F1687" s="509"/>
      <c r="G1687" s="509"/>
      <c r="H1687" s="509"/>
      <c r="I1687" s="509"/>
      <c r="J1687" s="509"/>
      <c r="K1687" s="509"/>
      <c r="L1687" s="509"/>
      <c r="M1687" s="509"/>
      <c r="N1687" s="509">
        <v>1</v>
      </c>
      <c r="O1687" s="509">
        <v>655</v>
      </c>
      <c r="P1687" s="522"/>
      <c r="Q1687" s="510">
        <v>655</v>
      </c>
    </row>
    <row r="1688" spans="1:17" ht="14.4" customHeight="1" x14ac:dyDescent="0.3">
      <c r="A1688" s="505" t="s">
        <v>3411</v>
      </c>
      <c r="B1688" s="506" t="s">
        <v>2678</v>
      </c>
      <c r="C1688" s="506" t="s">
        <v>2688</v>
      </c>
      <c r="D1688" s="506" t="s">
        <v>2703</v>
      </c>
      <c r="E1688" s="506" t="s">
        <v>2704</v>
      </c>
      <c r="F1688" s="509"/>
      <c r="G1688" s="509"/>
      <c r="H1688" s="509"/>
      <c r="I1688" s="509"/>
      <c r="J1688" s="509"/>
      <c r="K1688" s="509"/>
      <c r="L1688" s="509"/>
      <c r="M1688" s="509"/>
      <c r="N1688" s="509">
        <v>1</v>
      </c>
      <c r="O1688" s="509">
        <v>123</v>
      </c>
      <c r="P1688" s="522"/>
      <c r="Q1688" s="510">
        <v>123</v>
      </c>
    </row>
    <row r="1689" spans="1:17" ht="14.4" customHeight="1" x14ac:dyDescent="0.3">
      <c r="A1689" s="505" t="s">
        <v>3411</v>
      </c>
      <c r="B1689" s="506" t="s">
        <v>2713</v>
      </c>
      <c r="C1689" s="506" t="s">
        <v>2714</v>
      </c>
      <c r="D1689" s="506" t="s">
        <v>2719</v>
      </c>
      <c r="E1689" s="506" t="s">
        <v>714</v>
      </c>
      <c r="F1689" s="509">
        <v>1</v>
      </c>
      <c r="G1689" s="509">
        <v>1982.88</v>
      </c>
      <c r="H1689" s="509">
        <v>1</v>
      </c>
      <c r="I1689" s="509">
        <v>1982.88</v>
      </c>
      <c r="J1689" s="509">
        <v>0.5</v>
      </c>
      <c r="K1689" s="509">
        <v>1000.13</v>
      </c>
      <c r="L1689" s="509">
        <v>0.50438251432260139</v>
      </c>
      <c r="M1689" s="509">
        <v>2000.26</v>
      </c>
      <c r="N1689" s="509">
        <v>0.5</v>
      </c>
      <c r="O1689" s="509">
        <v>1000.13</v>
      </c>
      <c r="P1689" s="522">
        <v>0.50438251432260139</v>
      </c>
      <c r="Q1689" s="510">
        <v>2000.26</v>
      </c>
    </row>
    <row r="1690" spans="1:17" ht="14.4" customHeight="1" x14ac:dyDescent="0.3">
      <c r="A1690" s="505" t="s">
        <v>3411</v>
      </c>
      <c r="B1690" s="506" t="s">
        <v>2713</v>
      </c>
      <c r="C1690" s="506" t="s">
        <v>2714</v>
      </c>
      <c r="D1690" s="506" t="s">
        <v>2720</v>
      </c>
      <c r="E1690" s="506" t="s">
        <v>2721</v>
      </c>
      <c r="F1690" s="509">
        <v>0.67</v>
      </c>
      <c r="G1690" s="509">
        <v>1711.5</v>
      </c>
      <c r="H1690" s="509">
        <v>1</v>
      </c>
      <c r="I1690" s="509">
        <v>2554.4776119402982</v>
      </c>
      <c r="J1690" s="509"/>
      <c r="K1690" s="509"/>
      <c r="L1690" s="509"/>
      <c r="M1690" s="509"/>
      <c r="N1690" s="509">
        <v>0.67</v>
      </c>
      <c r="O1690" s="509">
        <v>1789.87</v>
      </c>
      <c r="P1690" s="522">
        <v>1.0457902424773591</v>
      </c>
      <c r="Q1690" s="510">
        <v>2671.4477611940297</v>
      </c>
    </row>
    <row r="1691" spans="1:17" ht="14.4" customHeight="1" x14ac:dyDescent="0.3">
      <c r="A1691" s="505" t="s">
        <v>3411</v>
      </c>
      <c r="B1691" s="506" t="s">
        <v>2713</v>
      </c>
      <c r="C1691" s="506" t="s">
        <v>2714</v>
      </c>
      <c r="D1691" s="506" t="s">
        <v>2728</v>
      </c>
      <c r="E1691" s="506" t="s">
        <v>725</v>
      </c>
      <c r="F1691" s="509">
        <v>3</v>
      </c>
      <c r="G1691" s="509">
        <v>3225.9900000000002</v>
      </c>
      <c r="H1691" s="509">
        <v>1</v>
      </c>
      <c r="I1691" s="509">
        <v>1075.3300000000002</v>
      </c>
      <c r="J1691" s="509">
        <v>0.5</v>
      </c>
      <c r="K1691" s="509">
        <v>490.21</v>
      </c>
      <c r="L1691" s="509">
        <v>0.15195645367778571</v>
      </c>
      <c r="M1691" s="509">
        <v>980.42</v>
      </c>
      <c r="N1691" s="509"/>
      <c r="O1691" s="509"/>
      <c r="P1691" s="522"/>
      <c r="Q1691" s="510"/>
    </row>
    <row r="1692" spans="1:17" ht="14.4" customHeight="1" x14ac:dyDescent="0.3">
      <c r="A1692" s="505" t="s">
        <v>3411</v>
      </c>
      <c r="B1692" s="506" t="s">
        <v>2713</v>
      </c>
      <c r="C1692" s="506" t="s">
        <v>2714</v>
      </c>
      <c r="D1692" s="506" t="s">
        <v>2731</v>
      </c>
      <c r="E1692" s="506" t="s">
        <v>832</v>
      </c>
      <c r="F1692" s="509">
        <v>0.08</v>
      </c>
      <c r="G1692" s="509">
        <v>1031.99</v>
      </c>
      <c r="H1692" s="509">
        <v>1</v>
      </c>
      <c r="I1692" s="509">
        <v>12899.875</v>
      </c>
      <c r="J1692" s="509">
        <v>0.08</v>
      </c>
      <c r="K1692" s="509">
        <v>1031.99</v>
      </c>
      <c r="L1692" s="509">
        <v>1</v>
      </c>
      <c r="M1692" s="509">
        <v>12899.875</v>
      </c>
      <c r="N1692" s="509"/>
      <c r="O1692" s="509"/>
      <c r="P1692" s="522"/>
      <c r="Q1692" s="510"/>
    </row>
    <row r="1693" spans="1:17" ht="14.4" customHeight="1" x14ac:dyDescent="0.3">
      <c r="A1693" s="505" t="s">
        <v>3411</v>
      </c>
      <c r="B1693" s="506" t="s">
        <v>2713</v>
      </c>
      <c r="C1693" s="506" t="s">
        <v>2714</v>
      </c>
      <c r="D1693" s="506" t="s">
        <v>2740</v>
      </c>
      <c r="E1693" s="506" t="s">
        <v>729</v>
      </c>
      <c r="F1693" s="509">
        <v>1</v>
      </c>
      <c r="G1693" s="509">
        <v>966.74</v>
      </c>
      <c r="H1693" s="509">
        <v>1</v>
      </c>
      <c r="I1693" s="509">
        <v>966.74</v>
      </c>
      <c r="J1693" s="509">
        <v>2</v>
      </c>
      <c r="K1693" s="509">
        <v>1941.96</v>
      </c>
      <c r="L1693" s="509">
        <v>2.0087717483501253</v>
      </c>
      <c r="M1693" s="509">
        <v>970.98</v>
      </c>
      <c r="N1693" s="509"/>
      <c r="O1693" s="509"/>
      <c r="P1693" s="522"/>
      <c r="Q1693" s="510"/>
    </row>
    <row r="1694" spans="1:17" ht="14.4" customHeight="1" x14ac:dyDescent="0.3">
      <c r="A1694" s="505" t="s">
        <v>3411</v>
      </c>
      <c r="B1694" s="506" t="s">
        <v>2713</v>
      </c>
      <c r="C1694" s="506" t="s">
        <v>2714</v>
      </c>
      <c r="D1694" s="506" t="s">
        <v>2745</v>
      </c>
      <c r="E1694" s="506" t="s">
        <v>748</v>
      </c>
      <c r="F1694" s="509">
        <v>0.05</v>
      </c>
      <c r="G1694" s="509">
        <v>270.66000000000003</v>
      </c>
      <c r="H1694" s="509">
        <v>1</v>
      </c>
      <c r="I1694" s="509">
        <v>5413.2</v>
      </c>
      <c r="J1694" s="509">
        <v>0.6</v>
      </c>
      <c r="K1694" s="509">
        <v>3266.98</v>
      </c>
      <c r="L1694" s="509">
        <v>12.070420453705756</v>
      </c>
      <c r="M1694" s="509">
        <v>5444.9666666666672</v>
      </c>
      <c r="N1694" s="509"/>
      <c r="O1694" s="509"/>
      <c r="P1694" s="522"/>
      <c r="Q1694" s="510"/>
    </row>
    <row r="1695" spans="1:17" ht="14.4" customHeight="1" x14ac:dyDescent="0.3">
      <c r="A1695" s="505" t="s">
        <v>3411</v>
      </c>
      <c r="B1695" s="506" t="s">
        <v>2713</v>
      </c>
      <c r="C1695" s="506" t="s">
        <v>2714</v>
      </c>
      <c r="D1695" s="506" t="s">
        <v>2746</v>
      </c>
      <c r="E1695" s="506" t="s">
        <v>748</v>
      </c>
      <c r="F1695" s="509">
        <v>0.33</v>
      </c>
      <c r="G1695" s="509">
        <v>3572.78</v>
      </c>
      <c r="H1695" s="509">
        <v>1</v>
      </c>
      <c r="I1695" s="509">
        <v>10826.60606060606</v>
      </c>
      <c r="J1695" s="509">
        <v>0.28999999999999998</v>
      </c>
      <c r="K1695" s="509">
        <v>3162.5</v>
      </c>
      <c r="L1695" s="509">
        <v>0.88516505354373898</v>
      </c>
      <c r="M1695" s="509">
        <v>10905.172413793105</v>
      </c>
      <c r="N1695" s="509">
        <v>0.22000000000000003</v>
      </c>
      <c r="O1695" s="509">
        <v>2402.75</v>
      </c>
      <c r="P1695" s="522">
        <v>0.67251552012718385</v>
      </c>
      <c r="Q1695" s="510">
        <v>10921.590909090908</v>
      </c>
    </row>
    <row r="1696" spans="1:17" ht="14.4" customHeight="1" x14ac:dyDescent="0.3">
      <c r="A1696" s="505" t="s">
        <v>3411</v>
      </c>
      <c r="B1696" s="506" t="s">
        <v>2713</v>
      </c>
      <c r="C1696" s="506" t="s">
        <v>2714</v>
      </c>
      <c r="D1696" s="506" t="s">
        <v>2747</v>
      </c>
      <c r="E1696" s="506" t="s">
        <v>855</v>
      </c>
      <c r="F1696" s="509">
        <v>0.1</v>
      </c>
      <c r="G1696" s="509">
        <v>193.91</v>
      </c>
      <c r="H1696" s="509">
        <v>1</v>
      </c>
      <c r="I1696" s="509">
        <v>1939.1</v>
      </c>
      <c r="J1696" s="509"/>
      <c r="K1696" s="509"/>
      <c r="L1696" s="509"/>
      <c r="M1696" s="509"/>
      <c r="N1696" s="509"/>
      <c r="O1696" s="509"/>
      <c r="P1696" s="522"/>
      <c r="Q1696" s="510"/>
    </row>
    <row r="1697" spans="1:17" ht="14.4" customHeight="1" x14ac:dyDescent="0.3">
      <c r="A1697" s="505" t="s">
        <v>3411</v>
      </c>
      <c r="B1697" s="506" t="s">
        <v>2713</v>
      </c>
      <c r="C1697" s="506" t="s">
        <v>2714</v>
      </c>
      <c r="D1697" s="506" t="s">
        <v>2749</v>
      </c>
      <c r="E1697" s="506" t="s">
        <v>748</v>
      </c>
      <c r="F1697" s="509"/>
      <c r="G1697" s="509"/>
      <c r="H1697" s="509"/>
      <c r="I1697" s="509"/>
      <c r="J1697" s="509"/>
      <c r="K1697" s="509"/>
      <c r="L1697" s="509"/>
      <c r="M1697" s="509"/>
      <c r="N1697" s="509">
        <v>0.75</v>
      </c>
      <c r="O1697" s="509">
        <v>1638.2400000000002</v>
      </c>
      <c r="P1697" s="522"/>
      <c r="Q1697" s="510">
        <v>2184.3200000000002</v>
      </c>
    </row>
    <row r="1698" spans="1:17" ht="14.4" customHeight="1" x14ac:dyDescent="0.3">
      <c r="A1698" s="505" t="s">
        <v>3411</v>
      </c>
      <c r="B1698" s="506" t="s">
        <v>2713</v>
      </c>
      <c r="C1698" s="506" t="s">
        <v>2714</v>
      </c>
      <c r="D1698" s="506" t="s">
        <v>2750</v>
      </c>
      <c r="E1698" s="506" t="s">
        <v>733</v>
      </c>
      <c r="F1698" s="509">
        <v>0.15</v>
      </c>
      <c r="G1698" s="509">
        <v>56.4</v>
      </c>
      <c r="H1698" s="509">
        <v>1</v>
      </c>
      <c r="I1698" s="509">
        <v>376</v>
      </c>
      <c r="J1698" s="509">
        <v>0.5</v>
      </c>
      <c r="K1698" s="509">
        <v>188.02</v>
      </c>
      <c r="L1698" s="509">
        <v>3.3336879432624116</v>
      </c>
      <c r="M1698" s="509">
        <v>376.04</v>
      </c>
      <c r="N1698" s="509">
        <v>0.15</v>
      </c>
      <c r="O1698" s="509">
        <v>56.9</v>
      </c>
      <c r="P1698" s="522">
        <v>1.0088652482269505</v>
      </c>
      <c r="Q1698" s="510">
        <v>379.33333333333331</v>
      </c>
    </row>
    <row r="1699" spans="1:17" ht="14.4" customHeight="1" x14ac:dyDescent="0.3">
      <c r="A1699" s="505" t="s">
        <v>3411</v>
      </c>
      <c r="B1699" s="506" t="s">
        <v>2713</v>
      </c>
      <c r="C1699" s="506" t="s">
        <v>2679</v>
      </c>
      <c r="D1699" s="506" t="s">
        <v>2760</v>
      </c>
      <c r="E1699" s="506" t="s">
        <v>2761</v>
      </c>
      <c r="F1699" s="509"/>
      <c r="G1699" s="509"/>
      <c r="H1699" s="509"/>
      <c r="I1699" s="509"/>
      <c r="J1699" s="509">
        <v>1</v>
      </c>
      <c r="K1699" s="509">
        <v>9783.27</v>
      </c>
      <c r="L1699" s="509"/>
      <c r="M1699" s="509">
        <v>9783.27</v>
      </c>
      <c r="N1699" s="509"/>
      <c r="O1699" s="509"/>
      <c r="P1699" s="522"/>
      <c r="Q1699" s="510"/>
    </row>
    <row r="1700" spans="1:17" ht="14.4" customHeight="1" x14ac:dyDescent="0.3">
      <c r="A1700" s="505" t="s">
        <v>3411</v>
      </c>
      <c r="B1700" s="506" t="s">
        <v>2713</v>
      </c>
      <c r="C1700" s="506" t="s">
        <v>2679</v>
      </c>
      <c r="D1700" s="506" t="s">
        <v>2686</v>
      </c>
      <c r="E1700" s="506" t="s">
        <v>2687</v>
      </c>
      <c r="F1700" s="509">
        <v>1</v>
      </c>
      <c r="G1700" s="509">
        <v>511</v>
      </c>
      <c r="H1700" s="509">
        <v>1</v>
      </c>
      <c r="I1700" s="509">
        <v>511</v>
      </c>
      <c r="J1700" s="509"/>
      <c r="K1700" s="509"/>
      <c r="L1700" s="509"/>
      <c r="M1700" s="509"/>
      <c r="N1700" s="509"/>
      <c r="O1700" s="509"/>
      <c r="P1700" s="522"/>
      <c r="Q1700" s="510"/>
    </row>
    <row r="1701" spans="1:17" ht="14.4" customHeight="1" x14ac:dyDescent="0.3">
      <c r="A1701" s="505" t="s">
        <v>3411</v>
      </c>
      <c r="B1701" s="506" t="s">
        <v>2713</v>
      </c>
      <c r="C1701" s="506" t="s">
        <v>2688</v>
      </c>
      <c r="D1701" s="506" t="s">
        <v>2945</v>
      </c>
      <c r="E1701" s="506" t="s">
        <v>2946</v>
      </c>
      <c r="F1701" s="509">
        <v>5</v>
      </c>
      <c r="G1701" s="509">
        <v>1020</v>
      </c>
      <c r="H1701" s="509">
        <v>1</v>
      </c>
      <c r="I1701" s="509">
        <v>204</v>
      </c>
      <c r="J1701" s="509">
        <v>2</v>
      </c>
      <c r="K1701" s="509">
        <v>410</v>
      </c>
      <c r="L1701" s="509">
        <v>0.40196078431372551</v>
      </c>
      <c r="M1701" s="509">
        <v>205</v>
      </c>
      <c r="N1701" s="509">
        <v>3</v>
      </c>
      <c r="O1701" s="509">
        <v>618</v>
      </c>
      <c r="P1701" s="522">
        <v>0.60588235294117643</v>
      </c>
      <c r="Q1701" s="510">
        <v>206</v>
      </c>
    </row>
    <row r="1702" spans="1:17" ht="14.4" customHeight="1" x14ac:dyDescent="0.3">
      <c r="A1702" s="505" t="s">
        <v>3411</v>
      </c>
      <c r="B1702" s="506" t="s">
        <v>2713</v>
      </c>
      <c r="C1702" s="506" t="s">
        <v>2688</v>
      </c>
      <c r="D1702" s="506" t="s">
        <v>2947</v>
      </c>
      <c r="E1702" s="506" t="s">
        <v>2948</v>
      </c>
      <c r="F1702" s="509">
        <v>7</v>
      </c>
      <c r="G1702" s="509">
        <v>1043</v>
      </c>
      <c r="H1702" s="509">
        <v>1</v>
      </c>
      <c r="I1702" s="509">
        <v>149</v>
      </c>
      <c r="J1702" s="509">
        <v>8</v>
      </c>
      <c r="K1702" s="509">
        <v>1200</v>
      </c>
      <c r="L1702" s="509">
        <v>1.1505273250239694</v>
      </c>
      <c r="M1702" s="509">
        <v>150</v>
      </c>
      <c r="N1702" s="509">
        <v>6</v>
      </c>
      <c r="O1702" s="509">
        <v>905</v>
      </c>
      <c r="P1702" s="522">
        <v>0.86768935762224353</v>
      </c>
      <c r="Q1702" s="510">
        <v>150.83333333333334</v>
      </c>
    </row>
    <row r="1703" spans="1:17" ht="14.4" customHeight="1" x14ac:dyDescent="0.3">
      <c r="A1703" s="505" t="s">
        <v>3411</v>
      </c>
      <c r="B1703" s="506" t="s">
        <v>2713</v>
      </c>
      <c r="C1703" s="506" t="s">
        <v>2688</v>
      </c>
      <c r="D1703" s="506" t="s">
        <v>2949</v>
      </c>
      <c r="E1703" s="506" t="s">
        <v>2950</v>
      </c>
      <c r="F1703" s="509">
        <v>11</v>
      </c>
      <c r="G1703" s="509">
        <v>1991</v>
      </c>
      <c r="H1703" s="509">
        <v>1</v>
      </c>
      <c r="I1703" s="509">
        <v>181</v>
      </c>
      <c r="J1703" s="509">
        <v>7</v>
      </c>
      <c r="K1703" s="509">
        <v>1274</v>
      </c>
      <c r="L1703" s="509">
        <v>0.63987945755901554</v>
      </c>
      <c r="M1703" s="509">
        <v>182</v>
      </c>
      <c r="N1703" s="509">
        <v>7</v>
      </c>
      <c r="O1703" s="509">
        <v>1280</v>
      </c>
      <c r="P1703" s="522">
        <v>0.64289301858362635</v>
      </c>
      <c r="Q1703" s="510">
        <v>182.85714285714286</v>
      </c>
    </row>
    <row r="1704" spans="1:17" ht="14.4" customHeight="1" x14ac:dyDescent="0.3">
      <c r="A1704" s="505" t="s">
        <v>3411</v>
      </c>
      <c r="B1704" s="506" t="s">
        <v>2713</v>
      </c>
      <c r="C1704" s="506" t="s">
        <v>2688</v>
      </c>
      <c r="D1704" s="506" t="s">
        <v>2951</v>
      </c>
      <c r="E1704" s="506" t="s">
        <v>2952</v>
      </c>
      <c r="F1704" s="509">
        <v>1</v>
      </c>
      <c r="G1704" s="509">
        <v>124</v>
      </c>
      <c r="H1704" s="509">
        <v>1</v>
      </c>
      <c r="I1704" s="509">
        <v>124</v>
      </c>
      <c r="J1704" s="509">
        <v>3</v>
      </c>
      <c r="K1704" s="509">
        <v>372</v>
      </c>
      <c r="L1704" s="509">
        <v>3</v>
      </c>
      <c r="M1704" s="509">
        <v>124</v>
      </c>
      <c r="N1704" s="509">
        <v>8</v>
      </c>
      <c r="O1704" s="509">
        <v>1000</v>
      </c>
      <c r="P1704" s="522">
        <v>8.064516129032258</v>
      </c>
      <c r="Q1704" s="510">
        <v>125</v>
      </c>
    </row>
    <row r="1705" spans="1:17" ht="14.4" customHeight="1" x14ac:dyDescent="0.3">
      <c r="A1705" s="505" t="s">
        <v>3411</v>
      </c>
      <c r="B1705" s="506" t="s">
        <v>2713</v>
      </c>
      <c r="C1705" s="506" t="s">
        <v>2688</v>
      </c>
      <c r="D1705" s="506" t="s">
        <v>2953</v>
      </c>
      <c r="E1705" s="506" t="s">
        <v>2954</v>
      </c>
      <c r="F1705" s="509">
        <v>18</v>
      </c>
      <c r="G1705" s="509">
        <v>3888</v>
      </c>
      <c r="H1705" s="509">
        <v>1</v>
      </c>
      <c r="I1705" s="509">
        <v>216</v>
      </c>
      <c r="J1705" s="509">
        <v>26</v>
      </c>
      <c r="K1705" s="509">
        <v>5642</v>
      </c>
      <c r="L1705" s="509">
        <v>1.4511316872427984</v>
      </c>
      <c r="M1705" s="509">
        <v>217</v>
      </c>
      <c r="N1705" s="509">
        <v>13</v>
      </c>
      <c r="O1705" s="509">
        <v>2833</v>
      </c>
      <c r="P1705" s="522">
        <v>0.72865226337448563</v>
      </c>
      <c r="Q1705" s="510">
        <v>217.92307692307693</v>
      </c>
    </row>
    <row r="1706" spans="1:17" ht="14.4" customHeight="1" x14ac:dyDescent="0.3">
      <c r="A1706" s="505" t="s">
        <v>3411</v>
      </c>
      <c r="B1706" s="506" t="s">
        <v>2713</v>
      </c>
      <c r="C1706" s="506" t="s">
        <v>2688</v>
      </c>
      <c r="D1706" s="506" t="s">
        <v>2955</v>
      </c>
      <c r="E1706" s="506" t="s">
        <v>2956</v>
      </c>
      <c r="F1706" s="509">
        <v>2</v>
      </c>
      <c r="G1706" s="509">
        <v>432</v>
      </c>
      <c r="H1706" s="509">
        <v>1</v>
      </c>
      <c r="I1706" s="509">
        <v>216</v>
      </c>
      <c r="J1706" s="509"/>
      <c r="K1706" s="509"/>
      <c r="L1706" s="509"/>
      <c r="M1706" s="509"/>
      <c r="N1706" s="509">
        <v>4</v>
      </c>
      <c r="O1706" s="509">
        <v>872</v>
      </c>
      <c r="P1706" s="522">
        <v>2.0185185185185186</v>
      </c>
      <c r="Q1706" s="510">
        <v>218</v>
      </c>
    </row>
    <row r="1707" spans="1:17" ht="14.4" customHeight="1" x14ac:dyDescent="0.3">
      <c r="A1707" s="505" t="s">
        <v>3411</v>
      </c>
      <c r="B1707" s="506" t="s">
        <v>2713</v>
      </c>
      <c r="C1707" s="506" t="s">
        <v>2688</v>
      </c>
      <c r="D1707" s="506" t="s">
        <v>2959</v>
      </c>
      <c r="E1707" s="506" t="s">
        <v>2960</v>
      </c>
      <c r="F1707" s="509">
        <v>3</v>
      </c>
      <c r="G1707" s="509">
        <v>654</v>
      </c>
      <c r="H1707" s="509">
        <v>1</v>
      </c>
      <c r="I1707" s="509">
        <v>218</v>
      </c>
      <c r="J1707" s="509">
        <v>5</v>
      </c>
      <c r="K1707" s="509">
        <v>1095</v>
      </c>
      <c r="L1707" s="509">
        <v>1.6743119266055047</v>
      </c>
      <c r="M1707" s="509">
        <v>219</v>
      </c>
      <c r="N1707" s="509">
        <v>11</v>
      </c>
      <c r="O1707" s="509">
        <v>2419</v>
      </c>
      <c r="P1707" s="522">
        <v>3.6987767584097861</v>
      </c>
      <c r="Q1707" s="510">
        <v>219.90909090909091</v>
      </c>
    </row>
    <row r="1708" spans="1:17" ht="14.4" customHeight="1" x14ac:dyDescent="0.3">
      <c r="A1708" s="505" t="s">
        <v>3411</v>
      </c>
      <c r="B1708" s="506" t="s">
        <v>2713</v>
      </c>
      <c r="C1708" s="506" t="s">
        <v>2688</v>
      </c>
      <c r="D1708" s="506" t="s">
        <v>2961</v>
      </c>
      <c r="E1708" s="506" t="s">
        <v>2962</v>
      </c>
      <c r="F1708" s="509"/>
      <c r="G1708" s="509"/>
      <c r="H1708" s="509"/>
      <c r="I1708" s="509"/>
      <c r="J1708" s="509">
        <v>1</v>
      </c>
      <c r="K1708" s="509">
        <v>609</v>
      </c>
      <c r="L1708" s="509"/>
      <c r="M1708" s="509">
        <v>609</v>
      </c>
      <c r="N1708" s="509"/>
      <c r="O1708" s="509"/>
      <c r="P1708" s="522"/>
      <c r="Q1708" s="510"/>
    </row>
    <row r="1709" spans="1:17" ht="14.4" customHeight="1" x14ac:dyDescent="0.3">
      <c r="A1709" s="505" t="s">
        <v>3411</v>
      </c>
      <c r="B1709" s="506" t="s">
        <v>2713</v>
      </c>
      <c r="C1709" s="506" t="s">
        <v>2688</v>
      </c>
      <c r="D1709" s="506" t="s">
        <v>2977</v>
      </c>
      <c r="E1709" s="506" t="s">
        <v>2978</v>
      </c>
      <c r="F1709" s="509">
        <v>1</v>
      </c>
      <c r="G1709" s="509">
        <v>325</v>
      </c>
      <c r="H1709" s="509">
        <v>1</v>
      </c>
      <c r="I1709" s="509">
        <v>325</v>
      </c>
      <c r="J1709" s="509"/>
      <c r="K1709" s="509"/>
      <c r="L1709" s="509"/>
      <c r="M1709" s="509"/>
      <c r="N1709" s="509"/>
      <c r="O1709" s="509"/>
      <c r="P1709" s="522"/>
      <c r="Q1709" s="510"/>
    </row>
    <row r="1710" spans="1:17" ht="14.4" customHeight="1" x14ac:dyDescent="0.3">
      <c r="A1710" s="505" t="s">
        <v>3411</v>
      </c>
      <c r="B1710" s="506" t="s">
        <v>2713</v>
      </c>
      <c r="C1710" s="506" t="s">
        <v>2688</v>
      </c>
      <c r="D1710" s="506" t="s">
        <v>2995</v>
      </c>
      <c r="E1710" s="506" t="s">
        <v>2996</v>
      </c>
      <c r="F1710" s="509"/>
      <c r="G1710" s="509"/>
      <c r="H1710" s="509"/>
      <c r="I1710" s="509"/>
      <c r="J1710" s="509">
        <v>1</v>
      </c>
      <c r="K1710" s="509">
        <v>4702</v>
      </c>
      <c r="L1710" s="509"/>
      <c r="M1710" s="509">
        <v>4702</v>
      </c>
      <c r="N1710" s="509"/>
      <c r="O1710" s="509"/>
      <c r="P1710" s="522"/>
      <c r="Q1710" s="510"/>
    </row>
    <row r="1711" spans="1:17" ht="14.4" customHeight="1" x14ac:dyDescent="0.3">
      <c r="A1711" s="505" t="s">
        <v>3411</v>
      </c>
      <c r="B1711" s="506" t="s">
        <v>2713</v>
      </c>
      <c r="C1711" s="506" t="s">
        <v>2688</v>
      </c>
      <c r="D1711" s="506" t="s">
        <v>3015</v>
      </c>
      <c r="E1711" s="506" t="s">
        <v>3016</v>
      </c>
      <c r="F1711" s="509">
        <v>4</v>
      </c>
      <c r="G1711" s="509">
        <v>5104</v>
      </c>
      <c r="H1711" s="509">
        <v>1</v>
      </c>
      <c r="I1711" s="509">
        <v>1276</v>
      </c>
      <c r="J1711" s="509"/>
      <c r="K1711" s="509"/>
      <c r="L1711" s="509"/>
      <c r="M1711" s="509"/>
      <c r="N1711" s="509"/>
      <c r="O1711" s="509"/>
      <c r="P1711" s="522"/>
      <c r="Q1711" s="510"/>
    </row>
    <row r="1712" spans="1:17" ht="14.4" customHeight="1" x14ac:dyDescent="0.3">
      <c r="A1712" s="505" t="s">
        <v>3411</v>
      </c>
      <c r="B1712" s="506" t="s">
        <v>2713</v>
      </c>
      <c r="C1712" s="506" t="s">
        <v>2688</v>
      </c>
      <c r="D1712" s="506" t="s">
        <v>3017</v>
      </c>
      <c r="E1712" s="506" t="s">
        <v>3018</v>
      </c>
      <c r="F1712" s="509">
        <v>2</v>
      </c>
      <c r="G1712" s="509">
        <v>2326</v>
      </c>
      <c r="H1712" s="509">
        <v>1</v>
      </c>
      <c r="I1712" s="509">
        <v>1163</v>
      </c>
      <c r="J1712" s="509"/>
      <c r="K1712" s="509"/>
      <c r="L1712" s="509"/>
      <c r="M1712" s="509"/>
      <c r="N1712" s="509"/>
      <c r="O1712" s="509"/>
      <c r="P1712" s="522"/>
      <c r="Q1712" s="510"/>
    </row>
    <row r="1713" spans="1:17" ht="14.4" customHeight="1" x14ac:dyDescent="0.3">
      <c r="A1713" s="505" t="s">
        <v>3411</v>
      </c>
      <c r="B1713" s="506" t="s">
        <v>2713</v>
      </c>
      <c r="C1713" s="506" t="s">
        <v>2688</v>
      </c>
      <c r="D1713" s="506" t="s">
        <v>3019</v>
      </c>
      <c r="E1713" s="506" t="s">
        <v>3020</v>
      </c>
      <c r="F1713" s="509">
        <v>19</v>
      </c>
      <c r="G1713" s="509">
        <v>96235</v>
      </c>
      <c r="H1713" s="509">
        <v>1</v>
      </c>
      <c r="I1713" s="509">
        <v>5065</v>
      </c>
      <c r="J1713" s="509">
        <v>13</v>
      </c>
      <c r="K1713" s="509">
        <v>65884</v>
      </c>
      <c r="L1713" s="509">
        <v>0.68461578427806935</v>
      </c>
      <c r="M1713" s="509">
        <v>5068</v>
      </c>
      <c r="N1713" s="509">
        <v>14</v>
      </c>
      <c r="O1713" s="509">
        <v>71012</v>
      </c>
      <c r="P1713" s="522">
        <v>0.73790201070296668</v>
      </c>
      <c r="Q1713" s="510">
        <v>5072.2857142857147</v>
      </c>
    </row>
    <row r="1714" spans="1:17" ht="14.4" customHeight="1" x14ac:dyDescent="0.3">
      <c r="A1714" s="505" t="s">
        <v>3411</v>
      </c>
      <c r="B1714" s="506" t="s">
        <v>2713</v>
      </c>
      <c r="C1714" s="506" t="s">
        <v>2688</v>
      </c>
      <c r="D1714" s="506" t="s">
        <v>3021</v>
      </c>
      <c r="E1714" s="506" t="s">
        <v>3022</v>
      </c>
      <c r="F1714" s="509">
        <v>1</v>
      </c>
      <c r="G1714" s="509">
        <v>7669</v>
      </c>
      <c r="H1714" s="509">
        <v>1</v>
      </c>
      <c r="I1714" s="509">
        <v>7669</v>
      </c>
      <c r="J1714" s="509"/>
      <c r="K1714" s="509"/>
      <c r="L1714" s="509"/>
      <c r="M1714" s="509"/>
      <c r="N1714" s="509"/>
      <c r="O1714" s="509"/>
      <c r="P1714" s="522"/>
      <c r="Q1714" s="510"/>
    </row>
    <row r="1715" spans="1:17" ht="14.4" customHeight="1" x14ac:dyDescent="0.3">
      <c r="A1715" s="505" t="s">
        <v>3411</v>
      </c>
      <c r="B1715" s="506" t="s">
        <v>2713</v>
      </c>
      <c r="C1715" s="506" t="s">
        <v>2688</v>
      </c>
      <c r="D1715" s="506" t="s">
        <v>3027</v>
      </c>
      <c r="E1715" s="506" t="s">
        <v>3028</v>
      </c>
      <c r="F1715" s="509">
        <v>69</v>
      </c>
      <c r="G1715" s="509">
        <v>11868</v>
      </c>
      <c r="H1715" s="509">
        <v>1</v>
      </c>
      <c r="I1715" s="509">
        <v>172</v>
      </c>
      <c r="J1715" s="509">
        <v>70</v>
      </c>
      <c r="K1715" s="509">
        <v>12110</v>
      </c>
      <c r="L1715" s="509">
        <v>1.0203909673070441</v>
      </c>
      <c r="M1715" s="509">
        <v>173</v>
      </c>
      <c r="N1715" s="509">
        <v>67</v>
      </c>
      <c r="O1715" s="509">
        <v>11645</v>
      </c>
      <c r="P1715" s="522">
        <v>0.98120997640714525</v>
      </c>
      <c r="Q1715" s="510">
        <v>173.80597014925374</v>
      </c>
    </row>
    <row r="1716" spans="1:17" ht="14.4" customHeight="1" x14ac:dyDescent="0.3">
      <c r="A1716" s="505" t="s">
        <v>3411</v>
      </c>
      <c r="B1716" s="506" t="s">
        <v>2713</v>
      </c>
      <c r="C1716" s="506" t="s">
        <v>2688</v>
      </c>
      <c r="D1716" s="506" t="s">
        <v>3029</v>
      </c>
      <c r="E1716" s="506" t="s">
        <v>3030</v>
      </c>
      <c r="F1716" s="509">
        <v>54</v>
      </c>
      <c r="G1716" s="509">
        <v>107676</v>
      </c>
      <c r="H1716" s="509">
        <v>1</v>
      </c>
      <c r="I1716" s="509">
        <v>1994</v>
      </c>
      <c r="J1716" s="509">
        <v>42</v>
      </c>
      <c r="K1716" s="509">
        <v>83832</v>
      </c>
      <c r="L1716" s="509">
        <v>0.77855789590995206</v>
      </c>
      <c r="M1716" s="509">
        <v>1996</v>
      </c>
      <c r="N1716" s="509">
        <v>54</v>
      </c>
      <c r="O1716" s="509">
        <v>107919</v>
      </c>
      <c r="P1716" s="522">
        <v>1.0022567703109329</v>
      </c>
      <c r="Q1716" s="510">
        <v>1998.5</v>
      </c>
    </row>
    <row r="1717" spans="1:17" ht="14.4" customHeight="1" x14ac:dyDescent="0.3">
      <c r="A1717" s="505" t="s">
        <v>3411</v>
      </c>
      <c r="B1717" s="506" t="s">
        <v>2713</v>
      </c>
      <c r="C1717" s="506" t="s">
        <v>2688</v>
      </c>
      <c r="D1717" s="506" t="s">
        <v>3035</v>
      </c>
      <c r="E1717" s="506" t="s">
        <v>3036</v>
      </c>
      <c r="F1717" s="509">
        <v>3</v>
      </c>
      <c r="G1717" s="509">
        <v>8073</v>
      </c>
      <c r="H1717" s="509">
        <v>1</v>
      </c>
      <c r="I1717" s="509">
        <v>2691</v>
      </c>
      <c r="J1717" s="509">
        <v>3</v>
      </c>
      <c r="K1717" s="509">
        <v>8076</v>
      </c>
      <c r="L1717" s="509">
        <v>1.0003716090672612</v>
      </c>
      <c r="M1717" s="509">
        <v>2692</v>
      </c>
      <c r="N1717" s="509">
        <v>2</v>
      </c>
      <c r="O1717" s="509">
        <v>5390</v>
      </c>
      <c r="P1717" s="522">
        <v>0.66765762417936336</v>
      </c>
      <c r="Q1717" s="510">
        <v>2695</v>
      </c>
    </row>
    <row r="1718" spans="1:17" ht="14.4" customHeight="1" x14ac:dyDescent="0.3">
      <c r="A1718" s="505" t="s">
        <v>3411</v>
      </c>
      <c r="B1718" s="506" t="s">
        <v>2713</v>
      </c>
      <c r="C1718" s="506" t="s">
        <v>2688</v>
      </c>
      <c r="D1718" s="506" t="s">
        <v>3037</v>
      </c>
      <c r="E1718" s="506" t="s">
        <v>3038</v>
      </c>
      <c r="F1718" s="509">
        <v>2</v>
      </c>
      <c r="G1718" s="509">
        <v>10354</v>
      </c>
      <c r="H1718" s="509">
        <v>1</v>
      </c>
      <c r="I1718" s="509">
        <v>5177</v>
      </c>
      <c r="J1718" s="509">
        <v>2</v>
      </c>
      <c r="K1718" s="509">
        <v>10360</v>
      </c>
      <c r="L1718" s="509">
        <v>1.0005794861889126</v>
      </c>
      <c r="M1718" s="509">
        <v>5180</v>
      </c>
      <c r="N1718" s="509">
        <v>2</v>
      </c>
      <c r="O1718" s="509">
        <v>10372</v>
      </c>
      <c r="P1718" s="522">
        <v>1.0017384585667375</v>
      </c>
      <c r="Q1718" s="510">
        <v>5186</v>
      </c>
    </row>
    <row r="1719" spans="1:17" ht="14.4" customHeight="1" x14ac:dyDescent="0.3">
      <c r="A1719" s="505" t="s">
        <v>3411</v>
      </c>
      <c r="B1719" s="506" t="s">
        <v>2713</v>
      </c>
      <c r="C1719" s="506" t="s">
        <v>2688</v>
      </c>
      <c r="D1719" s="506" t="s">
        <v>3049</v>
      </c>
      <c r="E1719" s="506" t="s">
        <v>3050</v>
      </c>
      <c r="F1719" s="509">
        <v>8</v>
      </c>
      <c r="G1719" s="509">
        <v>1192</v>
      </c>
      <c r="H1719" s="509">
        <v>1</v>
      </c>
      <c r="I1719" s="509">
        <v>149</v>
      </c>
      <c r="J1719" s="509">
        <v>6</v>
      </c>
      <c r="K1719" s="509">
        <v>900</v>
      </c>
      <c r="L1719" s="509">
        <v>0.75503355704697983</v>
      </c>
      <c r="M1719" s="509">
        <v>150</v>
      </c>
      <c r="N1719" s="509">
        <v>9</v>
      </c>
      <c r="O1719" s="509">
        <v>1357</v>
      </c>
      <c r="P1719" s="522">
        <v>1.1384228187919463</v>
      </c>
      <c r="Q1719" s="510">
        <v>150.77777777777777</v>
      </c>
    </row>
    <row r="1720" spans="1:17" ht="14.4" customHeight="1" x14ac:dyDescent="0.3">
      <c r="A1720" s="505" t="s">
        <v>3411</v>
      </c>
      <c r="B1720" s="506" t="s">
        <v>2713</v>
      </c>
      <c r="C1720" s="506" t="s">
        <v>2688</v>
      </c>
      <c r="D1720" s="506" t="s">
        <v>3051</v>
      </c>
      <c r="E1720" s="506" t="s">
        <v>3052</v>
      </c>
      <c r="F1720" s="509">
        <v>6</v>
      </c>
      <c r="G1720" s="509">
        <v>1152</v>
      </c>
      <c r="H1720" s="509">
        <v>1</v>
      </c>
      <c r="I1720" s="509">
        <v>192</v>
      </c>
      <c r="J1720" s="509">
        <v>2</v>
      </c>
      <c r="K1720" s="509">
        <v>386</v>
      </c>
      <c r="L1720" s="509">
        <v>0.33506944444444442</v>
      </c>
      <c r="M1720" s="509">
        <v>193</v>
      </c>
      <c r="N1720" s="509">
        <v>2</v>
      </c>
      <c r="O1720" s="509">
        <v>388</v>
      </c>
      <c r="P1720" s="522">
        <v>0.33680555555555558</v>
      </c>
      <c r="Q1720" s="510">
        <v>194</v>
      </c>
    </row>
    <row r="1721" spans="1:17" ht="14.4" customHeight="1" x14ac:dyDescent="0.3">
      <c r="A1721" s="505" t="s">
        <v>3411</v>
      </c>
      <c r="B1721" s="506" t="s">
        <v>2713</v>
      </c>
      <c r="C1721" s="506" t="s">
        <v>2688</v>
      </c>
      <c r="D1721" s="506" t="s">
        <v>3053</v>
      </c>
      <c r="E1721" s="506" t="s">
        <v>3054</v>
      </c>
      <c r="F1721" s="509">
        <v>6</v>
      </c>
      <c r="G1721" s="509">
        <v>1182</v>
      </c>
      <c r="H1721" s="509">
        <v>1</v>
      </c>
      <c r="I1721" s="509">
        <v>197</v>
      </c>
      <c r="J1721" s="509">
        <v>1</v>
      </c>
      <c r="K1721" s="509">
        <v>198</v>
      </c>
      <c r="L1721" s="509">
        <v>0.16751269035532995</v>
      </c>
      <c r="M1721" s="509">
        <v>198</v>
      </c>
      <c r="N1721" s="509"/>
      <c r="O1721" s="509"/>
      <c r="P1721" s="522"/>
      <c r="Q1721" s="510"/>
    </row>
    <row r="1722" spans="1:17" ht="14.4" customHeight="1" x14ac:dyDescent="0.3">
      <c r="A1722" s="505" t="s">
        <v>3411</v>
      </c>
      <c r="B1722" s="506" t="s">
        <v>2713</v>
      </c>
      <c r="C1722" s="506" t="s">
        <v>2688</v>
      </c>
      <c r="D1722" s="506" t="s">
        <v>3055</v>
      </c>
      <c r="E1722" s="506" t="s">
        <v>3056</v>
      </c>
      <c r="F1722" s="509">
        <v>1</v>
      </c>
      <c r="G1722" s="509">
        <v>414</v>
      </c>
      <c r="H1722" s="509">
        <v>1</v>
      </c>
      <c r="I1722" s="509">
        <v>414</v>
      </c>
      <c r="J1722" s="509">
        <v>4</v>
      </c>
      <c r="K1722" s="509">
        <v>1660</v>
      </c>
      <c r="L1722" s="509">
        <v>4.0096618357487923</v>
      </c>
      <c r="M1722" s="509">
        <v>415</v>
      </c>
      <c r="N1722" s="509">
        <v>2</v>
      </c>
      <c r="O1722" s="509">
        <v>832</v>
      </c>
      <c r="P1722" s="522">
        <v>2.0096618357487923</v>
      </c>
      <c r="Q1722" s="510">
        <v>416</v>
      </c>
    </row>
    <row r="1723" spans="1:17" ht="14.4" customHeight="1" x14ac:dyDescent="0.3">
      <c r="A1723" s="505" t="s">
        <v>3411</v>
      </c>
      <c r="B1723" s="506" t="s">
        <v>2713</v>
      </c>
      <c r="C1723" s="506" t="s">
        <v>2688</v>
      </c>
      <c r="D1723" s="506" t="s">
        <v>3059</v>
      </c>
      <c r="E1723" s="506" t="s">
        <v>3060</v>
      </c>
      <c r="F1723" s="509">
        <v>2</v>
      </c>
      <c r="G1723" s="509">
        <v>314</v>
      </c>
      <c r="H1723" s="509">
        <v>1</v>
      </c>
      <c r="I1723" s="509">
        <v>157</v>
      </c>
      <c r="J1723" s="509">
        <v>4</v>
      </c>
      <c r="K1723" s="509">
        <v>632</v>
      </c>
      <c r="L1723" s="509">
        <v>2.0127388535031847</v>
      </c>
      <c r="M1723" s="509">
        <v>158</v>
      </c>
      <c r="N1723" s="509">
        <v>3</v>
      </c>
      <c r="O1723" s="509">
        <v>477</v>
      </c>
      <c r="P1723" s="522">
        <v>1.5191082802547771</v>
      </c>
      <c r="Q1723" s="510">
        <v>159</v>
      </c>
    </row>
    <row r="1724" spans="1:17" ht="14.4" customHeight="1" x14ac:dyDescent="0.3">
      <c r="A1724" s="505" t="s">
        <v>3411</v>
      </c>
      <c r="B1724" s="506" t="s">
        <v>2713</v>
      </c>
      <c r="C1724" s="506" t="s">
        <v>2688</v>
      </c>
      <c r="D1724" s="506" t="s">
        <v>3063</v>
      </c>
      <c r="E1724" s="506" t="s">
        <v>3064</v>
      </c>
      <c r="F1724" s="509">
        <v>2</v>
      </c>
      <c r="G1724" s="509">
        <v>622</v>
      </c>
      <c r="H1724" s="509">
        <v>1</v>
      </c>
      <c r="I1724" s="509">
        <v>311</v>
      </c>
      <c r="J1724" s="509">
        <v>1</v>
      </c>
      <c r="K1724" s="509">
        <v>312</v>
      </c>
      <c r="L1724" s="509">
        <v>0.50160771704180063</v>
      </c>
      <c r="M1724" s="509">
        <v>312</v>
      </c>
      <c r="N1724" s="509"/>
      <c r="O1724" s="509"/>
      <c r="P1724" s="522"/>
      <c r="Q1724" s="510"/>
    </row>
    <row r="1725" spans="1:17" ht="14.4" customHeight="1" x14ac:dyDescent="0.3">
      <c r="A1725" s="505" t="s">
        <v>3411</v>
      </c>
      <c r="B1725" s="506" t="s">
        <v>2713</v>
      </c>
      <c r="C1725" s="506" t="s">
        <v>2688</v>
      </c>
      <c r="D1725" s="506" t="s">
        <v>3067</v>
      </c>
      <c r="E1725" s="506" t="s">
        <v>3068</v>
      </c>
      <c r="F1725" s="509">
        <v>8</v>
      </c>
      <c r="G1725" s="509">
        <v>16928</v>
      </c>
      <c r="H1725" s="509">
        <v>1</v>
      </c>
      <c r="I1725" s="509">
        <v>2116</v>
      </c>
      <c r="J1725" s="509">
        <v>13</v>
      </c>
      <c r="K1725" s="509">
        <v>27534</v>
      </c>
      <c r="L1725" s="509">
        <v>1.6265359168241966</v>
      </c>
      <c r="M1725" s="509">
        <v>2118</v>
      </c>
      <c r="N1725" s="509">
        <v>10</v>
      </c>
      <c r="O1725" s="509">
        <v>21207</v>
      </c>
      <c r="P1725" s="522">
        <v>1.2527764650283555</v>
      </c>
      <c r="Q1725" s="510">
        <v>2120.6999999999998</v>
      </c>
    </row>
    <row r="1726" spans="1:17" ht="14.4" customHeight="1" x14ac:dyDescent="0.3">
      <c r="A1726" s="505" t="s">
        <v>3411</v>
      </c>
      <c r="B1726" s="506" t="s">
        <v>2713</v>
      </c>
      <c r="C1726" s="506" t="s">
        <v>2688</v>
      </c>
      <c r="D1726" s="506" t="s">
        <v>3070</v>
      </c>
      <c r="E1726" s="506" t="s">
        <v>3071</v>
      </c>
      <c r="F1726" s="509"/>
      <c r="G1726" s="509"/>
      <c r="H1726" s="509"/>
      <c r="I1726" s="509"/>
      <c r="J1726" s="509">
        <v>1</v>
      </c>
      <c r="K1726" s="509">
        <v>158</v>
      </c>
      <c r="L1726" s="509"/>
      <c r="M1726" s="509">
        <v>158</v>
      </c>
      <c r="N1726" s="509"/>
      <c r="O1726" s="509"/>
      <c r="P1726" s="522"/>
      <c r="Q1726" s="510"/>
    </row>
    <row r="1727" spans="1:17" ht="14.4" customHeight="1" x14ac:dyDescent="0.3">
      <c r="A1727" s="505" t="s">
        <v>3411</v>
      </c>
      <c r="B1727" s="506" t="s">
        <v>2713</v>
      </c>
      <c r="C1727" s="506" t="s">
        <v>2688</v>
      </c>
      <c r="D1727" s="506" t="s">
        <v>2707</v>
      </c>
      <c r="E1727" s="506" t="s">
        <v>2708</v>
      </c>
      <c r="F1727" s="509"/>
      <c r="G1727" s="509"/>
      <c r="H1727" s="509"/>
      <c r="I1727" s="509"/>
      <c r="J1727" s="509">
        <v>1</v>
      </c>
      <c r="K1727" s="509">
        <v>112</v>
      </c>
      <c r="L1727" s="509"/>
      <c r="M1727" s="509">
        <v>112</v>
      </c>
      <c r="N1727" s="509"/>
      <c r="O1727" s="509"/>
      <c r="P1727" s="522"/>
      <c r="Q1727" s="510"/>
    </row>
    <row r="1728" spans="1:17" ht="14.4" customHeight="1" x14ac:dyDescent="0.3">
      <c r="A1728" s="505" t="s">
        <v>3411</v>
      </c>
      <c r="B1728" s="506" t="s">
        <v>2713</v>
      </c>
      <c r="C1728" s="506" t="s">
        <v>2688</v>
      </c>
      <c r="D1728" s="506" t="s">
        <v>3074</v>
      </c>
      <c r="E1728" s="506" t="s">
        <v>3075</v>
      </c>
      <c r="F1728" s="509"/>
      <c r="G1728" s="509"/>
      <c r="H1728" s="509"/>
      <c r="I1728" s="509"/>
      <c r="J1728" s="509">
        <v>1</v>
      </c>
      <c r="K1728" s="509">
        <v>912</v>
      </c>
      <c r="L1728" s="509"/>
      <c r="M1728" s="509">
        <v>912</v>
      </c>
      <c r="N1728" s="509"/>
      <c r="O1728" s="509"/>
      <c r="P1728" s="522"/>
      <c r="Q1728" s="510"/>
    </row>
    <row r="1729" spans="1:17" ht="14.4" customHeight="1" x14ac:dyDescent="0.3">
      <c r="A1729" s="505" t="s">
        <v>3412</v>
      </c>
      <c r="B1729" s="506" t="s">
        <v>2678</v>
      </c>
      <c r="C1729" s="506" t="s">
        <v>2688</v>
      </c>
      <c r="D1729" s="506" t="s">
        <v>2697</v>
      </c>
      <c r="E1729" s="506" t="s">
        <v>2698</v>
      </c>
      <c r="F1729" s="509">
        <v>1</v>
      </c>
      <c r="G1729" s="509">
        <v>324</v>
      </c>
      <c r="H1729" s="509">
        <v>1</v>
      </c>
      <c r="I1729" s="509">
        <v>324</v>
      </c>
      <c r="J1729" s="509"/>
      <c r="K1729" s="509"/>
      <c r="L1729" s="509"/>
      <c r="M1729" s="509"/>
      <c r="N1729" s="509"/>
      <c r="O1729" s="509"/>
      <c r="P1729" s="522"/>
      <c r="Q1729" s="510"/>
    </row>
    <row r="1730" spans="1:17" ht="14.4" customHeight="1" x14ac:dyDescent="0.3">
      <c r="A1730" s="505" t="s">
        <v>3412</v>
      </c>
      <c r="B1730" s="506" t="s">
        <v>2678</v>
      </c>
      <c r="C1730" s="506" t="s">
        <v>2688</v>
      </c>
      <c r="D1730" s="506" t="s">
        <v>2701</v>
      </c>
      <c r="E1730" s="506" t="s">
        <v>2702</v>
      </c>
      <c r="F1730" s="509">
        <v>2</v>
      </c>
      <c r="G1730" s="509">
        <v>1296</v>
      </c>
      <c r="H1730" s="509">
        <v>1</v>
      </c>
      <c r="I1730" s="509">
        <v>648</v>
      </c>
      <c r="J1730" s="509"/>
      <c r="K1730" s="509"/>
      <c r="L1730" s="509"/>
      <c r="M1730" s="509"/>
      <c r="N1730" s="509"/>
      <c r="O1730" s="509"/>
      <c r="P1730" s="522"/>
      <c r="Q1730" s="510"/>
    </row>
    <row r="1731" spans="1:17" ht="14.4" customHeight="1" x14ac:dyDescent="0.3">
      <c r="A1731" s="505" t="s">
        <v>3412</v>
      </c>
      <c r="B1731" s="506" t="s">
        <v>2678</v>
      </c>
      <c r="C1731" s="506" t="s">
        <v>2688</v>
      </c>
      <c r="D1731" s="506" t="s">
        <v>2703</v>
      </c>
      <c r="E1731" s="506" t="s">
        <v>2704</v>
      </c>
      <c r="F1731" s="509">
        <v>2</v>
      </c>
      <c r="G1731" s="509">
        <v>240</v>
      </c>
      <c r="H1731" s="509">
        <v>1</v>
      </c>
      <c r="I1731" s="509">
        <v>120</v>
      </c>
      <c r="J1731" s="509"/>
      <c r="K1731" s="509"/>
      <c r="L1731" s="509"/>
      <c r="M1731" s="509"/>
      <c r="N1731" s="509"/>
      <c r="O1731" s="509"/>
      <c r="P1731" s="522"/>
      <c r="Q1731" s="510"/>
    </row>
    <row r="1732" spans="1:17" ht="14.4" customHeight="1" x14ac:dyDescent="0.3">
      <c r="A1732" s="505" t="s">
        <v>3412</v>
      </c>
      <c r="B1732" s="506" t="s">
        <v>2678</v>
      </c>
      <c r="C1732" s="506" t="s">
        <v>2688</v>
      </c>
      <c r="D1732" s="506" t="s">
        <v>2705</v>
      </c>
      <c r="E1732" s="506" t="s">
        <v>2706</v>
      </c>
      <c r="F1732" s="509">
        <v>1</v>
      </c>
      <c r="G1732" s="509">
        <v>264</v>
      </c>
      <c r="H1732" s="509">
        <v>1</v>
      </c>
      <c r="I1732" s="509">
        <v>264</v>
      </c>
      <c r="J1732" s="509"/>
      <c r="K1732" s="509"/>
      <c r="L1732" s="509"/>
      <c r="M1732" s="509"/>
      <c r="N1732" s="509"/>
      <c r="O1732" s="509"/>
      <c r="P1732" s="522"/>
      <c r="Q1732" s="510"/>
    </row>
    <row r="1733" spans="1:17" ht="14.4" customHeight="1" x14ac:dyDescent="0.3">
      <c r="A1733" s="505" t="s">
        <v>3412</v>
      </c>
      <c r="B1733" s="506" t="s">
        <v>2713</v>
      </c>
      <c r="C1733" s="506" t="s">
        <v>2714</v>
      </c>
      <c r="D1733" s="506" t="s">
        <v>2746</v>
      </c>
      <c r="E1733" s="506" t="s">
        <v>748</v>
      </c>
      <c r="F1733" s="509">
        <v>0.08</v>
      </c>
      <c r="G1733" s="509">
        <v>866.13</v>
      </c>
      <c r="H1733" s="509">
        <v>1</v>
      </c>
      <c r="I1733" s="509">
        <v>10826.625</v>
      </c>
      <c r="J1733" s="509"/>
      <c r="K1733" s="509"/>
      <c r="L1733" s="509"/>
      <c r="M1733" s="509"/>
      <c r="N1733" s="509"/>
      <c r="O1733" s="509"/>
      <c r="P1733" s="522"/>
      <c r="Q1733" s="510"/>
    </row>
    <row r="1734" spans="1:17" ht="14.4" customHeight="1" x14ac:dyDescent="0.3">
      <c r="A1734" s="505" t="s">
        <v>3412</v>
      </c>
      <c r="B1734" s="506" t="s">
        <v>2713</v>
      </c>
      <c r="C1734" s="506" t="s">
        <v>2688</v>
      </c>
      <c r="D1734" s="506" t="s">
        <v>2945</v>
      </c>
      <c r="E1734" s="506" t="s">
        <v>2946</v>
      </c>
      <c r="F1734" s="509">
        <v>4</v>
      </c>
      <c r="G1734" s="509">
        <v>816</v>
      </c>
      <c r="H1734" s="509">
        <v>1</v>
      </c>
      <c r="I1734" s="509">
        <v>204</v>
      </c>
      <c r="J1734" s="509"/>
      <c r="K1734" s="509"/>
      <c r="L1734" s="509"/>
      <c r="M1734" s="509"/>
      <c r="N1734" s="509"/>
      <c r="O1734" s="509"/>
      <c r="P1734" s="522"/>
      <c r="Q1734" s="510"/>
    </row>
    <row r="1735" spans="1:17" ht="14.4" customHeight="1" x14ac:dyDescent="0.3">
      <c r="A1735" s="505" t="s">
        <v>3412</v>
      </c>
      <c r="B1735" s="506" t="s">
        <v>2713</v>
      </c>
      <c r="C1735" s="506" t="s">
        <v>2688</v>
      </c>
      <c r="D1735" s="506" t="s">
        <v>2947</v>
      </c>
      <c r="E1735" s="506" t="s">
        <v>2948</v>
      </c>
      <c r="F1735" s="509">
        <v>14</v>
      </c>
      <c r="G1735" s="509">
        <v>2086</v>
      </c>
      <c r="H1735" s="509">
        <v>1</v>
      </c>
      <c r="I1735" s="509">
        <v>149</v>
      </c>
      <c r="J1735" s="509"/>
      <c r="K1735" s="509"/>
      <c r="L1735" s="509"/>
      <c r="M1735" s="509"/>
      <c r="N1735" s="509"/>
      <c r="O1735" s="509"/>
      <c r="P1735" s="522"/>
      <c r="Q1735" s="510"/>
    </row>
    <row r="1736" spans="1:17" ht="14.4" customHeight="1" x14ac:dyDescent="0.3">
      <c r="A1736" s="505" t="s">
        <v>3412</v>
      </c>
      <c r="B1736" s="506" t="s">
        <v>2713</v>
      </c>
      <c r="C1736" s="506" t="s">
        <v>2688</v>
      </c>
      <c r="D1736" s="506" t="s">
        <v>2949</v>
      </c>
      <c r="E1736" s="506" t="s">
        <v>2950</v>
      </c>
      <c r="F1736" s="509">
        <v>11</v>
      </c>
      <c r="G1736" s="509">
        <v>1991</v>
      </c>
      <c r="H1736" s="509">
        <v>1</v>
      </c>
      <c r="I1736" s="509">
        <v>181</v>
      </c>
      <c r="J1736" s="509"/>
      <c r="K1736" s="509"/>
      <c r="L1736" s="509"/>
      <c r="M1736" s="509"/>
      <c r="N1736" s="509"/>
      <c r="O1736" s="509"/>
      <c r="P1736" s="522"/>
      <c r="Q1736" s="510"/>
    </row>
    <row r="1737" spans="1:17" ht="14.4" customHeight="1" x14ac:dyDescent="0.3">
      <c r="A1737" s="505" t="s">
        <v>3412</v>
      </c>
      <c r="B1737" s="506" t="s">
        <v>2713</v>
      </c>
      <c r="C1737" s="506" t="s">
        <v>2688</v>
      </c>
      <c r="D1737" s="506" t="s">
        <v>2951</v>
      </c>
      <c r="E1737" s="506" t="s">
        <v>2952</v>
      </c>
      <c r="F1737" s="509">
        <v>5</v>
      </c>
      <c r="G1737" s="509">
        <v>620</v>
      </c>
      <c r="H1737" s="509">
        <v>1</v>
      </c>
      <c r="I1737" s="509">
        <v>124</v>
      </c>
      <c r="J1737" s="509"/>
      <c r="K1737" s="509"/>
      <c r="L1737" s="509"/>
      <c r="M1737" s="509"/>
      <c r="N1737" s="509"/>
      <c r="O1737" s="509"/>
      <c r="P1737" s="522"/>
      <c r="Q1737" s="510"/>
    </row>
    <row r="1738" spans="1:17" ht="14.4" customHeight="1" x14ac:dyDescent="0.3">
      <c r="A1738" s="505" t="s">
        <v>3412</v>
      </c>
      <c r="B1738" s="506" t="s">
        <v>2713</v>
      </c>
      <c r="C1738" s="506" t="s">
        <v>2688</v>
      </c>
      <c r="D1738" s="506" t="s">
        <v>2953</v>
      </c>
      <c r="E1738" s="506" t="s">
        <v>2954</v>
      </c>
      <c r="F1738" s="509">
        <v>24</v>
      </c>
      <c r="G1738" s="509">
        <v>5184</v>
      </c>
      <c r="H1738" s="509">
        <v>1</v>
      </c>
      <c r="I1738" s="509">
        <v>216</v>
      </c>
      <c r="J1738" s="509"/>
      <c r="K1738" s="509"/>
      <c r="L1738" s="509"/>
      <c r="M1738" s="509"/>
      <c r="N1738" s="509"/>
      <c r="O1738" s="509"/>
      <c r="P1738" s="522"/>
      <c r="Q1738" s="510"/>
    </row>
    <row r="1739" spans="1:17" ht="14.4" customHeight="1" x14ac:dyDescent="0.3">
      <c r="A1739" s="505" t="s">
        <v>3412</v>
      </c>
      <c r="B1739" s="506" t="s">
        <v>2713</v>
      </c>
      <c r="C1739" s="506" t="s">
        <v>2688</v>
      </c>
      <c r="D1739" s="506" t="s">
        <v>2959</v>
      </c>
      <c r="E1739" s="506" t="s">
        <v>2960</v>
      </c>
      <c r="F1739" s="509">
        <v>1</v>
      </c>
      <c r="G1739" s="509">
        <v>218</v>
      </c>
      <c r="H1739" s="509">
        <v>1</v>
      </c>
      <c r="I1739" s="509">
        <v>218</v>
      </c>
      <c r="J1739" s="509"/>
      <c r="K1739" s="509"/>
      <c r="L1739" s="509"/>
      <c r="M1739" s="509"/>
      <c r="N1739" s="509"/>
      <c r="O1739" s="509"/>
      <c r="P1739" s="522"/>
      <c r="Q1739" s="510"/>
    </row>
    <row r="1740" spans="1:17" ht="14.4" customHeight="1" x14ac:dyDescent="0.3">
      <c r="A1740" s="505" t="s">
        <v>3412</v>
      </c>
      <c r="B1740" s="506" t="s">
        <v>2713</v>
      </c>
      <c r="C1740" s="506" t="s">
        <v>2688</v>
      </c>
      <c r="D1740" s="506" t="s">
        <v>3027</v>
      </c>
      <c r="E1740" s="506" t="s">
        <v>3028</v>
      </c>
      <c r="F1740" s="509">
        <v>40</v>
      </c>
      <c r="G1740" s="509">
        <v>6880</v>
      </c>
      <c r="H1740" s="509">
        <v>1</v>
      </c>
      <c r="I1740" s="509">
        <v>172</v>
      </c>
      <c r="J1740" s="509">
        <v>0</v>
      </c>
      <c r="K1740" s="509">
        <v>0</v>
      </c>
      <c r="L1740" s="509">
        <v>0</v>
      </c>
      <c r="M1740" s="509"/>
      <c r="N1740" s="509"/>
      <c r="O1740" s="509"/>
      <c r="P1740" s="522"/>
      <c r="Q1740" s="510"/>
    </row>
    <row r="1741" spans="1:17" ht="14.4" customHeight="1" x14ac:dyDescent="0.3">
      <c r="A1741" s="505" t="s">
        <v>3412</v>
      </c>
      <c r="B1741" s="506" t="s">
        <v>2713</v>
      </c>
      <c r="C1741" s="506" t="s">
        <v>2688</v>
      </c>
      <c r="D1741" s="506" t="s">
        <v>3029</v>
      </c>
      <c r="E1741" s="506" t="s">
        <v>3030</v>
      </c>
      <c r="F1741" s="509">
        <v>2</v>
      </c>
      <c r="G1741" s="509">
        <v>3988</v>
      </c>
      <c r="H1741" s="509">
        <v>1</v>
      </c>
      <c r="I1741" s="509">
        <v>1994</v>
      </c>
      <c r="J1741" s="509"/>
      <c r="K1741" s="509"/>
      <c r="L1741" s="509"/>
      <c r="M1741" s="509"/>
      <c r="N1741" s="509"/>
      <c r="O1741" s="509"/>
      <c r="P1741" s="522"/>
      <c r="Q1741" s="510"/>
    </row>
    <row r="1742" spans="1:17" ht="14.4" customHeight="1" x14ac:dyDescent="0.3">
      <c r="A1742" s="505" t="s">
        <v>3412</v>
      </c>
      <c r="B1742" s="506" t="s">
        <v>2713</v>
      </c>
      <c r="C1742" s="506" t="s">
        <v>2688</v>
      </c>
      <c r="D1742" s="506" t="s">
        <v>3049</v>
      </c>
      <c r="E1742" s="506" t="s">
        <v>3050</v>
      </c>
      <c r="F1742" s="509">
        <v>16</v>
      </c>
      <c r="G1742" s="509">
        <v>2384</v>
      </c>
      <c r="H1742" s="509">
        <v>1</v>
      </c>
      <c r="I1742" s="509">
        <v>149</v>
      </c>
      <c r="J1742" s="509"/>
      <c r="K1742" s="509"/>
      <c r="L1742" s="509"/>
      <c r="M1742" s="509"/>
      <c r="N1742" s="509"/>
      <c r="O1742" s="509"/>
      <c r="P1742" s="522"/>
      <c r="Q1742" s="510"/>
    </row>
    <row r="1743" spans="1:17" ht="14.4" customHeight="1" x14ac:dyDescent="0.3">
      <c r="A1743" s="505" t="s">
        <v>3412</v>
      </c>
      <c r="B1743" s="506" t="s">
        <v>2713</v>
      </c>
      <c r="C1743" s="506" t="s">
        <v>2688</v>
      </c>
      <c r="D1743" s="506" t="s">
        <v>3051</v>
      </c>
      <c r="E1743" s="506" t="s">
        <v>3052</v>
      </c>
      <c r="F1743" s="509">
        <v>2</v>
      </c>
      <c r="G1743" s="509">
        <v>384</v>
      </c>
      <c r="H1743" s="509">
        <v>1</v>
      </c>
      <c r="I1743" s="509">
        <v>192</v>
      </c>
      <c r="J1743" s="509"/>
      <c r="K1743" s="509"/>
      <c r="L1743" s="509"/>
      <c r="M1743" s="509"/>
      <c r="N1743" s="509"/>
      <c r="O1743" s="509"/>
      <c r="P1743" s="522"/>
      <c r="Q1743" s="510"/>
    </row>
    <row r="1744" spans="1:17" ht="14.4" customHeight="1" x14ac:dyDescent="0.3">
      <c r="A1744" s="505" t="s">
        <v>3412</v>
      </c>
      <c r="B1744" s="506" t="s">
        <v>2713</v>
      </c>
      <c r="C1744" s="506" t="s">
        <v>2688</v>
      </c>
      <c r="D1744" s="506" t="s">
        <v>3059</v>
      </c>
      <c r="E1744" s="506" t="s">
        <v>3060</v>
      </c>
      <c r="F1744" s="509">
        <v>1</v>
      </c>
      <c r="G1744" s="509">
        <v>157</v>
      </c>
      <c r="H1744" s="509">
        <v>1</v>
      </c>
      <c r="I1744" s="509">
        <v>157</v>
      </c>
      <c r="J1744" s="509"/>
      <c r="K1744" s="509"/>
      <c r="L1744" s="509"/>
      <c r="M1744" s="509"/>
      <c r="N1744" s="509"/>
      <c r="O1744" s="509"/>
      <c r="P1744" s="522"/>
      <c r="Q1744" s="510"/>
    </row>
    <row r="1745" spans="1:17" ht="14.4" customHeight="1" x14ac:dyDescent="0.3">
      <c r="A1745" s="505" t="s">
        <v>3412</v>
      </c>
      <c r="B1745" s="506" t="s">
        <v>2713</v>
      </c>
      <c r="C1745" s="506" t="s">
        <v>2688</v>
      </c>
      <c r="D1745" s="506" t="s">
        <v>3067</v>
      </c>
      <c r="E1745" s="506" t="s">
        <v>3068</v>
      </c>
      <c r="F1745" s="509">
        <v>1</v>
      </c>
      <c r="G1745" s="509">
        <v>2116</v>
      </c>
      <c r="H1745" s="509">
        <v>1</v>
      </c>
      <c r="I1745" s="509">
        <v>2116</v>
      </c>
      <c r="J1745" s="509"/>
      <c r="K1745" s="509"/>
      <c r="L1745" s="509"/>
      <c r="M1745" s="509"/>
      <c r="N1745" s="509"/>
      <c r="O1745" s="509"/>
      <c r="P1745" s="522"/>
      <c r="Q1745" s="510"/>
    </row>
    <row r="1746" spans="1:17" ht="14.4" customHeight="1" x14ac:dyDescent="0.3">
      <c r="A1746" s="505" t="s">
        <v>3413</v>
      </c>
      <c r="B1746" s="506" t="s">
        <v>2678</v>
      </c>
      <c r="C1746" s="506" t="s">
        <v>2688</v>
      </c>
      <c r="D1746" s="506" t="s">
        <v>2701</v>
      </c>
      <c r="E1746" s="506" t="s">
        <v>2702</v>
      </c>
      <c r="F1746" s="509">
        <v>1</v>
      </c>
      <c r="G1746" s="509">
        <v>648</v>
      </c>
      <c r="H1746" s="509">
        <v>1</v>
      </c>
      <c r="I1746" s="509">
        <v>648</v>
      </c>
      <c r="J1746" s="509">
        <v>1</v>
      </c>
      <c r="K1746" s="509">
        <v>650</v>
      </c>
      <c r="L1746" s="509">
        <v>1.0030864197530864</v>
      </c>
      <c r="M1746" s="509">
        <v>650</v>
      </c>
      <c r="N1746" s="509">
        <v>1</v>
      </c>
      <c r="O1746" s="509">
        <v>655</v>
      </c>
      <c r="P1746" s="522">
        <v>1.0108024691358024</v>
      </c>
      <c r="Q1746" s="510">
        <v>655</v>
      </c>
    </row>
    <row r="1747" spans="1:17" ht="14.4" customHeight="1" x14ac:dyDescent="0.3">
      <c r="A1747" s="505" t="s">
        <v>3413</v>
      </c>
      <c r="B1747" s="506" t="s">
        <v>2678</v>
      </c>
      <c r="C1747" s="506" t="s">
        <v>2688</v>
      </c>
      <c r="D1747" s="506" t="s">
        <v>2703</v>
      </c>
      <c r="E1747" s="506" t="s">
        <v>2704</v>
      </c>
      <c r="F1747" s="509">
        <v>1</v>
      </c>
      <c r="G1747" s="509">
        <v>120</v>
      </c>
      <c r="H1747" s="509">
        <v>1</v>
      </c>
      <c r="I1747" s="509">
        <v>120</v>
      </c>
      <c r="J1747" s="509">
        <v>1</v>
      </c>
      <c r="K1747" s="509">
        <v>121</v>
      </c>
      <c r="L1747" s="509">
        <v>1.0083333333333333</v>
      </c>
      <c r="M1747" s="509">
        <v>121</v>
      </c>
      <c r="N1747" s="509">
        <v>1</v>
      </c>
      <c r="O1747" s="509">
        <v>123</v>
      </c>
      <c r="P1747" s="522">
        <v>1.0249999999999999</v>
      </c>
      <c r="Q1747" s="510">
        <v>123</v>
      </c>
    </row>
    <row r="1748" spans="1:17" ht="14.4" customHeight="1" x14ac:dyDescent="0.3">
      <c r="A1748" s="505" t="s">
        <v>3413</v>
      </c>
      <c r="B1748" s="506" t="s">
        <v>2678</v>
      </c>
      <c r="C1748" s="506" t="s">
        <v>2688</v>
      </c>
      <c r="D1748" s="506" t="s">
        <v>2705</v>
      </c>
      <c r="E1748" s="506" t="s">
        <v>2706</v>
      </c>
      <c r="F1748" s="509"/>
      <c r="G1748" s="509"/>
      <c r="H1748" s="509"/>
      <c r="I1748" s="509"/>
      <c r="J1748" s="509">
        <v>1</v>
      </c>
      <c r="K1748" s="509">
        <v>266</v>
      </c>
      <c r="L1748" s="509"/>
      <c r="M1748" s="509">
        <v>266</v>
      </c>
      <c r="N1748" s="509">
        <v>1</v>
      </c>
      <c r="O1748" s="509">
        <v>268</v>
      </c>
      <c r="P1748" s="522"/>
      <c r="Q1748" s="510">
        <v>268</v>
      </c>
    </row>
    <row r="1749" spans="1:17" ht="14.4" customHeight="1" x14ac:dyDescent="0.3">
      <c r="A1749" s="505" t="s">
        <v>3413</v>
      </c>
      <c r="B1749" s="506" t="s">
        <v>2713</v>
      </c>
      <c r="C1749" s="506" t="s">
        <v>2714</v>
      </c>
      <c r="D1749" s="506" t="s">
        <v>2719</v>
      </c>
      <c r="E1749" s="506" t="s">
        <v>714</v>
      </c>
      <c r="F1749" s="509">
        <v>1</v>
      </c>
      <c r="G1749" s="509">
        <v>1982.88</v>
      </c>
      <c r="H1749" s="509">
        <v>1</v>
      </c>
      <c r="I1749" s="509">
        <v>1982.88</v>
      </c>
      <c r="J1749" s="509"/>
      <c r="K1749" s="509"/>
      <c r="L1749" s="509"/>
      <c r="M1749" s="509"/>
      <c r="N1749" s="509">
        <v>1</v>
      </c>
      <c r="O1749" s="509">
        <v>2000.27</v>
      </c>
      <c r="P1749" s="522">
        <v>1.0087700718147341</v>
      </c>
      <c r="Q1749" s="510">
        <v>2000.27</v>
      </c>
    </row>
    <row r="1750" spans="1:17" ht="14.4" customHeight="1" x14ac:dyDescent="0.3">
      <c r="A1750" s="505" t="s">
        <v>3413</v>
      </c>
      <c r="B1750" s="506" t="s">
        <v>2713</v>
      </c>
      <c r="C1750" s="506" t="s">
        <v>2714</v>
      </c>
      <c r="D1750" s="506" t="s">
        <v>2720</v>
      </c>
      <c r="E1750" s="506" t="s">
        <v>2721</v>
      </c>
      <c r="F1750" s="509">
        <v>3.34</v>
      </c>
      <c r="G1750" s="509">
        <v>8845.07</v>
      </c>
      <c r="H1750" s="509">
        <v>1</v>
      </c>
      <c r="I1750" s="509">
        <v>2648.2245508982037</v>
      </c>
      <c r="J1750" s="509">
        <v>3.99</v>
      </c>
      <c r="K1750" s="509">
        <v>10628.21</v>
      </c>
      <c r="L1750" s="509">
        <v>1.2015970478469926</v>
      </c>
      <c r="M1750" s="509">
        <v>2663.7117794486212</v>
      </c>
      <c r="N1750" s="509">
        <v>3.6799999999999997</v>
      </c>
      <c r="O1750" s="509">
        <v>9830.9399999999987</v>
      </c>
      <c r="P1750" s="522">
        <v>1.1114598301652785</v>
      </c>
      <c r="Q1750" s="510">
        <v>2671.4510869565215</v>
      </c>
    </row>
    <row r="1751" spans="1:17" ht="14.4" customHeight="1" x14ac:dyDescent="0.3">
      <c r="A1751" s="505" t="s">
        <v>3413</v>
      </c>
      <c r="B1751" s="506" t="s">
        <v>2713</v>
      </c>
      <c r="C1751" s="506" t="s">
        <v>2714</v>
      </c>
      <c r="D1751" s="506" t="s">
        <v>2722</v>
      </c>
      <c r="E1751" s="506" t="s">
        <v>2721</v>
      </c>
      <c r="F1751" s="509">
        <v>0.4</v>
      </c>
      <c r="G1751" s="509">
        <v>2648.22</v>
      </c>
      <c r="H1751" s="509">
        <v>1</v>
      </c>
      <c r="I1751" s="509">
        <v>6620.5499999999993</v>
      </c>
      <c r="J1751" s="509"/>
      <c r="K1751" s="509"/>
      <c r="L1751" s="509"/>
      <c r="M1751" s="509"/>
      <c r="N1751" s="509"/>
      <c r="O1751" s="509"/>
      <c r="P1751" s="522"/>
      <c r="Q1751" s="510"/>
    </row>
    <row r="1752" spans="1:17" ht="14.4" customHeight="1" x14ac:dyDescent="0.3">
      <c r="A1752" s="505" t="s">
        <v>3413</v>
      </c>
      <c r="B1752" s="506" t="s">
        <v>2713</v>
      </c>
      <c r="C1752" s="506" t="s">
        <v>2714</v>
      </c>
      <c r="D1752" s="506" t="s">
        <v>2728</v>
      </c>
      <c r="E1752" s="506" t="s">
        <v>725</v>
      </c>
      <c r="F1752" s="509"/>
      <c r="G1752" s="509"/>
      <c r="H1752" s="509"/>
      <c r="I1752" s="509"/>
      <c r="J1752" s="509"/>
      <c r="K1752" s="509"/>
      <c r="L1752" s="509"/>
      <c r="M1752" s="509"/>
      <c r="N1752" s="509">
        <v>2</v>
      </c>
      <c r="O1752" s="509">
        <v>1978.05</v>
      </c>
      <c r="P1752" s="522"/>
      <c r="Q1752" s="510">
        <v>989.02499999999998</v>
      </c>
    </row>
    <row r="1753" spans="1:17" ht="14.4" customHeight="1" x14ac:dyDescent="0.3">
      <c r="A1753" s="505" t="s">
        <v>3413</v>
      </c>
      <c r="B1753" s="506" t="s">
        <v>2713</v>
      </c>
      <c r="C1753" s="506" t="s">
        <v>2714</v>
      </c>
      <c r="D1753" s="506" t="s">
        <v>2731</v>
      </c>
      <c r="E1753" s="506" t="s">
        <v>832</v>
      </c>
      <c r="F1753" s="509"/>
      <c r="G1753" s="509"/>
      <c r="H1753" s="509"/>
      <c r="I1753" s="509"/>
      <c r="J1753" s="509">
        <v>0.24</v>
      </c>
      <c r="K1753" s="509">
        <v>2711.6</v>
      </c>
      <c r="L1753" s="509"/>
      <c r="M1753" s="509">
        <v>11298.333333333334</v>
      </c>
      <c r="N1753" s="509"/>
      <c r="O1753" s="509"/>
      <c r="P1753" s="522"/>
      <c r="Q1753" s="510"/>
    </row>
    <row r="1754" spans="1:17" ht="14.4" customHeight="1" x14ac:dyDescent="0.3">
      <c r="A1754" s="505" t="s">
        <v>3413</v>
      </c>
      <c r="B1754" s="506" t="s">
        <v>2713</v>
      </c>
      <c r="C1754" s="506" t="s">
        <v>2714</v>
      </c>
      <c r="D1754" s="506" t="s">
        <v>2746</v>
      </c>
      <c r="E1754" s="506" t="s">
        <v>748</v>
      </c>
      <c r="F1754" s="509"/>
      <c r="G1754" s="509"/>
      <c r="H1754" s="509"/>
      <c r="I1754" s="509"/>
      <c r="J1754" s="509">
        <v>7.0000000000000007E-2</v>
      </c>
      <c r="K1754" s="509">
        <v>764.51</v>
      </c>
      <c r="L1754" s="509"/>
      <c r="M1754" s="509">
        <v>10921.571428571428</v>
      </c>
      <c r="N1754" s="509">
        <v>0.16</v>
      </c>
      <c r="O1754" s="509">
        <v>1747.4499999999998</v>
      </c>
      <c r="P1754" s="522"/>
      <c r="Q1754" s="510">
        <v>10921.562499999998</v>
      </c>
    </row>
    <row r="1755" spans="1:17" ht="14.4" customHeight="1" x14ac:dyDescent="0.3">
      <c r="A1755" s="505" t="s">
        <v>3413</v>
      </c>
      <c r="B1755" s="506" t="s">
        <v>2713</v>
      </c>
      <c r="C1755" s="506" t="s">
        <v>2714</v>
      </c>
      <c r="D1755" s="506" t="s">
        <v>2749</v>
      </c>
      <c r="E1755" s="506" t="s">
        <v>748</v>
      </c>
      <c r="F1755" s="509"/>
      <c r="G1755" s="509"/>
      <c r="H1755" s="509"/>
      <c r="I1755" s="509"/>
      <c r="J1755" s="509"/>
      <c r="K1755" s="509"/>
      <c r="L1755" s="509"/>
      <c r="M1755" s="509"/>
      <c r="N1755" s="509">
        <v>0.75</v>
      </c>
      <c r="O1755" s="509">
        <v>1638.2400000000002</v>
      </c>
      <c r="P1755" s="522"/>
      <c r="Q1755" s="510">
        <v>2184.3200000000002</v>
      </c>
    </row>
    <row r="1756" spans="1:17" ht="14.4" customHeight="1" x14ac:dyDescent="0.3">
      <c r="A1756" s="505" t="s">
        <v>3413</v>
      </c>
      <c r="B1756" s="506" t="s">
        <v>2713</v>
      </c>
      <c r="C1756" s="506" t="s">
        <v>2714</v>
      </c>
      <c r="D1756" s="506" t="s">
        <v>2750</v>
      </c>
      <c r="E1756" s="506" t="s">
        <v>733</v>
      </c>
      <c r="F1756" s="509"/>
      <c r="G1756" s="509"/>
      <c r="H1756" s="509"/>
      <c r="I1756" s="509"/>
      <c r="J1756" s="509">
        <v>0.15</v>
      </c>
      <c r="K1756" s="509">
        <v>56.9</v>
      </c>
      <c r="L1756" s="509"/>
      <c r="M1756" s="509">
        <v>379.33333333333331</v>
      </c>
      <c r="N1756" s="509"/>
      <c r="O1756" s="509"/>
      <c r="P1756" s="522"/>
      <c r="Q1756" s="510"/>
    </row>
    <row r="1757" spans="1:17" ht="14.4" customHeight="1" x14ac:dyDescent="0.3">
      <c r="A1757" s="505" t="s">
        <v>3413</v>
      </c>
      <c r="B1757" s="506" t="s">
        <v>2713</v>
      </c>
      <c r="C1757" s="506" t="s">
        <v>2679</v>
      </c>
      <c r="D1757" s="506" t="s">
        <v>2773</v>
      </c>
      <c r="E1757" s="506" t="s">
        <v>2771</v>
      </c>
      <c r="F1757" s="509"/>
      <c r="G1757" s="509"/>
      <c r="H1757" s="509"/>
      <c r="I1757" s="509"/>
      <c r="J1757" s="509">
        <v>1</v>
      </c>
      <c r="K1757" s="509">
        <v>1707.31</v>
      </c>
      <c r="L1757" s="509"/>
      <c r="M1757" s="509">
        <v>1707.31</v>
      </c>
      <c r="N1757" s="509"/>
      <c r="O1757" s="509"/>
      <c r="P1757" s="522"/>
      <c r="Q1757" s="510"/>
    </row>
    <row r="1758" spans="1:17" ht="14.4" customHeight="1" x14ac:dyDescent="0.3">
      <c r="A1758" s="505" t="s">
        <v>3413</v>
      </c>
      <c r="B1758" s="506" t="s">
        <v>2713</v>
      </c>
      <c r="C1758" s="506" t="s">
        <v>2679</v>
      </c>
      <c r="D1758" s="506" t="s">
        <v>2774</v>
      </c>
      <c r="E1758" s="506" t="s">
        <v>2771</v>
      </c>
      <c r="F1758" s="509"/>
      <c r="G1758" s="509"/>
      <c r="H1758" s="509"/>
      <c r="I1758" s="509"/>
      <c r="J1758" s="509">
        <v>1</v>
      </c>
      <c r="K1758" s="509">
        <v>2066.3000000000002</v>
      </c>
      <c r="L1758" s="509"/>
      <c r="M1758" s="509">
        <v>2066.3000000000002</v>
      </c>
      <c r="N1758" s="509"/>
      <c r="O1758" s="509"/>
      <c r="P1758" s="522"/>
      <c r="Q1758" s="510"/>
    </row>
    <row r="1759" spans="1:17" ht="14.4" customHeight="1" x14ac:dyDescent="0.3">
      <c r="A1759" s="505" t="s">
        <v>3413</v>
      </c>
      <c r="B1759" s="506" t="s">
        <v>2713</v>
      </c>
      <c r="C1759" s="506" t="s">
        <v>2679</v>
      </c>
      <c r="D1759" s="506" t="s">
        <v>2777</v>
      </c>
      <c r="E1759" s="506" t="s">
        <v>2778</v>
      </c>
      <c r="F1759" s="509"/>
      <c r="G1759" s="509"/>
      <c r="H1759" s="509"/>
      <c r="I1759" s="509"/>
      <c r="J1759" s="509">
        <v>2</v>
      </c>
      <c r="K1759" s="509">
        <v>2055.52</v>
      </c>
      <c r="L1759" s="509"/>
      <c r="M1759" s="509">
        <v>1027.76</v>
      </c>
      <c r="N1759" s="509"/>
      <c r="O1759" s="509"/>
      <c r="P1759" s="522"/>
      <c r="Q1759" s="510"/>
    </row>
    <row r="1760" spans="1:17" ht="14.4" customHeight="1" x14ac:dyDescent="0.3">
      <c r="A1760" s="505" t="s">
        <v>3413</v>
      </c>
      <c r="B1760" s="506" t="s">
        <v>2713</v>
      </c>
      <c r="C1760" s="506" t="s">
        <v>2679</v>
      </c>
      <c r="D1760" s="506" t="s">
        <v>2795</v>
      </c>
      <c r="E1760" s="506" t="s">
        <v>2796</v>
      </c>
      <c r="F1760" s="509"/>
      <c r="G1760" s="509"/>
      <c r="H1760" s="509"/>
      <c r="I1760" s="509"/>
      <c r="J1760" s="509">
        <v>3</v>
      </c>
      <c r="K1760" s="509">
        <v>20672.34</v>
      </c>
      <c r="L1760" s="509"/>
      <c r="M1760" s="509">
        <v>6890.78</v>
      </c>
      <c r="N1760" s="509"/>
      <c r="O1760" s="509"/>
      <c r="P1760" s="522"/>
      <c r="Q1760" s="510"/>
    </row>
    <row r="1761" spans="1:17" ht="14.4" customHeight="1" x14ac:dyDescent="0.3">
      <c r="A1761" s="505" t="s">
        <v>3413</v>
      </c>
      <c r="B1761" s="506" t="s">
        <v>2713</v>
      </c>
      <c r="C1761" s="506" t="s">
        <v>2679</v>
      </c>
      <c r="D1761" s="506" t="s">
        <v>2866</v>
      </c>
      <c r="E1761" s="506" t="s">
        <v>2867</v>
      </c>
      <c r="F1761" s="509"/>
      <c r="G1761" s="509"/>
      <c r="H1761" s="509"/>
      <c r="I1761" s="509"/>
      <c r="J1761" s="509">
        <v>2</v>
      </c>
      <c r="K1761" s="509">
        <v>2611.64</v>
      </c>
      <c r="L1761" s="509"/>
      <c r="M1761" s="509">
        <v>1305.82</v>
      </c>
      <c r="N1761" s="509"/>
      <c r="O1761" s="509"/>
      <c r="P1761" s="522"/>
      <c r="Q1761" s="510"/>
    </row>
    <row r="1762" spans="1:17" ht="14.4" customHeight="1" x14ac:dyDescent="0.3">
      <c r="A1762" s="505" t="s">
        <v>3413</v>
      </c>
      <c r="B1762" s="506" t="s">
        <v>2713</v>
      </c>
      <c r="C1762" s="506" t="s">
        <v>2679</v>
      </c>
      <c r="D1762" s="506" t="s">
        <v>2868</v>
      </c>
      <c r="E1762" s="506" t="s">
        <v>2869</v>
      </c>
      <c r="F1762" s="509"/>
      <c r="G1762" s="509"/>
      <c r="H1762" s="509"/>
      <c r="I1762" s="509"/>
      <c r="J1762" s="509">
        <v>1</v>
      </c>
      <c r="K1762" s="509">
        <v>359.1</v>
      </c>
      <c r="L1762" s="509"/>
      <c r="M1762" s="509">
        <v>359.1</v>
      </c>
      <c r="N1762" s="509"/>
      <c r="O1762" s="509"/>
      <c r="P1762" s="522"/>
      <c r="Q1762" s="510"/>
    </row>
    <row r="1763" spans="1:17" ht="14.4" customHeight="1" x14ac:dyDescent="0.3">
      <c r="A1763" s="505" t="s">
        <v>3413</v>
      </c>
      <c r="B1763" s="506" t="s">
        <v>2713</v>
      </c>
      <c r="C1763" s="506" t="s">
        <v>2688</v>
      </c>
      <c r="D1763" s="506" t="s">
        <v>2945</v>
      </c>
      <c r="E1763" s="506" t="s">
        <v>2946</v>
      </c>
      <c r="F1763" s="509">
        <v>11</v>
      </c>
      <c r="G1763" s="509">
        <v>2244</v>
      </c>
      <c r="H1763" s="509">
        <v>1</v>
      </c>
      <c r="I1763" s="509">
        <v>204</v>
      </c>
      <c r="J1763" s="509">
        <v>6</v>
      </c>
      <c r="K1763" s="509">
        <v>1230</v>
      </c>
      <c r="L1763" s="509">
        <v>0.54812834224598928</v>
      </c>
      <c r="M1763" s="509">
        <v>205</v>
      </c>
      <c r="N1763" s="509">
        <v>7</v>
      </c>
      <c r="O1763" s="509">
        <v>1439</v>
      </c>
      <c r="P1763" s="522">
        <v>0.64126559714795006</v>
      </c>
      <c r="Q1763" s="510">
        <v>205.57142857142858</v>
      </c>
    </row>
    <row r="1764" spans="1:17" ht="14.4" customHeight="1" x14ac:dyDescent="0.3">
      <c r="A1764" s="505" t="s">
        <v>3413</v>
      </c>
      <c r="B1764" s="506" t="s">
        <v>2713</v>
      </c>
      <c r="C1764" s="506" t="s">
        <v>2688</v>
      </c>
      <c r="D1764" s="506" t="s">
        <v>2947</v>
      </c>
      <c r="E1764" s="506" t="s">
        <v>2948</v>
      </c>
      <c r="F1764" s="509">
        <v>2</v>
      </c>
      <c r="G1764" s="509">
        <v>298</v>
      </c>
      <c r="H1764" s="509">
        <v>1</v>
      </c>
      <c r="I1764" s="509">
        <v>149</v>
      </c>
      <c r="J1764" s="509">
        <v>4</v>
      </c>
      <c r="K1764" s="509">
        <v>600</v>
      </c>
      <c r="L1764" s="509">
        <v>2.0134228187919465</v>
      </c>
      <c r="M1764" s="509">
        <v>150</v>
      </c>
      <c r="N1764" s="509">
        <v>1</v>
      </c>
      <c r="O1764" s="509">
        <v>151</v>
      </c>
      <c r="P1764" s="522">
        <v>0.50671140939597314</v>
      </c>
      <c r="Q1764" s="510">
        <v>151</v>
      </c>
    </row>
    <row r="1765" spans="1:17" ht="14.4" customHeight="1" x14ac:dyDescent="0.3">
      <c r="A1765" s="505" t="s">
        <v>3413</v>
      </c>
      <c r="B1765" s="506" t="s">
        <v>2713</v>
      </c>
      <c r="C1765" s="506" t="s">
        <v>2688</v>
      </c>
      <c r="D1765" s="506" t="s">
        <v>2949</v>
      </c>
      <c r="E1765" s="506" t="s">
        <v>2950</v>
      </c>
      <c r="F1765" s="509">
        <v>4</v>
      </c>
      <c r="G1765" s="509">
        <v>724</v>
      </c>
      <c r="H1765" s="509">
        <v>1</v>
      </c>
      <c r="I1765" s="509">
        <v>181</v>
      </c>
      <c r="J1765" s="509">
        <v>6</v>
      </c>
      <c r="K1765" s="509">
        <v>1092</v>
      </c>
      <c r="L1765" s="509">
        <v>1.5082872928176796</v>
      </c>
      <c r="M1765" s="509">
        <v>182</v>
      </c>
      <c r="N1765" s="509">
        <v>6</v>
      </c>
      <c r="O1765" s="509">
        <v>1095</v>
      </c>
      <c r="P1765" s="522">
        <v>1.5124309392265194</v>
      </c>
      <c r="Q1765" s="510">
        <v>182.5</v>
      </c>
    </row>
    <row r="1766" spans="1:17" ht="14.4" customHeight="1" x14ac:dyDescent="0.3">
      <c r="A1766" s="505" t="s">
        <v>3413</v>
      </c>
      <c r="B1766" s="506" t="s">
        <v>2713</v>
      </c>
      <c r="C1766" s="506" t="s">
        <v>2688</v>
      </c>
      <c r="D1766" s="506" t="s">
        <v>2951</v>
      </c>
      <c r="E1766" s="506" t="s">
        <v>2952</v>
      </c>
      <c r="F1766" s="509">
        <v>8</v>
      </c>
      <c r="G1766" s="509">
        <v>992</v>
      </c>
      <c r="H1766" s="509">
        <v>1</v>
      </c>
      <c r="I1766" s="509">
        <v>124</v>
      </c>
      <c r="J1766" s="509">
        <v>7</v>
      </c>
      <c r="K1766" s="509">
        <v>868</v>
      </c>
      <c r="L1766" s="509">
        <v>0.875</v>
      </c>
      <c r="M1766" s="509">
        <v>124</v>
      </c>
      <c r="N1766" s="509">
        <v>3</v>
      </c>
      <c r="O1766" s="509">
        <v>375</v>
      </c>
      <c r="P1766" s="522">
        <v>0.37802419354838712</v>
      </c>
      <c r="Q1766" s="510">
        <v>125</v>
      </c>
    </row>
    <row r="1767" spans="1:17" ht="14.4" customHeight="1" x14ac:dyDescent="0.3">
      <c r="A1767" s="505" t="s">
        <v>3413</v>
      </c>
      <c r="B1767" s="506" t="s">
        <v>2713</v>
      </c>
      <c r="C1767" s="506" t="s">
        <v>2688</v>
      </c>
      <c r="D1767" s="506" t="s">
        <v>2953</v>
      </c>
      <c r="E1767" s="506" t="s">
        <v>2954</v>
      </c>
      <c r="F1767" s="509">
        <v>17</v>
      </c>
      <c r="G1767" s="509">
        <v>3672</v>
      </c>
      <c r="H1767" s="509">
        <v>1</v>
      </c>
      <c r="I1767" s="509">
        <v>216</v>
      </c>
      <c r="J1767" s="509">
        <v>12</v>
      </c>
      <c r="K1767" s="509">
        <v>2604</v>
      </c>
      <c r="L1767" s="509">
        <v>0.70915032679738566</v>
      </c>
      <c r="M1767" s="509">
        <v>217</v>
      </c>
      <c r="N1767" s="509">
        <v>17</v>
      </c>
      <c r="O1767" s="509">
        <v>3701</v>
      </c>
      <c r="P1767" s="522">
        <v>1.0078976034858387</v>
      </c>
      <c r="Q1767" s="510">
        <v>217.70588235294119</v>
      </c>
    </row>
    <row r="1768" spans="1:17" ht="14.4" customHeight="1" x14ac:dyDescent="0.3">
      <c r="A1768" s="505" t="s">
        <v>3413</v>
      </c>
      <c r="B1768" s="506" t="s">
        <v>2713</v>
      </c>
      <c r="C1768" s="506" t="s">
        <v>2688</v>
      </c>
      <c r="D1768" s="506" t="s">
        <v>2955</v>
      </c>
      <c r="E1768" s="506" t="s">
        <v>2956</v>
      </c>
      <c r="F1768" s="509">
        <v>2</v>
      </c>
      <c r="G1768" s="509">
        <v>432</v>
      </c>
      <c r="H1768" s="509">
        <v>1</v>
      </c>
      <c r="I1768" s="509">
        <v>216</v>
      </c>
      <c r="J1768" s="509"/>
      <c r="K1768" s="509"/>
      <c r="L1768" s="509"/>
      <c r="M1768" s="509"/>
      <c r="N1768" s="509"/>
      <c r="O1768" s="509"/>
      <c r="P1768" s="522"/>
      <c r="Q1768" s="510"/>
    </row>
    <row r="1769" spans="1:17" ht="14.4" customHeight="1" x14ac:dyDescent="0.3">
      <c r="A1769" s="505" t="s">
        <v>3413</v>
      </c>
      <c r="B1769" s="506" t="s">
        <v>2713</v>
      </c>
      <c r="C1769" s="506" t="s">
        <v>2688</v>
      </c>
      <c r="D1769" s="506" t="s">
        <v>2959</v>
      </c>
      <c r="E1769" s="506" t="s">
        <v>2960</v>
      </c>
      <c r="F1769" s="509"/>
      <c r="G1769" s="509"/>
      <c r="H1769" s="509"/>
      <c r="I1769" s="509"/>
      <c r="J1769" s="509">
        <v>1</v>
      </c>
      <c r="K1769" s="509">
        <v>219</v>
      </c>
      <c r="L1769" s="509"/>
      <c r="M1769" s="509">
        <v>219</v>
      </c>
      <c r="N1769" s="509">
        <v>1</v>
      </c>
      <c r="O1769" s="509">
        <v>220</v>
      </c>
      <c r="P1769" s="522"/>
      <c r="Q1769" s="510">
        <v>220</v>
      </c>
    </row>
    <row r="1770" spans="1:17" ht="14.4" customHeight="1" x14ac:dyDescent="0.3">
      <c r="A1770" s="505" t="s">
        <v>3413</v>
      </c>
      <c r="B1770" s="506" t="s">
        <v>2713</v>
      </c>
      <c r="C1770" s="506" t="s">
        <v>2688</v>
      </c>
      <c r="D1770" s="506" t="s">
        <v>2975</v>
      </c>
      <c r="E1770" s="506" t="s">
        <v>2976</v>
      </c>
      <c r="F1770" s="509"/>
      <c r="G1770" s="509"/>
      <c r="H1770" s="509"/>
      <c r="I1770" s="509"/>
      <c r="J1770" s="509">
        <v>1</v>
      </c>
      <c r="K1770" s="509">
        <v>257</v>
      </c>
      <c r="L1770" s="509"/>
      <c r="M1770" s="509">
        <v>257</v>
      </c>
      <c r="N1770" s="509"/>
      <c r="O1770" s="509"/>
      <c r="P1770" s="522"/>
      <c r="Q1770" s="510"/>
    </row>
    <row r="1771" spans="1:17" ht="14.4" customHeight="1" x14ac:dyDescent="0.3">
      <c r="A1771" s="505" t="s">
        <v>3413</v>
      </c>
      <c r="B1771" s="506" t="s">
        <v>2713</v>
      </c>
      <c r="C1771" s="506" t="s">
        <v>2688</v>
      </c>
      <c r="D1771" s="506" t="s">
        <v>2997</v>
      </c>
      <c r="E1771" s="506" t="s">
        <v>2998</v>
      </c>
      <c r="F1771" s="509"/>
      <c r="G1771" s="509"/>
      <c r="H1771" s="509"/>
      <c r="I1771" s="509"/>
      <c r="J1771" s="509">
        <v>4</v>
      </c>
      <c r="K1771" s="509">
        <v>15260</v>
      </c>
      <c r="L1771" s="509"/>
      <c r="M1771" s="509">
        <v>3815</v>
      </c>
      <c r="N1771" s="509"/>
      <c r="O1771" s="509"/>
      <c r="P1771" s="522"/>
      <c r="Q1771" s="510"/>
    </row>
    <row r="1772" spans="1:17" ht="14.4" customHeight="1" x14ac:dyDescent="0.3">
      <c r="A1772" s="505" t="s">
        <v>3413</v>
      </c>
      <c r="B1772" s="506" t="s">
        <v>2713</v>
      </c>
      <c r="C1772" s="506" t="s">
        <v>2688</v>
      </c>
      <c r="D1772" s="506" t="s">
        <v>3001</v>
      </c>
      <c r="E1772" s="506" t="s">
        <v>3002</v>
      </c>
      <c r="F1772" s="509"/>
      <c r="G1772" s="509"/>
      <c r="H1772" s="509"/>
      <c r="I1772" s="509"/>
      <c r="J1772" s="509">
        <v>3</v>
      </c>
      <c r="K1772" s="509">
        <v>23505</v>
      </c>
      <c r="L1772" s="509"/>
      <c r="M1772" s="509">
        <v>7835</v>
      </c>
      <c r="N1772" s="509"/>
      <c r="O1772" s="509"/>
      <c r="P1772" s="522"/>
      <c r="Q1772" s="510"/>
    </row>
    <row r="1773" spans="1:17" ht="14.4" customHeight="1" x14ac:dyDescent="0.3">
      <c r="A1773" s="505" t="s">
        <v>3413</v>
      </c>
      <c r="B1773" s="506" t="s">
        <v>2713</v>
      </c>
      <c r="C1773" s="506" t="s">
        <v>2688</v>
      </c>
      <c r="D1773" s="506" t="s">
        <v>3015</v>
      </c>
      <c r="E1773" s="506" t="s">
        <v>3016</v>
      </c>
      <c r="F1773" s="509"/>
      <c r="G1773" s="509"/>
      <c r="H1773" s="509"/>
      <c r="I1773" s="509"/>
      <c r="J1773" s="509">
        <v>1</v>
      </c>
      <c r="K1773" s="509">
        <v>1277</v>
      </c>
      <c r="L1773" s="509"/>
      <c r="M1773" s="509">
        <v>1277</v>
      </c>
      <c r="N1773" s="509"/>
      <c r="O1773" s="509"/>
      <c r="P1773" s="522"/>
      <c r="Q1773" s="510"/>
    </row>
    <row r="1774" spans="1:17" ht="14.4" customHeight="1" x14ac:dyDescent="0.3">
      <c r="A1774" s="505" t="s">
        <v>3413</v>
      </c>
      <c r="B1774" s="506" t="s">
        <v>2713</v>
      </c>
      <c r="C1774" s="506" t="s">
        <v>2688</v>
      </c>
      <c r="D1774" s="506" t="s">
        <v>3017</v>
      </c>
      <c r="E1774" s="506" t="s">
        <v>3018</v>
      </c>
      <c r="F1774" s="509"/>
      <c r="G1774" s="509"/>
      <c r="H1774" s="509"/>
      <c r="I1774" s="509"/>
      <c r="J1774" s="509">
        <v>1</v>
      </c>
      <c r="K1774" s="509">
        <v>1164</v>
      </c>
      <c r="L1774" s="509"/>
      <c r="M1774" s="509">
        <v>1164</v>
      </c>
      <c r="N1774" s="509"/>
      <c r="O1774" s="509"/>
      <c r="P1774" s="522"/>
      <c r="Q1774" s="510"/>
    </row>
    <row r="1775" spans="1:17" ht="14.4" customHeight="1" x14ac:dyDescent="0.3">
      <c r="A1775" s="505" t="s">
        <v>3413</v>
      </c>
      <c r="B1775" s="506" t="s">
        <v>2713</v>
      </c>
      <c r="C1775" s="506" t="s">
        <v>2688</v>
      </c>
      <c r="D1775" s="506" t="s">
        <v>3019</v>
      </c>
      <c r="E1775" s="506" t="s">
        <v>3020</v>
      </c>
      <c r="F1775" s="509">
        <v>7</v>
      </c>
      <c r="G1775" s="509">
        <v>35455</v>
      </c>
      <c r="H1775" s="509">
        <v>1</v>
      </c>
      <c r="I1775" s="509">
        <v>5065</v>
      </c>
      <c r="J1775" s="509">
        <v>8</v>
      </c>
      <c r="K1775" s="509">
        <v>40544</v>
      </c>
      <c r="L1775" s="509">
        <v>1.1435340572556763</v>
      </c>
      <c r="M1775" s="509">
        <v>5068</v>
      </c>
      <c r="N1775" s="509">
        <v>7</v>
      </c>
      <c r="O1775" s="509">
        <v>35500</v>
      </c>
      <c r="P1775" s="522">
        <v>1.0012692144972499</v>
      </c>
      <c r="Q1775" s="510">
        <v>5071.4285714285716</v>
      </c>
    </row>
    <row r="1776" spans="1:17" ht="14.4" customHeight="1" x14ac:dyDescent="0.3">
      <c r="A1776" s="505" t="s">
        <v>3413</v>
      </c>
      <c r="B1776" s="506" t="s">
        <v>2713</v>
      </c>
      <c r="C1776" s="506" t="s">
        <v>2688</v>
      </c>
      <c r="D1776" s="506" t="s">
        <v>3027</v>
      </c>
      <c r="E1776" s="506" t="s">
        <v>3028</v>
      </c>
      <c r="F1776" s="509">
        <v>90</v>
      </c>
      <c r="G1776" s="509">
        <v>15480</v>
      </c>
      <c r="H1776" s="509">
        <v>1</v>
      </c>
      <c r="I1776" s="509">
        <v>172</v>
      </c>
      <c r="J1776" s="509">
        <v>111</v>
      </c>
      <c r="K1776" s="509">
        <v>19203</v>
      </c>
      <c r="L1776" s="509">
        <v>1.2405038759689921</v>
      </c>
      <c r="M1776" s="509">
        <v>173</v>
      </c>
      <c r="N1776" s="509">
        <v>92</v>
      </c>
      <c r="O1776" s="509">
        <v>15987</v>
      </c>
      <c r="P1776" s="522">
        <v>1.032751937984496</v>
      </c>
      <c r="Q1776" s="510">
        <v>173.77173913043478</v>
      </c>
    </row>
    <row r="1777" spans="1:17" ht="14.4" customHeight="1" x14ac:dyDescent="0.3">
      <c r="A1777" s="505" t="s">
        <v>3413</v>
      </c>
      <c r="B1777" s="506" t="s">
        <v>2713</v>
      </c>
      <c r="C1777" s="506" t="s">
        <v>2688</v>
      </c>
      <c r="D1777" s="506" t="s">
        <v>3029</v>
      </c>
      <c r="E1777" s="506" t="s">
        <v>3030</v>
      </c>
      <c r="F1777" s="509">
        <v>6</v>
      </c>
      <c r="G1777" s="509">
        <v>11964</v>
      </c>
      <c r="H1777" s="509">
        <v>1</v>
      </c>
      <c r="I1777" s="509">
        <v>1994</v>
      </c>
      <c r="J1777" s="509">
        <v>18</v>
      </c>
      <c r="K1777" s="509">
        <v>35928</v>
      </c>
      <c r="L1777" s="509">
        <v>3.0030090270812435</v>
      </c>
      <c r="M1777" s="509">
        <v>1996</v>
      </c>
      <c r="N1777" s="509">
        <v>9</v>
      </c>
      <c r="O1777" s="509">
        <v>17991</v>
      </c>
      <c r="P1777" s="522">
        <v>1.5037612838515546</v>
      </c>
      <c r="Q1777" s="510">
        <v>1999</v>
      </c>
    </row>
    <row r="1778" spans="1:17" ht="14.4" customHeight="1" x14ac:dyDescent="0.3">
      <c r="A1778" s="505" t="s">
        <v>3413</v>
      </c>
      <c r="B1778" s="506" t="s">
        <v>2713</v>
      </c>
      <c r="C1778" s="506" t="s">
        <v>2688</v>
      </c>
      <c r="D1778" s="506" t="s">
        <v>3035</v>
      </c>
      <c r="E1778" s="506" t="s">
        <v>3036</v>
      </c>
      <c r="F1778" s="509">
        <v>7</v>
      </c>
      <c r="G1778" s="509">
        <v>18837</v>
      </c>
      <c r="H1778" s="509">
        <v>1</v>
      </c>
      <c r="I1778" s="509">
        <v>2691</v>
      </c>
      <c r="J1778" s="509">
        <v>5</v>
      </c>
      <c r="K1778" s="509">
        <v>13460</v>
      </c>
      <c r="L1778" s="509">
        <v>0.71455114933375807</v>
      </c>
      <c r="M1778" s="509">
        <v>2692</v>
      </c>
      <c r="N1778" s="509">
        <v>6</v>
      </c>
      <c r="O1778" s="509">
        <v>16161</v>
      </c>
      <c r="P1778" s="522">
        <v>0.85793916228698841</v>
      </c>
      <c r="Q1778" s="510">
        <v>2693.5</v>
      </c>
    </row>
    <row r="1779" spans="1:17" ht="14.4" customHeight="1" x14ac:dyDescent="0.3">
      <c r="A1779" s="505" t="s">
        <v>3413</v>
      </c>
      <c r="B1779" s="506" t="s">
        <v>2713</v>
      </c>
      <c r="C1779" s="506" t="s">
        <v>2688</v>
      </c>
      <c r="D1779" s="506" t="s">
        <v>3037</v>
      </c>
      <c r="E1779" s="506" t="s">
        <v>3038</v>
      </c>
      <c r="F1779" s="509">
        <v>7</v>
      </c>
      <c r="G1779" s="509">
        <v>36239</v>
      </c>
      <c r="H1779" s="509">
        <v>1</v>
      </c>
      <c r="I1779" s="509">
        <v>5177</v>
      </c>
      <c r="J1779" s="509">
        <v>5</v>
      </c>
      <c r="K1779" s="509">
        <v>25900</v>
      </c>
      <c r="L1779" s="509">
        <v>0.71469963299208039</v>
      </c>
      <c r="M1779" s="509">
        <v>5180</v>
      </c>
      <c r="N1779" s="509">
        <v>6</v>
      </c>
      <c r="O1779" s="509">
        <v>31098</v>
      </c>
      <c r="P1779" s="522">
        <v>0.85813626203813576</v>
      </c>
      <c r="Q1779" s="510">
        <v>5183</v>
      </c>
    </row>
    <row r="1780" spans="1:17" ht="14.4" customHeight="1" x14ac:dyDescent="0.3">
      <c r="A1780" s="505" t="s">
        <v>3413</v>
      </c>
      <c r="B1780" s="506" t="s">
        <v>2713</v>
      </c>
      <c r="C1780" s="506" t="s">
        <v>2688</v>
      </c>
      <c r="D1780" s="506" t="s">
        <v>3049</v>
      </c>
      <c r="E1780" s="506" t="s">
        <v>3050</v>
      </c>
      <c r="F1780" s="509">
        <v>6</v>
      </c>
      <c r="G1780" s="509">
        <v>894</v>
      </c>
      <c r="H1780" s="509">
        <v>1</v>
      </c>
      <c r="I1780" s="509">
        <v>149</v>
      </c>
      <c r="J1780" s="509">
        <v>21</v>
      </c>
      <c r="K1780" s="509">
        <v>3150</v>
      </c>
      <c r="L1780" s="509">
        <v>3.523489932885906</v>
      </c>
      <c r="M1780" s="509">
        <v>150</v>
      </c>
      <c r="N1780" s="509">
        <v>17</v>
      </c>
      <c r="O1780" s="509">
        <v>2562</v>
      </c>
      <c r="P1780" s="522">
        <v>2.8657718120805371</v>
      </c>
      <c r="Q1780" s="510">
        <v>150.70588235294119</v>
      </c>
    </row>
    <row r="1781" spans="1:17" ht="14.4" customHeight="1" x14ac:dyDescent="0.3">
      <c r="A1781" s="505" t="s">
        <v>3413</v>
      </c>
      <c r="B1781" s="506" t="s">
        <v>2713</v>
      </c>
      <c r="C1781" s="506" t="s">
        <v>2688</v>
      </c>
      <c r="D1781" s="506" t="s">
        <v>3051</v>
      </c>
      <c r="E1781" s="506" t="s">
        <v>3052</v>
      </c>
      <c r="F1781" s="509"/>
      <c r="G1781" s="509"/>
      <c r="H1781" s="509"/>
      <c r="I1781" s="509"/>
      <c r="J1781" s="509">
        <v>6</v>
      </c>
      <c r="K1781" s="509">
        <v>1158</v>
      </c>
      <c r="L1781" s="509"/>
      <c r="M1781" s="509">
        <v>193</v>
      </c>
      <c r="N1781" s="509">
        <v>2</v>
      </c>
      <c r="O1781" s="509">
        <v>387</v>
      </c>
      <c r="P1781" s="522"/>
      <c r="Q1781" s="510">
        <v>193.5</v>
      </c>
    </row>
    <row r="1782" spans="1:17" ht="14.4" customHeight="1" x14ac:dyDescent="0.3">
      <c r="A1782" s="505" t="s">
        <v>3413</v>
      </c>
      <c r="B1782" s="506" t="s">
        <v>2713</v>
      </c>
      <c r="C1782" s="506" t="s">
        <v>2688</v>
      </c>
      <c r="D1782" s="506" t="s">
        <v>3055</v>
      </c>
      <c r="E1782" s="506" t="s">
        <v>3056</v>
      </c>
      <c r="F1782" s="509"/>
      <c r="G1782" s="509"/>
      <c r="H1782" s="509"/>
      <c r="I1782" s="509"/>
      <c r="J1782" s="509">
        <v>1</v>
      </c>
      <c r="K1782" s="509">
        <v>415</v>
      </c>
      <c r="L1782" s="509"/>
      <c r="M1782" s="509">
        <v>415</v>
      </c>
      <c r="N1782" s="509"/>
      <c r="O1782" s="509"/>
      <c r="P1782" s="522"/>
      <c r="Q1782" s="510"/>
    </row>
    <row r="1783" spans="1:17" ht="14.4" customHeight="1" x14ac:dyDescent="0.3">
      <c r="A1783" s="505" t="s">
        <v>3413</v>
      </c>
      <c r="B1783" s="506" t="s">
        <v>2713</v>
      </c>
      <c r="C1783" s="506" t="s">
        <v>2688</v>
      </c>
      <c r="D1783" s="506" t="s">
        <v>3059</v>
      </c>
      <c r="E1783" s="506" t="s">
        <v>3060</v>
      </c>
      <c r="F1783" s="509">
        <v>3</v>
      </c>
      <c r="G1783" s="509">
        <v>471</v>
      </c>
      <c r="H1783" s="509">
        <v>1</v>
      </c>
      <c r="I1783" s="509">
        <v>157</v>
      </c>
      <c r="J1783" s="509">
        <v>1</v>
      </c>
      <c r="K1783" s="509">
        <v>158</v>
      </c>
      <c r="L1783" s="509">
        <v>0.3354564755838641</v>
      </c>
      <c r="M1783" s="509">
        <v>158</v>
      </c>
      <c r="N1783" s="509">
        <v>1</v>
      </c>
      <c r="O1783" s="509">
        <v>159</v>
      </c>
      <c r="P1783" s="522">
        <v>0.33757961783439489</v>
      </c>
      <c r="Q1783" s="510">
        <v>159</v>
      </c>
    </row>
    <row r="1784" spans="1:17" ht="14.4" customHeight="1" x14ac:dyDescent="0.3">
      <c r="A1784" s="505" t="s">
        <v>3413</v>
      </c>
      <c r="B1784" s="506" t="s">
        <v>2713</v>
      </c>
      <c r="C1784" s="506" t="s">
        <v>2688</v>
      </c>
      <c r="D1784" s="506" t="s">
        <v>3063</v>
      </c>
      <c r="E1784" s="506" t="s">
        <v>3064</v>
      </c>
      <c r="F1784" s="509"/>
      <c r="G1784" s="509"/>
      <c r="H1784" s="509"/>
      <c r="I1784" s="509"/>
      <c r="J1784" s="509"/>
      <c r="K1784" s="509"/>
      <c r="L1784" s="509"/>
      <c r="M1784" s="509"/>
      <c r="N1784" s="509">
        <v>4</v>
      </c>
      <c r="O1784" s="509">
        <v>1252</v>
      </c>
      <c r="P1784" s="522"/>
      <c r="Q1784" s="510">
        <v>313</v>
      </c>
    </row>
    <row r="1785" spans="1:17" ht="14.4" customHeight="1" x14ac:dyDescent="0.3">
      <c r="A1785" s="505" t="s">
        <v>3413</v>
      </c>
      <c r="B1785" s="506" t="s">
        <v>2713</v>
      </c>
      <c r="C1785" s="506" t="s">
        <v>2688</v>
      </c>
      <c r="D1785" s="506" t="s">
        <v>3067</v>
      </c>
      <c r="E1785" s="506" t="s">
        <v>3068</v>
      </c>
      <c r="F1785" s="509"/>
      <c r="G1785" s="509"/>
      <c r="H1785" s="509"/>
      <c r="I1785" s="509"/>
      <c r="J1785" s="509"/>
      <c r="K1785" s="509"/>
      <c r="L1785" s="509"/>
      <c r="M1785" s="509"/>
      <c r="N1785" s="509">
        <v>14</v>
      </c>
      <c r="O1785" s="509">
        <v>29682</v>
      </c>
      <c r="P1785" s="522"/>
      <c r="Q1785" s="510">
        <v>2120.1428571428573</v>
      </c>
    </row>
    <row r="1786" spans="1:17" ht="14.4" customHeight="1" x14ac:dyDescent="0.3">
      <c r="A1786" s="505" t="s">
        <v>3413</v>
      </c>
      <c r="B1786" s="506" t="s">
        <v>2713</v>
      </c>
      <c r="C1786" s="506" t="s">
        <v>2688</v>
      </c>
      <c r="D1786" s="506" t="s">
        <v>3069</v>
      </c>
      <c r="E1786" s="506" t="s">
        <v>2998</v>
      </c>
      <c r="F1786" s="509"/>
      <c r="G1786" s="509"/>
      <c r="H1786" s="509"/>
      <c r="I1786" s="509"/>
      <c r="J1786" s="509">
        <v>4</v>
      </c>
      <c r="K1786" s="509">
        <v>7456</v>
      </c>
      <c r="L1786" s="509"/>
      <c r="M1786" s="509">
        <v>1864</v>
      </c>
      <c r="N1786" s="509"/>
      <c r="O1786" s="509"/>
      <c r="P1786" s="522"/>
      <c r="Q1786" s="510"/>
    </row>
    <row r="1787" spans="1:17" ht="14.4" customHeight="1" x14ac:dyDescent="0.3">
      <c r="A1787" s="505" t="s">
        <v>3413</v>
      </c>
      <c r="B1787" s="506" t="s">
        <v>2713</v>
      </c>
      <c r="C1787" s="506" t="s">
        <v>2688</v>
      </c>
      <c r="D1787" s="506" t="s">
        <v>3070</v>
      </c>
      <c r="E1787" s="506" t="s">
        <v>3071</v>
      </c>
      <c r="F1787" s="509">
        <v>4</v>
      </c>
      <c r="G1787" s="509">
        <v>628</v>
      </c>
      <c r="H1787" s="509">
        <v>1</v>
      </c>
      <c r="I1787" s="509">
        <v>157</v>
      </c>
      <c r="J1787" s="509">
        <v>6</v>
      </c>
      <c r="K1787" s="509">
        <v>948</v>
      </c>
      <c r="L1787" s="509">
        <v>1.5095541401273886</v>
      </c>
      <c r="M1787" s="509">
        <v>158</v>
      </c>
      <c r="N1787" s="509">
        <v>6</v>
      </c>
      <c r="O1787" s="509">
        <v>952</v>
      </c>
      <c r="P1787" s="522">
        <v>1.515923566878981</v>
      </c>
      <c r="Q1787" s="510">
        <v>158.66666666666666</v>
      </c>
    </row>
    <row r="1788" spans="1:17" ht="14.4" customHeight="1" x14ac:dyDescent="0.3">
      <c r="A1788" s="505" t="s">
        <v>3413</v>
      </c>
      <c r="B1788" s="506" t="s">
        <v>2713</v>
      </c>
      <c r="C1788" s="506" t="s">
        <v>2688</v>
      </c>
      <c r="D1788" s="506" t="s">
        <v>3078</v>
      </c>
      <c r="E1788" s="506" t="s">
        <v>3079</v>
      </c>
      <c r="F1788" s="509"/>
      <c r="G1788" s="509"/>
      <c r="H1788" s="509"/>
      <c r="I1788" s="509"/>
      <c r="J1788" s="509">
        <v>2</v>
      </c>
      <c r="K1788" s="509">
        <v>16768</v>
      </c>
      <c r="L1788" s="509"/>
      <c r="M1788" s="509">
        <v>8384</v>
      </c>
      <c r="N1788" s="509"/>
      <c r="O1788" s="509"/>
      <c r="P1788" s="522"/>
      <c r="Q1788" s="510"/>
    </row>
    <row r="1789" spans="1:17" ht="14.4" customHeight="1" x14ac:dyDescent="0.3">
      <c r="A1789" s="505" t="s">
        <v>3414</v>
      </c>
      <c r="B1789" s="506" t="s">
        <v>2678</v>
      </c>
      <c r="C1789" s="506" t="s">
        <v>2688</v>
      </c>
      <c r="D1789" s="506" t="s">
        <v>2701</v>
      </c>
      <c r="E1789" s="506" t="s">
        <v>2702</v>
      </c>
      <c r="F1789" s="509">
        <v>1</v>
      </c>
      <c r="G1789" s="509">
        <v>648</v>
      </c>
      <c r="H1789" s="509">
        <v>1</v>
      </c>
      <c r="I1789" s="509">
        <v>648</v>
      </c>
      <c r="J1789" s="509"/>
      <c r="K1789" s="509"/>
      <c r="L1789" s="509"/>
      <c r="M1789" s="509"/>
      <c r="N1789" s="509">
        <v>1</v>
      </c>
      <c r="O1789" s="509">
        <v>655</v>
      </c>
      <c r="P1789" s="522">
        <v>1.0108024691358024</v>
      </c>
      <c r="Q1789" s="510">
        <v>655</v>
      </c>
    </row>
    <row r="1790" spans="1:17" ht="14.4" customHeight="1" x14ac:dyDescent="0.3">
      <c r="A1790" s="505" t="s">
        <v>3414</v>
      </c>
      <c r="B1790" s="506" t="s">
        <v>2678</v>
      </c>
      <c r="C1790" s="506" t="s">
        <v>2688</v>
      </c>
      <c r="D1790" s="506" t="s">
        <v>2703</v>
      </c>
      <c r="E1790" s="506" t="s">
        <v>2704</v>
      </c>
      <c r="F1790" s="509">
        <v>1</v>
      </c>
      <c r="G1790" s="509">
        <v>120</v>
      </c>
      <c r="H1790" s="509">
        <v>1</v>
      </c>
      <c r="I1790" s="509">
        <v>120</v>
      </c>
      <c r="J1790" s="509"/>
      <c r="K1790" s="509"/>
      <c r="L1790" s="509"/>
      <c r="M1790" s="509"/>
      <c r="N1790" s="509">
        <v>1</v>
      </c>
      <c r="O1790" s="509">
        <v>123</v>
      </c>
      <c r="P1790" s="522">
        <v>1.0249999999999999</v>
      </c>
      <c r="Q1790" s="510">
        <v>123</v>
      </c>
    </row>
    <row r="1791" spans="1:17" ht="14.4" customHeight="1" x14ac:dyDescent="0.3">
      <c r="A1791" s="505" t="s">
        <v>3414</v>
      </c>
      <c r="B1791" s="506" t="s">
        <v>2678</v>
      </c>
      <c r="C1791" s="506" t="s">
        <v>2688</v>
      </c>
      <c r="D1791" s="506" t="s">
        <v>2705</v>
      </c>
      <c r="E1791" s="506" t="s">
        <v>2706</v>
      </c>
      <c r="F1791" s="509">
        <v>1</v>
      </c>
      <c r="G1791" s="509">
        <v>264</v>
      </c>
      <c r="H1791" s="509">
        <v>1</v>
      </c>
      <c r="I1791" s="509">
        <v>264</v>
      </c>
      <c r="J1791" s="509"/>
      <c r="K1791" s="509"/>
      <c r="L1791" s="509"/>
      <c r="M1791" s="509"/>
      <c r="N1791" s="509"/>
      <c r="O1791" s="509"/>
      <c r="P1791" s="522"/>
      <c r="Q1791" s="510"/>
    </row>
    <row r="1792" spans="1:17" ht="14.4" customHeight="1" x14ac:dyDescent="0.3">
      <c r="A1792" s="505" t="s">
        <v>3414</v>
      </c>
      <c r="B1792" s="506" t="s">
        <v>2713</v>
      </c>
      <c r="C1792" s="506" t="s">
        <v>2714</v>
      </c>
      <c r="D1792" s="506" t="s">
        <v>2716</v>
      </c>
      <c r="E1792" s="506" t="s">
        <v>2717</v>
      </c>
      <c r="F1792" s="509"/>
      <c r="G1792" s="509"/>
      <c r="H1792" s="509"/>
      <c r="I1792" s="509"/>
      <c r="J1792" s="509">
        <v>1</v>
      </c>
      <c r="K1792" s="509">
        <v>484.78</v>
      </c>
      <c r="L1792" s="509"/>
      <c r="M1792" s="509">
        <v>484.78</v>
      </c>
      <c r="N1792" s="509"/>
      <c r="O1792" s="509"/>
      <c r="P1792" s="522"/>
      <c r="Q1792" s="510"/>
    </row>
    <row r="1793" spans="1:17" ht="14.4" customHeight="1" x14ac:dyDescent="0.3">
      <c r="A1793" s="505" t="s">
        <v>3414</v>
      </c>
      <c r="B1793" s="506" t="s">
        <v>2713</v>
      </c>
      <c r="C1793" s="506" t="s">
        <v>2714</v>
      </c>
      <c r="D1793" s="506" t="s">
        <v>2719</v>
      </c>
      <c r="E1793" s="506" t="s">
        <v>714</v>
      </c>
      <c r="F1793" s="509">
        <v>4</v>
      </c>
      <c r="G1793" s="509">
        <v>7931.52</v>
      </c>
      <c r="H1793" s="509">
        <v>1</v>
      </c>
      <c r="I1793" s="509">
        <v>1982.88</v>
      </c>
      <c r="J1793" s="509">
        <v>2.5</v>
      </c>
      <c r="K1793" s="509">
        <v>4991.97</v>
      </c>
      <c r="L1793" s="509">
        <v>0.62938377511498422</v>
      </c>
      <c r="M1793" s="509">
        <v>1996.788</v>
      </c>
      <c r="N1793" s="509">
        <v>3</v>
      </c>
      <c r="O1793" s="509">
        <v>6000.79</v>
      </c>
      <c r="P1793" s="522">
        <v>0.75657503227628498</v>
      </c>
      <c r="Q1793" s="510">
        <v>2000.2633333333333</v>
      </c>
    </row>
    <row r="1794" spans="1:17" ht="14.4" customHeight="1" x14ac:dyDescent="0.3">
      <c r="A1794" s="505" t="s">
        <v>3414</v>
      </c>
      <c r="B1794" s="506" t="s">
        <v>2713</v>
      </c>
      <c r="C1794" s="506" t="s">
        <v>2714</v>
      </c>
      <c r="D1794" s="506" t="s">
        <v>2720</v>
      </c>
      <c r="E1794" s="506" t="s">
        <v>2721</v>
      </c>
      <c r="F1794" s="509">
        <v>2.33</v>
      </c>
      <c r="G1794" s="509">
        <v>6170.3600000000006</v>
      </c>
      <c r="H1794" s="509">
        <v>1</v>
      </c>
      <c r="I1794" s="509">
        <v>2648.2231759656656</v>
      </c>
      <c r="J1794" s="509">
        <v>0.66</v>
      </c>
      <c r="K1794" s="509">
        <v>1763.16</v>
      </c>
      <c r="L1794" s="509">
        <v>0.28574669873394742</v>
      </c>
      <c r="M1794" s="509">
        <v>2671.4545454545455</v>
      </c>
      <c r="N1794" s="509">
        <v>1.34</v>
      </c>
      <c r="O1794" s="509">
        <v>3579.74</v>
      </c>
      <c r="P1794" s="522">
        <v>0.58015091501954497</v>
      </c>
      <c r="Q1794" s="510">
        <v>2671.4477611940297</v>
      </c>
    </row>
    <row r="1795" spans="1:17" ht="14.4" customHeight="1" x14ac:dyDescent="0.3">
      <c r="A1795" s="505" t="s">
        <v>3414</v>
      </c>
      <c r="B1795" s="506" t="s">
        <v>2713</v>
      </c>
      <c r="C1795" s="506" t="s">
        <v>2714</v>
      </c>
      <c r="D1795" s="506" t="s">
        <v>2722</v>
      </c>
      <c r="E1795" s="506" t="s">
        <v>2721</v>
      </c>
      <c r="F1795" s="509">
        <v>1.4</v>
      </c>
      <c r="G1795" s="509">
        <v>9268.77</v>
      </c>
      <c r="H1795" s="509">
        <v>1</v>
      </c>
      <c r="I1795" s="509">
        <v>6620.5500000000011</v>
      </c>
      <c r="J1795" s="509">
        <v>1.6</v>
      </c>
      <c r="K1795" s="509">
        <v>10650.93</v>
      </c>
      <c r="L1795" s="509">
        <v>1.1491201097880301</v>
      </c>
      <c r="M1795" s="509">
        <v>6656.8312500000002</v>
      </c>
      <c r="N1795" s="509">
        <v>1.6</v>
      </c>
      <c r="O1795" s="509">
        <v>10685.76</v>
      </c>
      <c r="P1795" s="522">
        <v>1.1528778899465624</v>
      </c>
      <c r="Q1795" s="510">
        <v>6678.5999999999995</v>
      </c>
    </row>
    <row r="1796" spans="1:17" ht="14.4" customHeight="1" x14ac:dyDescent="0.3">
      <c r="A1796" s="505" t="s">
        <v>3414</v>
      </c>
      <c r="B1796" s="506" t="s">
        <v>2713</v>
      </c>
      <c r="C1796" s="506" t="s">
        <v>2714</v>
      </c>
      <c r="D1796" s="506" t="s">
        <v>2724</v>
      </c>
      <c r="E1796" s="506" t="s">
        <v>832</v>
      </c>
      <c r="F1796" s="509"/>
      <c r="G1796" s="509"/>
      <c r="H1796" s="509"/>
      <c r="I1796" s="509"/>
      <c r="J1796" s="509"/>
      <c r="K1796" s="509"/>
      <c r="L1796" s="509"/>
      <c r="M1796" s="509"/>
      <c r="N1796" s="509">
        <v>0.02</v>
      </c>
      <c r="O1796" s="509">
        <v>103.37</v>
      </c>
      <c r="P1796" s="522"/>
      <c r="Q1796" s="510">
        <v>5168.5</v>
      </c>
    </row>
    <row r="1797" spans="1:17" ht="14.4" customHeight="1" x14ac:dyDescent="0.3">
      <c r="A1797" s="505" t="s">
        <v>3414</v>
      </c>
      <c r="B1797" s="506" t="s">
        <v>2713</v>
      </c>
      <c r="C1797" s="506" t="s">
        <v>2714</v>
      </c>
      <c r="D1797" s="506" t="s">
        <v>2728</v>
      </c>
      <c r="E1797" s="506" t="s">
        <v>725</v>
      </c>
      <c r="F1797" s="509">
        <v>15.899999999999999</v>
      </c>
      <c r="G1797" s="509">
        <v>17750.099999999999</v>
      </c>
      <c r="H1797" s="509">
        <v>1</v>
      </c>
      <c r="I1797" s="509">
        <v>1116.3584905660377</v>
      </c>
      <c r="J1797" s="509">
        <v>6.74</v>
      </c>
      <c r="K1797" s="509">
        <v>6635.5</v>
      </c>
      <c r="L1797" s="509">
        <v>0.37382887983729673</v>
      </c>
      <c r="M1797" s="509">
        <v>984.49554896142433</v>
      </c>
      <c r="N1797" s="509">
        <v>6.1</v>
      </c>
      <c r="O1797" s="509">
        <v>6033.0599999999995</v>
      </c>
      <c r="P1797" s="522">
        <v>0.33988878935893319</v>
      </c>
      <c r="Q1797" s="510">
        <v>989.02622950819671</v>
      </c>
    </row>
    <row r="1798" spans="1:17" ht="14.4" customHeight="1" x14ac:dyDescent="0.3">
      <c r="A1798" s="505" t="s">
        <v>3414</v>
      </c>
      <c r="B1798" s="506" t="s">
        <v>2713</v>
      </c>
      <c r="C1798" s="506" t="s">
        <v>2714</v>
      </c>
      <c r="D1798" s="506" t="s">
        <v>2730</v>
      </c>
      <c r="E1798" s="506" t="s">
        <v>828</v>
      </c>
      <c r="F1798" s="509">
        <v>0.1</v>
      </c>
      <c r="G1798" s="509">
        <v>1532.56</v>
      </c>
      <c r="H1798" s="509">
        <v>1</v>
      </c>
      <c r="I1798" s="509">
        <v>15325.599999999999</v>
      </c>
      <c r="J1798" s="509"/>
      <c r="K1798" s="509"/>
      <c r="L1798" s="509"/>
      <c r="M1798" s="509"/>
      <c r="N1798" s="509"/>
      <c r="O1798" s="509"/>
      <c r="P1798" s="522"/>
      <c r="Q1798" s="510"/>
    </row>
    <row r="1799" spans="1:17" ht="14.4" customHeight="1" x14ac:dyDescent="0.3">
      <c r="A1799" s="505" t="s">
        <v>3414</v>
      </c>
      <c r="B1799" s="506" t="s">
        <v>2713</v>
      </c>
      <c r="C1799" s="506" t="s">
        <v>2714</v>
      </c>
      <c r="D1799" s="506" t="s">
        <v>2731</v>
      </c>
      <c r="E1799" s="506" t="s">
        <v>832</v>
      </c>
      <c r="F1799" s="509">
        <v>4.58</v>
      </c>
      <c r="G1799" s="509">
        <v>58195.86</v>
      </c>
      <c r="H1799" s="509">
        <v>1</v>
      </c>
      <c r="I1799" s="509">
        <v>12706.519650655022</v>
      </c>
      <c r="J1799" s="509">
        <v>4.7999999999999989</v>
      </c>
      <c r="K1799" s="509">
        <v>51182.039999999994</v>
      </c>
      <c r="L1799" s="509">
        <v>0.87947905572664431</v>
      </c>
      <c r="M1799" s="509">
        <v>10662.925000000001</v>
      </c>
      <c r="N1799" s="509">
        <v>3.8800000000000003</v>
      </c>
      <c r="O1799" s="509">
        <v>40056.800000000003</v>
      </c>
      <c r="P1799" s="522">
        <v>0.68831013065190549</v>
      </c>
      <c r="Q1799" s="510">
        <v>10323.917525773195</v>
      </c>
    </row>
    <row r="1800" spans="1:17" ht="14.4" customHeight="1" x14ac:dyDescent="0.3">
      <c r="A1800" s="505" t="s">
        <v>3414</v>
      </c>
      <c r="B1800" s="506" t="s">
        <v>2713</v>
      </c>
      <c r="C1800" s="506" t="s">
        <v>2714</v>
      </c>
      <c r="D1800" s="506" t="s">
        <v>2732</v>
      </c>
      <c r="E1800" s="506" t="s">
        <v>832</v>
      </c>
      <c r="F1800" s="509"/>
      <c r="G1800" s="509"/>
      <c r="H1800" s="509"/>
      <c r="I1800" s="509"/>
      <c r="J1800" s="509">
        <v>0.02</v>
      </c>
      <c r="K1800" s="509">
        <v>409.57</v>
      </c>
      <c r="L1800" s="509"/>
      <c r="M1800" s="509">
        <v>20478.5</v>
      </c>
      <c r="N1800" s="509"/>
      <c r="O1800" s="509"/>
      <c r="P1800" s="522"/>
      <c r="Q1800" s="510"/>
    </row>
    <row r="1801" spans="1:17" ht="14.4" customHeight="1" x14ac:dyDescent="0.3">
      <c r="A1801" s="505" t="s">
        <v>3414</v>
      </c>
      <c r="B1801" s="506" t="s">
        <v>2713</v>
      </c>
      <c r="C1801" s="506" t="s">
        <v>2714</v>
      </c>
      <c r="D1801" s="506" t="s">
        <v>2733</v>
      </c>
      <c r="E1801" s="506" t="s">
        <v>828</v>
      </c>
      <c r="F1801" s="509">
        <v>0.05</v>
      </c>
      <c r="G1801" s="509">
        <v>263.22000000000003</v>
      </c>
      <c r="H1801" s="509">
        <v>1</v>
      </c>
      <c r="I1801" s="509">
        <v>5264.4000000000005</v>
      </c>
      <c r="J1801" s="509">
        <v>0.08</v>
      </c>
      <c r="K1801" s="509">
        <v>421.16</v>
      </c>
      <c r="L1801" s="509">
        <v>1.6000303928272928</v>
      </c>
      <c r="M1801" s="509">
        <v>5264.5</v>
      </c>
      <c r="N1801" s="509">
        <v>0.12</v>
      </c>
      <c r="O1801" s="509">
        <v>637.28</v>
      </c>
      <c r="P1801" s="522">
        <v>2.4210926221411744</v>
      </c>
      <c r="Q1801" s="510">
        <v>5310.666666666667</v>
      </c>
    </row>
    <row r="1802" spans="1:17" ht="14.4" customHeight="1" x14ac:dyDescent="0.3">
      <c r="A1802" s="505" t="s">
        <v>3414</v>
      </c>
      <c r="B1802" s="506" t="s">
        <v>2713</v>
      </c>
      <c r="C1802" s="506" t="s">
        <v>2714</v>
      </c>
      <c r="D1802" s="506" t="s">
        <v>2734</v>
      </c>
      <c r="E1802" s="506" t="s">
        <v>832</v>
      </c>
      <c r="F1802" s="509">
        <v>0.62</v>
      </c>
      <c r="G1802" s="509">
        <v>3998.92</v>
      </c>
      <c r="H1802" s="509">
        <v>1</v>
      </c>
      <c r="I1802" s="509">
        <v>6449.8709677419356</v>
      </c>
      <c r="J1802" s="509">
        <v>0.2</v>
      </c>
      <c r="K1802" s="509">
        <v>1294.5</v>
      </c>
      <c r="L1802" s="509">
        <v>0.32371240234863413</v>
      </c>
      <c r="M1802" s="509">
        <v>6472.5</v>
      </c>
      <c r="N1802" s="509">
        <v>0.67</v>
      </c>
      <c r="O1802" s="509">
        <v>3516.4900000000002</v>
      </c>
      <c r="P1802" s="522">
        <v>0.87935992718033873</v>
      </c>
      <c r="Q1802" s="510">
        <v>5248.4925373134329</v>
      </c>
    </row>
    <row r="1803" spans="1:17" ht="14.4" customHeight="1" x14ac:dyDescent="0.3">
      <c r="A1803" s="505" t="s">
        <v>3414</v>
      </c>
      <c r="B1803" s="506" t="s">
        <v>2713</v>
      </c>
      <c r="C1803" s="506" t="s">
        <v>2714</v>
      </c>
      <c r="D1803" s="506" t="s">
        <v>2736</v>
      </c>
      <c r="E1803" s="506" t="s">
        <v>2737</v>
      </c>
      <c r="F1803" s="509">
        <v>8</v>
      </c>
      <c r="G1803" s="509">
        <v>3301.5</v>
      </c>
      <c r="H1803" s="509">
        <v>1</v>
      </c>
      <c r="I1803" s="509">
        <v>412.6875</v>
      </c>
      <c r="J1803" s="509">
        <v>5</v>
      </c>
      <c r="K1803" s="509">
        <v>2070.67</v>
      </c>
      <c r="L1803" s="509">
        <v>0.62719067090716341</v>
      </c>
      <c r="M1803" s="509">
        <v>414.13400000000001</v>
      </c>
      <c r="N1803" s="509">
        <v>5</v>
      </c>
      <c r="O1803" s="509">
        <v>2081.5</v>
      </c>
      <c r="P1803" s="522">
        <v>0.63047099803119799</v>
      </c>
      <c r="Q1803" s="510">
        <v>416.3</v>
      </c>
    </row>
    <row r="1804" spans="1:17" ht="14.4" customHeight="1" x14ac:dyDescent="0.3">
      <c r="A1804" s="505" t="s">
        <v>3414</v>
      </c>
      <c r="B1804" s="506" t="s">
        <v>2713</v>
      </c>
      <c r="C1804" s="506" t="s">
        <v>2714</v>
      </c>
      <c r="D1804" s="506" t="s">
        <v>2738</v>
      </c>
      <c r="E1804" s="506" t="s">
        <v>2739</v>
      </c>
      <c r="F1804" s="509"/>
      <c r="G1804" s="509"/>
      <c r="H1804" s="509"/>
      <c r="I1804" s="509"/>
      <c r="J1804" s="509">
        <v>3.9500000000000006</v>
      </c>
      <c r="K1804" s="509">
        <v>1080.8799999999999</v>
      </c>
      <c r="L1804" s="509"/>
      <c r="M1804" s="509">
        <v>273.64050632911386</v>
      </c>
      <c r="N1804" s="509"/>
      <c r="O1804" s="509"/>
      <c r="P1804" s="522"/>
      <c r="Q1804" s="510"/>
    </row>
    <row r="1805" spans="1:17" ht="14.4" customHeight="1" x14ac:dyDescent="0.3">
      <c r="A1805" s="505" t="s">
        <v>3414</v>
      </c>
      <c r="B1805" s="506" t="s">
        <v>2713</v>
      </c>
      <c r="C1805" s="506" t="s">
        <v>2714</v>
      </c>
      <c r="D1805" s="506" t="s">
        <v>2740</v>
      </c>
      <c r="E1805" s="506" t="s">
        <v>729</v>
      </c>
      <c r="F1805" s="509">
        <v>7</v>
      </c>
      <c r="G1805" s="509">
        <v>6767.18</v>
      </c>
      <c r="H1805" s="509">
        <v>1</v>
      </c>
      <c r="I1805" s="509">
        <v>966.74</v>
      </c>
      <c r="J1805" s="509">
        <v>4</v>
      </c>
      <c r="K1805" s="509">
        <v>3900.88</v>
      </c>
      <c r="L1805" s="509">
        <v>0.57644099905721435</v>
      </c>
      <c r="M1805" s="509">
        <v>975.22</v>
      </c>
      <c r="N1805" s="509">
        <v>17</v>
      </c>
      <c r="O1805" s="509">
        <v>16578.739999999998</v>
      </c>
      <c r="P1805" s="522">
        <v>2.4498742459931608</v>
      </c>
      <c r="Q1805" s="510">
        <v>975.21999999999991</v>
      </c>
    </row>
    <row r="1806" spans="1:17" ht="14.4" customHeight="1" x14ac:dyDescent="0.3">
      <c r="A1806" s="505" t="s">
        <v>3414</v>
      </c>
      <c r="B1806" s="506" t="s">
        <v>2713</v>
      </c>
      <c r="C1806" s="506" t="s">
        <v>2714</v>
      </c>
      <c r="D1806" s="506" t="s">
        <v>2741</v>
      </c>
      <c r="E1806" s="506" t="s">
        <v>729</v>
      </c>
      <c r="F1806" s="509">
        <v>1.5</v>
      </c>
      <c r="G1806" s="509">
        <v>2900.19</v>
      </c>
      <c r="H1806" s="509">
        <v>1</v>
      </c>
      <c r="I1806" s="509">
        <v>1933.46</v>
      </c>
      <c r="J1806" s="509">
        <v>1.25</v>
      </c>
      <c r="K1806" s="509">
        <v>2378.9499999999998</v>
      </c>
      <c r="L1806" s="509">
        <v>0.82027384412745363</v>
      </c>
      <c r="M1806" s="509">
        <v>1903.1599999999999</v>
      </c>
      <c r="N1806" s="509"/>
      <c r="O1806" s="509"/>
      <c r="P1806" s="522"/>
      <c r="Q1806" s="510"/>
    </row>
    <row r="1807" spans="1:17" ht="14.4" customHeight="1" x14ac:dyDescent="0.3">
      <c r="A1807" s="505" t="s">
        <v>3414</v>
      </c>
      <c r="B1807" s="506" t="s">
        <v>2713</v>
      </c>
      <c r="C1807" s="506" t="s">
        <v>2714</v>
      </c>
      <c r="D1807" s="506" t="s">
        <v>2743</v>
      </c>
      <c r="E1807" s="506" t="s">
        <v>855</v>
      </c>
      <c r="F1807" s="509"/>
      <c r="G1807" s="509"/>
      <c r="H1807" s="509"/>
      <c r="I1807" s="509"/>
      <c r="J1807" s="509">
        <v>7.0000000000000007E-2</v>
      </c>
      <c r="K1807" s="509">
        <v>342.32</v>
      </c>
      <c r="L1807" s="509"/>
      <c r="M1807" s="509">
        <v>4890.2857142857138</v>
      </c>
      <c r="N1807" s="509"/>
      <c r="O1807" s="509"/>
      <c r="P1807" s="522"/>
      <c r="Q1807" s="510"/>
    </row>
    <row r="1808" spans="1:17" ht="14.4" customHeight="1" x14ac:dyDescent="0.3">
      <c r="A1808" s="505" t="s">
        <v>3414</v>
      </c>
      <c r="B1808" s="506" t="s">
        <v>2713</v>
      </c>
      <c r="C1808" s="506" t="s">
        <v>2714</v>
      </c>
      <c r="D1808" s="506" t="s">
        <v>2745</v>
      </c>
      <c r="E1808" s="506" t="s">
        <v>748</v>
      </c>
      <c r="F1808" s="509">
        <v>0.65</v>
      </c>
      <c r="G1808" s="509">
        <v>3518.6400000000003</v>
      </c>
      <c r="H1808" s="509">
        <v>1</v>
      </c>
      <c r="I1808" s="509">
        <v>5413.292307692308</v>
      </c>
      <c r="J1808" s="509"/>
      <c r="K1808" s="509"/>
      <c r="L1808" s="509"/>
      <c r="M1808" s="509"/>
      <c r="N1808" s="509">
        <v>0.34</v>
      </c>
      <c r="O1808" s="509">
        <v>1856.67</v>
      </c>
      <c r="P1808" s="522">
        <v>0.52766693949935195</v>
      </c>
      <c r="Q1808" s="510">
        <v>5460.7941176470586</v>
      </c>
    </row>
    <row r="1809" spans="1:17" ht="14.4" customHeight="1" x14ac:dyDescent="0.3">
      <c r="A1809" s="505" t="s">
        <v>3414</v>
      </c>
      <c r="B1809" s="506" t="s">
        <v>2713</v>
      </c>
      <c r="C1809" s="506" t="s">
        <v>2714</v>
      </c>
      <c r="D1809" s="506" t="s">
        <v>2746</v>
      </c>
      <c r="E1809" s="506" t="s">
        <v>748</v>
      </c>
      <c r="F1809" s="509">
        <v>7.82</v>
      </c>
      <c r="G1809" s="509">
        <v>84572.409999999989</v>
      </c>
      <c r="H1809" s="509">
        <v>1</v>
      </c>
      <c r="I1809" s="509">
        <v>10814.88618925831</v>
      </c>
      <c r="J1809" s="509">
        <v>7.88</v>
      </c>
      <c r="K1809" s="509">
        <v>85706.240000000005</v>
      </c>
      <c r="L1809" s="509">
        <v>1.0134066180684695</v>
      </c>
      <c r="M1809" s="509">
        <v>10876.426395939086</v>
      </c>
      <c r="N1809" s="509">
        <v>7.4700000000000006</v>
      </c>
      <c r="O1809" s="509">
        <v>81529.51999999999</v>
      </c>
      <c r="P1809" s="522">
        <v>0.96402029929145927</v>
      </c>
      <c r="Q1809" s="510">
        <v>10914.259705488619</v>
      </c>
    </row>
    <row r="1810" spans="1:17" ht="14.4" customHeight="1" x14ac:dyDescent="0.3">
      <c r="A1810" s="505" t="s">
        <v>3414</v>
      </c>
      <c r="B1810" s="506" t="s">
        <v>2713</v>
      </c>
      <c r="C1810" s="506" t="s">
        <v>2714</v>
      </c>
      <c r="D1810" s="506" t="s">
        <v>2747</v>
      </c>
      <c r="E1810" s="506" t="s">
        <v>855</v>
      </c>
      <c r="F1810" s="509">
        <v>2.17</v>
      </c>
      <c r="G1810" s="509">
        <v>4207.84</v>
      </c>
      <c r="H1810" s="509">
        <v>1</v>
      </c>
      <c r="I1810" s="509">
        <v>1939.0967741935485</v>
      </c>
      <c r="J1810" s="509">
        <v>2.95</v>
      </c>
      <c r="K1810" s="509">
        <v>5747.54</v>
      </c>
      <c r="L1810" s="509">
        <v>1.3659122019848662</v>
      </c>
      <c r="M1810" s="509">
        <v>1948.3186440677964</v>
      </c>
      <c r="N1810" s="509">
        <v>2.92</v>
      </c>
      <c r="O1810" s="509">
        <v>5777.25</v>
      </c>
      <c r="P1810" s="522">
        <v>1.3729728316666032</v>
      </c>
      <c r="Q1810" s="510">
        <v>1978.5102739726028</v>
      </c>
    </row>
    <row r="1811" spans="1:17" ht="14.4" customHeight="1" x14ac:dyDescent="0.3">
      <c r="A1811" s="505" t="s">
        <v>3414</v>
      </c>
      <c r="B1811" s="506" t="s">
        <v>2713</v>
      </c>
      <c r="C1811" s="506" t="s">
        <v>2714</v>
      </c>
      <c r="D1811" s="506" t="s">
        <v>2748</v>
      </c>
      <c r="E1811" s="506" t="s">
        <v>748</v>
      </c>
      <c r="F1811" s="509">
        <v>0.05</v>
      </c>
      <c r="G1811" s="509">
        <v>54.13</v>
      </c>
      <c r="H1811" s="509">
        <v>1</v>
      </c>
      <c r="I1811" s="509">
        <v>1082.5999999999999</v>
      </c>
      <c r="J1811" s="509"/>
      <c r="K1811" s="509"/>
      <c r="L1811" s="509"/>
      <c r="M1811" s="509"/>
      <c r="N1811" s="509"/>
      <c r="O1811" s="509"/>
      <c r="P1811" s="522"/>
      <c r="Q1811" s="510"/>
    </row>
    <row r="1812" spans="1:17" ht="14.4" customHeight="1" x14ac:dyDescent="0.3">
      <c r="A1812" s="505" t="s">
        <v>3414</v>
      </c>
      <c r="B1812" s="506" t="s">
        <v>2713</v>
      </c>
      <c r="C1812" s="506" t="s">
        <v>2714</v>
      </c>
      <c r="D1812" s="506" t="s">
        <v>2749</v>
      </c>
      <c r="E1812" s="506" t="s">
        <v>748</v>
      </c>
      <c r="F1812" s="509"/>
      <c r="G1812" s="509"/>
      <c r="H1812" s="509"/>
      <c r="I1812" s="509"/>
      <c r="J1812" s="509"/>
      <c r="K1812" s="509"/>
      <c r="L1812" s="509"/>
      <c r="M1812" s="509"/>
      <c r="N1812" s="509">
        <v>11.649999999999999</v>
      </c>
      <c r="O1812" s="509">
        <v>25447.27</v>
      </c>
      <c r="P1812" s="522"/>
      <c r="Q1812" s="510">
        <v>2184.3150214592279</v>
      </c>
    </row>
    <row r="1813" spans="1:17" ht="14.4" customHeight="1" x14ac:dyDescent="0.3">
      <c r="A1813" s="505" t="s">
        <v>3414</v>
      </c>
      <c r="B1813" s="506" t="s">
        <v>2713</v>
      </c>
      <c r="C1813" s="506" t="s">
        <v>2714</v>
      </c>
      <c r="D1813" s="506" t="s">
        <v>2750</v>
      </c>
      <c r="E1813" s="506" t="s">
        <v>733</v>
      </c>
      <c r="F1813" s="509">
        <v>2.8699999999999997</v>
      </c>
      <c r="G1813" s="509">
        <v>1079.17</v>
      </c>
      <c r="H1813" s="509">
        <v>1</v>
      </c>
      <c r="I1813" s="509">
        <v>376.01742160278752</v>
      </c>
      <c r="J1813" s="509">
        <v>3.72</v>
      </c>
      <c r="K1813" s="509">
        <v>1404.8600000000001</v>
      </c>
      <c r="L1813" s="509">
        <v>1.3017967512069462</v>
      </c>
      <c r="M1813" s="509">
        <v>377.65053763440864</v>
      </c>
      <c r="N1813" s="509">
        <v>3.7699999999999996</v>
      </c>
      <c r="O1813" s="509">
        <v>1428.15</v>
      </c>
      <c r="P1813" s="522">
        <v>1.3233781517277166</v>
      </c>
      <c r="Q1813" s="510">
        <v>378.81962864721493</v>
      </c>
    </row>
    <row r="1814" spans="1:17" ht="14.4" customHeight="1" x14ac:dyDescent="0.3">
      <c r="A1814" s="505" t="s">
        <v>3414</v>
      </c>
      <c r="B1814" s="506" t="s">
        <v>2713</v>
      </c>
      <c r="C1814" s="506" t="s">
        <v>2714</v>
      </c>
      <c r="D1814" s="506" t="s">
        <v>2752</v>
      </c>
      <c r="E1814" s="506" t="s">
        <v>710</v>
      </c>
      <c r="F1814" s="509">
        <v>2.0300000000000002</v>
      </c>
      <c r="G1814" s="509">
        <v>1895.94</v>
      </c>
      <c r="H1814" s="509">
        <v>1</v>
      </c>
      <c r="I1814" s="509">
        <v>933.96059113300487</v>
      </c>
      <c r="J1814" s="509">
        <v>1.99</v>
      </c>
      <c r="K1814" s="509">
        <v>1861.84</v>
      </c>
      <c r="L1814" s="509">
        <v>0.98201419876156415</v>
      </c>
      <c r="M1814" s="509">
        <v>935.59798994974869</v>
      </c>
      <c r="N1814" s="509">
        <v>2.15</v>
      </c>
      <c r="O1814" s="509">
        <v>2031.3200000000002</v>
      </c>
      <c r="P1814" s="522">
        <v>1.071405213245145</v>
      </c>
      <c r="Q1814" s="510">
        <v>944.80000000000007</v>
      </c>
    </row>
    <row r="1815" spans="1:17" ht="14.4" customHeight="1" x14ac:dyDescent="0.3">
      <c r="A1815" s="505" t="s">
        <v>3414</v>
      </c>
      <c r="B1815" s="506" t="s">
        <v>2713</v>
      </c>
      <c r="C1815" s="506" t="s">
        <v>2714</v>
      </c>
      <c r="D1815" s="506" t="s">
        <v>2757</v>
      </c>
      <c r="E1815" s="506" t="s">
        <v>725</v>
      </c>
      <c r="F1815" s="509">
        <v>0.8</v>
      </c>
      <c r="G1815" s="509">
        <v>392.16</v>
      </c>
      <c r="H1815" s="509">
        <v>1</v>
      </c>
      <c r="I1815" s="509">
        <v>490.2</v>
      </c>
      <c r="J1815" s="509"/>
      <c r="K1815" s="509"/>
      <c r="L1815" s="509"/>
      <c r="M1815" s="509"/>
      <c r="N1815" s="509"/>
      <c r="O1815" s="509"/>
      <c r="P1815" s="522"/>
      <c r="Q1815" s="510"/>
    </row>
    <row r="1816" spans="1:17" ht="14.4" customHeight="1" x14ac:dyDescent="0.3">
      <c r="A1816" s="505" t="s">
        <v>3414</v>
      </c>
      <c r="B1816" s="506" t="s">
        <v>2713</v>
      </c>
      <c r="C1816" s="506" t="s">
        <v>2714</v>
      </c>
      <c r="D1816" s="506" t="s">
        <v>2759</v>
      </c>
      <c r="E1816" s="506" t="s">
        <v>748</v>
      </c>
      <c r="F1816" s="509"/>
      <c r="G1816" s="509"/>
      <c r="H1816" s="509"/>
      <c r="I1816" s="509"/>
      <c r="J1816" s="509"/>
      <c r="K1816" s="509"/>
      <c r="L1816" s="509"/>
      <c r="M1816" s="509"/>
      <c r="N1816" s="509">
        <v>0.04</v>
      </c>
      <c r="O1816" s="509">
        <v>1572.7</v>
      </c>
      <c r="P1816" s="522"/>
      <c r="Q1816" s="510">
        <v>39317.5</v>
      </c>
    </row>
    <row r="1817" spans="1:17" ht="14.4" customHeight="1" x14ac:dyDescent="0.3">
      <c r="A1817" s="505" t="s">
        <v>3414</v>
      </c>
      <c r="B1817" s="506" t="s">
        <v>2713</v>
      </c>
      <c r="C1817" s="506" t="s">
        <v>2679</v>
      </c>
      <c r="D1817" s="506" t="s">
        <v>2764</v>
      </c>
      <c r="E1817" s="506" t="s">
        <v>2765</v>
      </c>
      <c r="F1817" s="509">
        <v>5</v>
      </c>
      <c r="G1817" s="509">
        <v>2927.26</v>
      </c>
      <c r="H1817" s="509">
        <v>1</v>
      </c>
      <c r="I1817" s="509">
        <v>585.452</v>
      </c>
      <c r="J1817" s="509">
        <v>10</v>
      </c>
      <c r="K1817" s="509">
        <v>5895.9</v>
      </c>
      <c r="L1817" s="509">
        <v>2.0141360863059652</v>
      </c>
      <c r="M1817" s="509">
        <v>589.58999999999992</v>
      </c>
      <c r="N1817" s="509">
        <v>5</v>
      </c>
      <c r="O1817" s="509">
        <v>2947.95</v>
      </c>
      <c r="P1817" s="522">
        <v>1.0070680431529826</v>
      </c>
      <c r="Q1817" s="510">
        <v>589.58999999999992</v>
      </c>
    </row>
    <row r="1818" spans="1:17" ht="14.4" customHeight="1" x14ac:dyDescent="0.3">
      <c r="A1818" s="505" t="s">
        <v>3414</v>
      </c>
      <c r="B1818" s="506" t="s">
        <v>2713</v>
      </c>
      <c r="C1818" s="506" t="s">
        <v>2679</v>
      </c>
      <c r="D1818" s="506" t="s">
        <v>2768</v>
      </c>
      <c r="E1818" s="506" t="s">
        <v>2769</v>
      </c>
      <c r="F1818" s="509"/>
      <c r="G1818" s="509"/>
      <c r="H1818" s="509"/>
      <c r="I1818" s="509"/>
      <c r="J1818" s="509">
        <v>4</v>
      </c>
      <c r="K1818" s="509">
        <v>5789.12</v>
      </c>
      <c r="L1818" s="509"/>
      <c r="M1818" s="509">
        <v>1447.28</v>
      </c>
      <c r="N1818" s="509">
        <v>3</v>
      </c>
      <c r="O1818" s="509">
        <v>4341.84</v>
      </c>
      <c r="P1818" s="522"/>
      <c r="Q1818" s="510">
        <v>1447.28</v>
      </c>
    </row>
    <row r="1819" spans="1:17" ht="14.4" customHeight="1" x14ac:dyDescent="0.3">
      <c r="A1819" s="505" t="s">
        <v>3414</v>
      </c>
      <c r="B1819" s="506" t="s">
        <v>2713</v>
      </c>
      <c r="C1819" s="506" t="s">
        <v>2679</v>
      </c>
      <c r="D1819" s="506" t="s">
        <v>2770</v>
      </c>
      <c r="E1819" s="506" t="s">
        <v>2771</v>
      </c>
      <c r="F1819" s="509">
        <v>13</v>
      </c>
      <c r="G1819" s="509">
        <v>12435.44</v>
      </c>
      <c r="H1819" s="509">
        <v>1</v>
      </c>
      <c r="I1819" s="509">
        <v>956.57230769230773</v>
      </c>
      <c r="J1819" s="509">
        <v>11</v>
      </c>
      <c r="K1819" s="509">
        <v>10695.52</v>
      </c>
      <c r="L1819" s="509">
        <v>0.86008376060678193</v>
      </c>
      <c r="M1819" s="509">
        <v>972.32</v>
      </c>
      <c r="N1819" s="509">
        <v>12</v>
      </c>
      <c r="O1819" s="509">
        <v>11667.84</v>
      </c>
      <c r="P1819" s="522">
        <v>0.93827319338921655</v>
      </c>
      <c r="Q1819" s="510">
        <v>972.32</v>
      </c>
    </row>
    <row r="1820" spans="1:17" ht="14.4" customHeight="1" x14ac:dyDescent="0.3">
      <c r="A1820" s="505" t="s">
        <v>3414</v>
      </c>
      <c r="B1820" s="506" t="s">
        <v>2713</v>
      </c>
      <c r="C1820" s="506" t="s">
        <v>2679</v>
      </c>
      <c r="D1820" s="506" t="s">
        <v>2773</v>
      </c>
      <c r="E1820" s="506" t="s">
        <v>2771</v>
      </c>
      <c r="F1820" s="509">
        <v>21</v>
      </c>
      <c r="G1820" s="509">
        <v>35793.600000000006</v>
      </c>
      <c r="H1820" s="509">
        <v>1</v>
      </c>
      <c r="I1820" s="509">
        <v>1704.457142857143</v>
      </c>
      <c r="J1820" s="509">
        <v>29</v>
      </c>
      <c r="K1820" s="509">
        <v>49511.989999999991</v>
      </c>
      <c r="L1820" s="509">
        <v>1.3832637678244151</v>
      </c>
      <c r="M1820" s="509">
        <v>1707.3099999999997</v>
      </c>
      <c r="N1820" s="509">
        <v>29</v>
      </c>
      <c r="O1820" s="509">
        <v>49511.99</v>
      </c>
      <c r="P1820" s="522">
        <v>1.3832637678244153</v>
      </c>
      <c r="Q1820" s="510">
        <v>1707.31</v>
      </c>
    </row>
    <row r="1821" spans="1:17" ht="14.4" customHeight="1" x14ac:dyDescent="0.3">
      <c r="A1821" s="505" t="s">
        <v>3414</v>
      </c>
      <c r="B1821" s="506" t="s">
        <v>2713</v>
      </c>
      <c r="C1821" s="506" t="s">
        <v>2679</v>
      </c>
      <c r="D1821" s="506" t="s">
        <v>2774</v>
      </c>
      <c r="E1821" s="506" t="s">
        <v>2771</v>
      </c>
      <c r="F1821" s="509">
        <v>4</v>
      </c>
      <c r="G1821" s="509">
        <v>8192.6999999999989</v>
      </c>
      <c r="H1821" s="509">
        <v>1</v>
      </c>
      <c r="I1821" s="509">
        <v>2048.1749999999997</v>
      </c>
      <c r="J1821" s="509">
        <v>5</v>
      </c>
      <c r="K1821" s="509">
        <v>10331.5</v>
      </c>
      <c r="L1821" s="509">
        <v>1.2610616768586671</v>
      </c>
      <c r="M1821" s="509">
        <v>2066.3000000000002</v>
      </c>
      <c r="N1821" s="509">
        <v>4</v>
      </c>
      <c r="O1821" s="509">
        <v>8265.2000000000007</v>
      </c>
      <c r="P1821" s="522">
        <v>1.0088493414869337</v>
      </c>
      <c r="Q1821" s="510">
        <v>2066.3000000000002</v>
      </c>
    </row>
    <row r="1822" spans="1:17" ht="14.4" customHeight="1" x14ac:dyDescent="0.3">
      <c r="A1822" s="505" t="s">
        <v>3414</v>
      </c>
      <c r="B1822" s="506" t="s">
        <v>2713</v>
      </c>
      <c r="C1822" s="506" t="s">
        <v>2679</v>
      </c>
      <c r="D1822" s="506" t="s">
        <v>2775</v>
      </c>
      <c r="E1822" s="506" t="s">
        <v>2776</v>
      </c>
      <c r="F1822" s="509">
        <v>9</v>
      </c>
      <c r="G1822" s="509">
        <v>17117.649999999998</v>
      </c>
      <c r="H1822" s="509">
        <v>1</v>
      </c>
      <c r="I1822" s="509">
        <v>1901.9611111111108</v>
      </c>
      <c r="J1822" s="509">
        <v>3</v>
      </c>
      <c r="K1822" s="509">
        <v>5796.27</v>
      </c>
      <c r="L1822" s="509">
        <v>0.33861365315916619</v>
      </c>
      <c r="M1822" s="509">
        <v>1932.0900000000001</v>
      </c>
      <c r="N1822" s="509">
        <v>1</v>
      </c>
      <c r="O1822" s="509">
        <v>1932.09</v>
      </c>
      <c r="P1822" s="522">
        <v>0.11287121771972206</v>
      </c>
      <c r="Q1822" s="510">
        <v>1932.09</v>
      </c>
    </row>
    <row r="1823" spans="1:17" ht="14.4" customHeight="1" x14ac:dyDescent="0.3">
      <c r="A1823" s="505" t="s">
        <v>3414</v>
      </c>
      <c r="B1823" s="506" t="s">
        <v>2713</v>
      </c>
      <c r="C1823" s="506" t="s">
        <v>2679</v>
      </c>
      <c r="D1823" s="506" t="s">
        <v>2777</v>
      </c>
      <c r="E1823" s="506" t="s">
        <v>2778</v>
      </c>
      <c r="F1823" s="509">
        <v>10</v>
      </c>
      <c r="G1823" s="509">
        <v>10169.42</v>
      </c>
      <c r="H1823" s="509">
        <v>1</v>
      </c>
      <c r="I1823" s="509">
        <v>1016.942</v>
      </c>
      <c r="J1823" s="509">
        <v>7</v>
      </c>
      <c r="K1823" s="509">
        <v>7194.32</v>
      </c>
      <c r="L1823" s="509">
        <v>0.70744644237331133</v>
      </c>
      <c r="M1823" s="509">
        <v>1027.76</v>
      </c>
      <c r="N1823" s="509">
        <v>5</v>
      </c>
      <c r="O1823" s="509">
        <v>5138.8</v>
      </c>
      <c r="P1823" s="522">
        <v>0.50531888740950814</v>
      </c>
      <c r="Q1823" s="510">
        <v>1027.76</v>
      </c>
    </row>
    <row r="1824" spans="1:17" ht="14.4" customHeight="1" x14ac:dyDescent="0.3">
      <c r="A1824" s="505" t="s">
        <v>3414</v>
      </c>
      <c r="B1824" s="506" t="s">
        <v>2713</v>
      </c>
      <c r="C1824" s="506" t="s">
        <v>2679</v>
      </c>
      <c r="D1824" s="506" t="s">
        <v>2779</v>
      </c>
      <c r="E1824" s="506" t="s">
        <v>2778</v>
      </c>
      <c r="F1824" s="509">
        <v>8</v>
      </c>
      <c r="G1824" s="509">
        <v>17059.649999999998</v>
      </c>
      <c r="H1824" s="509">
        <v>1</v>
      </c>
      <c r="I1824" s="509">
        <v>2132.4562499999997</v>
      </c>
      <c r="J1824" s="509">
        <v>7</v>
      </c>
      <c r="K1824" s="509">
        <v>14992.95</v>
      </c>
      <c r="L1824" s="509">
        <v>0.87885448998074422</v>
      </c>
      <c r="M1824" s="509">
        <v>2141.85</v>
      </c>
      <c r="N1824" s="509">
        <v>7</v>
      </c>
      <c r="O1824" s="509">
        <v>14992.95</v>
      </c>
      <c r="P1824" s="522">
        <v>0.87885448998074422</v>
      </c>
      <c r="Q1824" s="510">
        <v>2141.85</v>
      </c>
    </row>
    <row r="1825" spans="1:17" ht="14.4" customHeight="1" x14ac:dyDescent="0.3">
      <c r="A1825" s="505" t="s">
        <v>3414</v>
      </c>
      <c r="B1825" s="506" t="s">
        <v>2713</v>
      </c>
      <c r="C1825" s="506" t="s">
        <v>2679</v>
      </c>
      <c r="D1825" s="506" t="s">
        <v>2786</v>
      </c>
      <c r="E1825" s="506" t="s">
        <v>2787</v>
      </c>
      <c r="F1825" s="509">
        <v>1</v>
      </c>
      <c r="G1825" s="509">
        <v>11772</v>
      </c>
      <c r="H1825" s="509">
        <v>1</v>
      </c>
      <c r="I1825" s="509">
        <v>11772</v>
      </c>
      <c r="J1825" s="509"/>
      <c r="K1825" s="509"/>
      <c r="L1825" s="509"/>
      <c r="M1825" s="509"/>
      <c r="N1825" s="509"/>
      <c r="O1825" s="509"/>
      <c r="P1825" s="522"/>
      <c r="Q1825" s="510"/>
    </row>
    <row r="1826" spans="1:17" ht="14.4" customHeight="1" x14ac:dyDescent="0.3">
      <c r="A1826" s="505" t="s">
        <v>3414</v>
      </c>
      <c r="B1826" s="506" t="s">
        <v>2713</v>
      </c>
      <c r="C1826" s="506" t="s">
        <v>2679</v>
      </c>
      <c r="D1826" s="506" t="s">
        <v>2788</v>
      </c>
      <c r="E1826" s="506" t="s">
        <v>2789</v>
      </c>
      <c r="F1826" s="509">
        <v>3</v>
      </c>
      <c r="G1826" s="509">
        <v>8904.76</v>
      </c>
      <c r="H1826" s="509">
        <v>1</v>
      </c>
      <c r="I1826" s="509">
        <v>2968.2533333333336</v>
      </c>
      <c r="J1826" s="509">
        <v>11</v>
      </c>
      <c r="K1826" s="509">
        <v>33037.18</v>
      </c>
      <c r="L1826" s="509">
        <v>3.7100584406542119</v>
      </c>
      <c r="M1826" s="509">
        <v>3003.38</v>
      </c>
      <c r="N1826" s="509">
        <v>6</v>
      </c>
      <c r="O1826" s="509">
        <v>18020.280000000002</v>
      </c>
      <c r="P1826" s="522">
        <v>2.0236682403568431</v>
      </c>
      <c r="Q1826" s="510">
        <v>3003.3800000000006</v>
      </c>
    </row>
    <row r="1827" spans="1:17" ht="14.4" customHeight="1" x14ac:dyDescent="0.3">
      <c r="A1827" s="505" t="s">
        <v>3414</v>
      </c>
      <c r="B1827" s="506" t="s">
        <v>2713</v>
      </c>
      <c r="C1827" s="506" t="s">
        <v>2679</v>
      </c>
      <c r="D1827" s="506" t="s">
        <v>2790</v>
      </c>
      <c r="E1827" s="506" t="s">
        <v>2791</v>
      </c>
      <c r="F1827" s="509">
        <v>2</v>
      </c>
      <c r="G1827" s="509">
        <v>4473</v>
      </c>
      <c r="H1827" s="509">
        <v>1</v>
      </c>
      <c r="I1827" s="509">
        <v>2236.5</v>
      </c>
      <c r="J1827" s="509">
        <v>1</v>
      </c>
      <c r="K1827" s="509">
        <v>2236.5</v>
      </c>
      <c r="L1827" s="509">
        <v>0.5</v>
      </c>
      <c r="M1827" s="509">
        <v>2236.5</v>
      </c>
      <c r="N1827" s="509"/>
      <c r="O1827" s="509"/>
      <c r="P1827" s="522"/>
      <c r="Q1827" s="510"/>
    </row>
    <row r="1828" spans="1:17" ht="14.4" customHeight="1" x14ac:dyDescent="0.3">
      <c r="A1828" s="505" t="s">
        <v>3414</v>
      </c>
      <c r="B1828" s="506" t="s">
        <v>2713</v>
      </c>
      <c r="C1828" s="506" t="s">
        <v>2679</v>
      </c>
      <c r="D1828" s="506" t="s">
        <v>3227</v>
      </c>
      <c r="E1828" s="506" t="s">
        <v>3228</v>
      </c>
      <c r="F1828" s="509">
        <v>1</v>
      </c>
      <c r="G1828" s="509">
        <v>27592.04</v>
      </c>
      <c r="H1828" s="509">
        <v>1</v>
      </c>
      <c r="I1828" s="509">
        <v>27592.04</v>
      </c>
      <c r="J1828" s="509"/>
      <c r="K1828" s="509"/>
      <c r="L1828" s="509"/>
      <c r="M1828" s="509"/>
      <c r="N1828" s="509"/>
      <c r="O1828" s="509"/>
      <c r="P1828" s="522"/>
      <c r="Q1828" s="510"/>
    </row>
    <row r="1829" spans="1:17" ht="14.4" customHeight="1" x14ac:dyDescent="0.3">
      <c r="A1829" s="505" t="s">
        <v>3414</v>
      </c>
      <c r="B1829" s="506" t="s">
        <v>2713</v>
      </c>
      <c r="C1829" s="506" t="s">
        <v>2679</v>
      </c>
      <c r="D1829" s="506" t="s">
        <v>2795</v>
      </c>
      <c r="E1829" s="506" t="s">
        <v>2796</v>
      </c>
      <c r="F1829" s="509">
        <v>2</v>
      </c>
      <c r="G1829" s="509">
        <v>13781.56</v>
      </c>
      <c r="H1829" s="509">
        <v>1</v>
      </c>
      <c r="I1829" s="509">
        <v>6890.78</v>
      </c>
      <c r="J1829" s="509">
        <v>2</v>
      </c>
      <c r="K1829" s="509">
        <v>13781.56</v>
      </c>
      <c r="L1829" s="509">
        <v>1</v>
      </c>
      <c r="M1829" s="509">
        <v>6890.78</v>
      </c>
      <c r="N1829" s="509">
        <v>2</v>
      </c>
      <c r="O1829" s="509">
        <v>13781.56</v>
      </c>
      <c r="P1829" s="522">
        <v>1</v>
      </c>
      <c r="Q1829" s="510">
        <v>6890.78</v>
      </c>
    </row>
    <row r="1830" spans="1:17" ht="14.4" customHeight="1" x14ac:dyDescent="0.3">
      <c r="A1830" s="505" t="s">
        <v>3414</v>
      </c>
      <c r="B1830" s="506" t="s">
        <v>2713</v>
      </c>
      <c r="C1830" s="506" t="s">
        <v>2679</v>
      </c>
      <c r="D1830" s="506" t="s">
        <v>2797</v>
      </c>
      <c r="E1830" s="506" t="s">
        <v>2798</v>
      </c>
      <c r="F1830" s="509"/>
      <c r="G1830" s="509"/>
      <c r="H1830" s="509"/>
      <c r="I1830" s="509"/>
      <c r="J1830" s="509"/>
      <c r="K1830" s="509"/>
      <c r="L1830" s="509"/>
      <c r="M1830" s="509"/>
      <c r="N1830" s="509">
        <v>1</v>
      </c>
      <c r="O1830" s="509">
        <v>19196.8</v>
      </c>
      <c r="P1830" s="522"/>
      <c r="Q1830" s="510">
        <v>19196.8</v>
      </c>
    </row>
    <row r="1831" spans="1:17" ht="14.4" customHeight="1" x14ac:dyDescent="0.3">
      <c r="A1831" s="505" t="s">
        <v>3414</v>
      </c>
      <c r="B1831" s="506" t="s">
        <v>2713</v>
      </c>
      <c r="C1831" s="506" t="s">
        <v>2679</v>
      </c>
      <c r="D1831" s="506" t="s">
        <v>2799</v>
      </c>
      <c r="E1831" s="506" t="s">
        <v>2800</v>
      </c>
      <c r="F1831" s="509">
        <v>3</v>
      </c>
      <c r="G1831" s="509">
        <v>6896.91</v>
      </c>
      <c r="H1831" s="509">
        <v>1</v>
      </c>
      <c r="I1831" s="509">
        <v>2298.9699999999998</v>
      </c>
      <c r="J1831" s="509">
        <v>6</v>
      </c>
      <c r="K1831" s="509">
        <v>13793.82</v>
      </c>
      <c r="L1831" s="509">
        <v>2</v>
      </c>
      <c r="M1831" s="509">
        <v>2298.9699999999998</v>
      </c>
      <c r="N1831" s="509"/>
      <c r="O1831" s="509"/>
      <c r="P1831" s="522"/>
      <c r="Q1831" s="510"/>
    </row>
    <row r="1832" spans="1:17" ht="14.4" customHeight="1" x14ac:dyDescent="0.3">
      <c r="A1832" s="505" t="s">
        <v>3414</v>
      </c>
      <c r="B1832" s="506" t="s">
        <v>2713</v>
      </c>
      <c r="C1832" s="506" t="s">
        <v>2679</v>
      </c>
      <c r="D1832" s="506" t="s">
        <v>2801</v>
      </c>
      <c r="E1832" s="506" t="s">
        <v>2802</v>
      </c>
      <c r="F1832" s="509">
        <v>9</v>
      </c>
      <c r="G1832" s="509">
        <v>37241.01</v>
      </c>
      <c r="H1832" s="509">
        <v>1</v>
      </c>
      <c r="I1832" s="509">
        <v>4137.8900000000003</v>
      </c>
      <c r="J1832" s="509">
        <v>13</v>
      </c>
      <c r="K1832" s="509">
        <v>53792.570000000007</v>
      </c>
      <c r="L1832" s="509">
        <v>1.4444444444444446</v>
      </c>
      <c r="M1832" s="509">
        <v>4137.8900000000003</v>
      </c>
      <c r="N1832" s="509">
        <v>18</v>
      </c>
      <c r="O1832" s="509">
        <v>74482.02</v>
      </c>
      <c r="P1832" s="522">
        <v>2</v>
      </c>
      <c r="Q1832" s="510">
        <v>4137.8900000000003</v>
      </c>
    </row>
    <row r="1833" spans="1:17" ht="14.4" customHeight="1" x14ac:dyDescent="0.3">
      <c r="A1833" s="505" t="s">
        <v>3414</v>
      </c>
      <c r="B1833" s="506" t="s">
        <v>2713</v>
      </c>
      <c r="C1833" s="506" t="s">
        <v>2679</v>
      </c>
      <c r="D1833" s="506" t="s">
        <v>2803</v>
      </c>
      <c r="E1833" s="506" t="s">
        <v>2804</v>
      </c>
      <c r="F1833" s="509"/>
      <c r="G1833" s="509"/>
      <c r="H1833" s="509"/>
      <c r="I1833" s="509"/>
      <c r="J1833" s="509"/>
      <c r="K1833" s="509"/>
      <c r="L1833" s="509"/>
      <c r="M1833" s="509"/>
      <c r="N1833" s="509">
        <v>1</v>
      </c>
      <c r="O1833" s="509">
        <v>1123.73</v>
      </c>
      <c r="P1833" s="522"/>
      <c r="Q1833" s="510">
        <v>1123.73</v>
      </c>
    </row>
    <row r="1834" spans="1:17" ht="14.4" customHeight="1" x14ac:dyDescent="0.3">
      <c r="A1834" s="505" t="s">
        <v>3414</v>
      </c>
      <c r="B1834" s="506" t="s">
        <v>2713</v>
      </c>
      <c r="C1834" s="506" t="s">
        <v>2679</v>
      </c>
      <c r="D1834" s="506" t="s">
        <v>2805</v>
      </c>
      <c r="E1834" s="506" t="s">
        <v>2806</v>
      </c>
      <c r="F1834" s="509">
        <v>11</v>
      </c>
      <c r="G1834" s="509">
        <v>187204.5</v>
      </c>
      <c r="H1834" s="509">
        <v>1</v>
      </c>
      <c r="I1834" s="509">
        <v>17018.590909090908</v>
      </c>
      <c r="J1834" s="509">
        <v>7</v>
      </c>
      <c r="K1834" s="509">
        <v>119511.35</v>
      </c>
      <c r="L1834" s="509">
        <v>0.63839998504309459</v>
      </c>
      <c r="M1834" s="509">
        <v>17073.05</v>
      </c>
      <c r="N1834" s="509">
        <v>7</v>
      </c>
      <c r="O1834" s="509">
        <v>119511.35</v>
      </c>
      <c r="P1834" s="522">
        <v>0.63839998504309459</v>
      </c>
      <c r="Q1834" s="510">
        <v>17073.05</v>
      </c>
    </row>
    <row r="1835" spans="1:17" ht="14.4" customHeight="1" x14ac:dyDescent="0.3">
      <c r="A1835" s="505" t="s">
        <v>3414</v>
      </c>
      <c r="B1835" s="506" t="s">
        <v>2713</v>
      </c>
      <c r="C1835" s="506" t="s">
        <v>2679</v>
      </c>
      <c r="D1835" s="506" t="s">
        <v>2807</v>
      </c>
      <c r="E1835" s="506" t="s">
        <v>2808</v>
      </c>
      <c r="F1835" s="509">
        <v>12</v>
      </c>
      <c r="G1835" s="509">
        <v>12033.6</v>
      </c>
      <c r="H1835" s="509">
        <v>1</v>
      </c>
      <c r="I1835" s="509">
        <v>1002.8000000000001</v>
      </c>
      <c r="J1835" s="509">
        <v>16</v>
      </c>
      <c r="K1835" s="509">
        <v>16044.8</v>
      </c>
      <c r="L1835" s="509">
        <v>1.3333333333333333</v>
      </c>
      <c r="M1835" s="509">
        <v>1002.8</v>
      </c>
      <c r="N1835" s="509">
        <v>6</v>
      </c>
      <c r="O1835" s="509">
        <v>6016.7999999999993</v>
      </c>
      <c r="P1835" s="522">
        <v>0.49999999999999994</v>
      </c>
      <c r="Q1835" s="510">
        <v>1002.7999999999998</v>
      </c>
    </row>
    <row r="1836" spans="1:17" ht="14.4" customHeight="1" x14ac:dyDescent="0.3">
      <c r="A1836" s="505" t="s">
        <v>3414</v>
      </c>
      <c r="B1836" s="506" t="s">
        <v>2713</v>
      </c>
      <c r="C1836" s="506" t="s">
        <v>2679</v>
      </c>
      <c r="D1836" s="506" t="s">
        <v>2809</v>
      </c>
      <c r="E1836" s="506" t="s">
        <v>2810</v>
      </c>
      <c r="F1836" s="509"/>
      <c r="G1836" s="509"/>
      <c r="H1836" s="509"/>
      <c r="I1836" s="509"/>
      <c r="J1836" s="509">
        <v>1</v>
      </c>
      <c r="K1836" s="509">
        <v>7650</v>
      </c>
      <c r="L1836" s="509"/>
      <c r="M1836" s="509">
        <v>7650</v>
      </c>
      <c r="N1836" s="509">
        <v>4</v>
      </c>
      <c r="O1836" s="509">
        <v>30600</v>
      </c>
      <c r="P1836" s="522"/>
      <c r="Q1836" s="510">
        <v>7650</v>
      </c>
    </row>
    <row r="1837" spans="1:17" ht="14.4" customHeight="1" x14ac:dyDescent="0.3">
      <c r="A1837" s="505" t="s">
        <v>3414</v>
      </c>
      <c r="B1837" s="506" t="s">
        <v>2713</v>
      </c>
      <c r="C1837" s="506" t="s">
        <v>2679</v>
      </c>
      <c r="D1837" s="506" t="s">
        <v>2815</v>
      </c>
      <c r="E1837" s="506" t="s">
        <v>2816</v>
      </c>
      <c r="F1837" s="509">
        <v>1</v>
      </c>
      <c r="G1837" s="509">
        <v>13284.52</v>
      </c>
      <c r="H1837" s="509">
        <v>1</v>
      </c>
      <c r="I1837" s="509">
        <v>13284.52</v>
      </c>
      <c r="J1837" s="509">
        <v>1</v>
      </c>
      <c r="K1837" s="509">
        <v>13284.52</v>
      </c>
      <c r="L1837" s="509">
        <v>1</v>
      </c>
      <c r="M1837" s="509">
        <v>13284.52</v>
      </c>
      <c r="N1837" s="509"/>
      <c r="O1837" s="509"/>
      <c r="P1837" s="522"/>
      <c r="Q1837" s="510"/>
    </row>
    <row r="1838" spans="1:17" ht="14.4" customHeight="1" x14ac:dyDescent="0.3">
      <c r="A1838" s="505" t="s">
        <v>3414</v>
      </c>
      <c r="B1838" s="506" t="s">
        <v>2713</v>
      </c>
      <c r="C1838" s="506" t="s">
        <v>2679</v>
      </c>
      <c r="D1838" s="506" t="s">
        <v>2817</v>
      </c>
      <c r="E1838" s="506" t="s">
        <v>2818</v>
      </c>
      <c r="F1838" s="509">
        <v>2</v>
      </c>
      <c r="G1838" s="509">
        <v>6981.16</v>
      </c>
      <c r="H1838" s="509">
        <v>1</v>
      </c>
      <c r="I1838" s="509">
        <v>3490.58</v>
      </c>
      <c r="J1838" s="509"/>
      <c r="K1838" s="509"/>
      <c r="L1838" s="509"/>
      <c r="M1838" s="509"/>
      <c r="N1838" s="509"/>
      <c r="O1838" s="509"/>
      <c r="P1838" s="522"/>
      <c r="Q1838" s="510"/>
    </row>
    <row r="1839" spans="1:17" ht="14.4" customHeight="1" x14ac:dyDescent="0.3">
      <c r="A1839" s="505" t="s">
        <v>3414</v>
      </c>
      <c r="B1839" s="506" t="s">
        <v>2713</v>
      </c>
      <c r="C1839" s="506" t="s">
        <v>2679</v>
      </c>
      <c r="D1839" s="506" t="s">
        <v>2819</v>
      </c>
      <c r="E1839" s="506" t="s">
        <v>2820</v>
      </c>
      <c r="F1839" s="509">
        <v>2</v>
      </c>
      <c r="G1839" s="509">
        <v>4265.7700000000004</v>
      </c>
      <c r="H1839" s="509">
        <v>1</v>
      </c>
      <c r="I1839" s="509">
        <v>2132.8850000000002</v>
      </c>
      <c r="J1839" s="509">
        <v>11</v>
      </c>
      <c r="K1839" s="509">
        <v>23880.67</v>
      </c>
      <c r="L1839" s="509">
        <v>5.5982085297613313</v>
      </c>
      <c r="M1839" s="509">
        <v>2170.9699999999998</v>
      </c>
      <c r="N1839" s="509">
        <v>6</v>
      </c>
      <c r="O1839" s="509">
        <v>13025.819999999998</v>
      </c>
      <c r="P1839" s="522">
        <v>3.0535682889607263</v>
      </c>
      <c r="Q1839" s="510">
        <v>2170.9699999999998</v>
      </c>
    </row>
    <row r="1840" spans="1:17" ht="14.4" customHeight="1" x14ac:dyDescent="0.3">
      <c r="A1840" s="505" t="s">
        <v>3414</v>
      </c>
      <c r="B1840" s="506" t="s">
        <v>2713</v>
      </c>
      <c r="C1840" s="506" t="s">
        <v>2679</v>
      </c>
      <c r="D1840" s="506" t="s">
        <v>2821</v>
      </c>
      <c r="E1840" s="506" t="s">
        <v>2822</v>
      </c>
      <c r="F1840" s="509">
        <v>2</v>
      </c>
      <c r="G1840" s="509">
        <v>1594</v>
      </c>
      <c r="H1840" s="509">
        <v>1</v>
      </c>
      <c r="I1840" s="509">
        <v>797</v>
      </c>
      <c r="J1840" s="509">
        <v>3</v>
      </c>
      <c r="K1840" s="509">
        <v>2391</v>
      </c>
      <c r="L1840" s="509">
        <v>1.5</v>
      </c>
      <c r="M1840" s="509">
        <v>797</v>
      </c>
      <c r="N1840" s="509"/>
      <c r="O1840" s="509"/>
      <c r="P1840" s="522"/>
      <c r="Q1840" s="510"/>
    </row>
    <row r="1841" spans="1:17" ht="14.4" customHeight="1" x14ac:dyDescent="0.3">
      <c r="A1841" s="505" t="s">
        <v>3414</v>
      </c>
      <c r="B1841" s="506" t="s">
        <v>2713</v>
      </c>
      <c r="C1841" s="506" t="s">
        <v>2679</v>
      </c>
      <c r="D1841" s="506" t="s">
        <v>2835</v>
      </c>
      <c r="E1841" s="506" t="s">
        <v>2834</v>
      </c>
      <c r="F1841" s="509">
        <v>9</v>
      </c>
      <c r="G1841" s="509">
        <v>46410.42</v>
      </c>
      <c r="H1841" s="509">
        <v>1</v>
      </c>
      <c r="I1841" s="509">
        <v>5156.7133333333331</v>
      </c>
      <c r="J1841" s="509">
        <v>9</v>
      </c>
      <c r="K1841" s="509">
        <v>47333.07</v>
      </c>
      <c r="L1841" s="509">
        <v>1.0198802337923252</v>
      </c>
      <c r="M1841" s="509">
        <v>5259.23</v>
      </c>
      <c r="N1841" s="509">
        <v>9</v>
      </c>
      <c r="O1841" s="509">
        <v>47333.069999999992</v>
      </c>
      <c r="P1841" s="522">
        <v>1.019880233792325</v>
      </c>
      <c r="Q1841" s="510">
        <v>5259.23</v>
      </c>
    </row>
    <row r="1842" spans="1:17" ht="14.4" customHeight="1" x14ac:dyDescent="0.3">
      <c r="A1842" s="505" t="s">
        <v>3414</v>
      </c>
      <c r="B1842" s="506" t="s">
        <v>2713</v>
      </c>
      <c r="C1842" s="506" t="s">
        <v>2679</v>
      </c>
      <c r="D1842" s="506" t="s">
        <v>2840</v>
      </c>
      <c r="E1842" s="506" t="s">
        <v>2841</v>
      </c>
      <c r="F1842" s="509">
        <v>8</v>
      </c>
      <c r="G1842" s="509">
        <v>4845.2</v>
      </c>
      <c r="H1842" s="509">
        <v>1</v>
      </c>
      <c r="I1842" s="509">
        <v>605.65</v>
      </c>
      <c r="J1842" s="509">
        <v>11</v>
      </c>
      <c r="K1842" s="509">
        <v>6662.15</v>
      </c>
      <c r="L1842" s="509">
        <v>1.375</v>
      </c>
      <c r="M1842" s="509">
        <v>605.65</v>
      </c>
      <c r="N1842" s="509">
        <v>5</v>
      </c>
      <c r="O1842" s="509">
        <v>3028.25</v>
      </c>
      <c r="P1842" s="522">
        <v>0.625</v>
      </c>
      <c r="Q1842" s="510">
        <v>605.65</v>
      </c>
    </row>
    <row r="1843" spans="1:17" ht="14.4" customHeight="1" x14ac:dyDescent="0.3">
      <c r="A1843" s="505" t="s">
        <v>3414</v>
      </c>
      <c r="B1843" s="506" t="s">
        <v>2713</v>
      </c>
      <c r="C1843" s="506" t="s">
        <v>2679</v>
      </c>
      <c r="D1843" s="506" t="s">
        <v>2846</v>
      </c>
      <c r="E1843" s="506" t="s">
        <v>2847</v>
      </c>
      <c r="F1843" s="509">
        <v>3</v>
      </c>
      <c r="G1843" s="509">
        <v>2406</v>
      </c>
      <c r="H1843" s="509">
        <v>1</v>
      </c>
      <c r="I1843" s="509">
        <v>802</v>
      </c>
      <c r="J1843" s="509"/>
      <c r="K1843" s="509"/>
      <c r="L1843" s="509"/>
      <c r="M1843" s="509"/>
      <c r="N1843" s="509">
        <v>1</v>
      </c>
      <c r="O1843" s="509">
        <v>831.16</v>
      </c>
      <c r="P1843" s="522">
        <v>0.345453034081463</v>
      </c>
      <c r="Q1843" s="510">
        <v>831.16</v>
      </c>
    </row>
    <row r="1844" spans="1:17" ht="14.4" customHeight="1" x14ac:dyDescent="0.3">
      <c r="A1844" s="505" t="s">
        <v>3414</v>
      </c>
      <c r="B1844" s="506" t="s">
        <v>2713</v>
      </c>
      <c r="C1844" s="506" t="s">
        <v>2679</v>
      </c>
      <c r="D1844" s="506" t="s">
        <v>2848</v>
      </c>
      <c r="E1844" s="506" t="s">
        <v>2847</v>
      </c>
      <c r="F1844" s="509">
        <v>17</v>
      </c>
      <c r="G1844" s="509">
        <v>14847.74</v>
      </c>
      <c r="H1844" s="509">
        <v>1</v>
      </c>
      <c r="I1844" s="509">
        <v>873.39647058823527</v>
      </c>
      <c r="J1844" s="509">
        <v>16</v>
      </c>
      <c r="K1844" s="509">
        <v>14208.96</v>
      </c>
      <c r="L1844" s="509">
        <v>0.95697796432318993</v>
      </c>
      <c r="M1844" s="509">
        <v>888.06</v>
      </c>
      <c r="N1844" s="509">
        <v>16</v>
      </c>
      <c r="O1844" s="509">
        <v>14208.96</v>
      </c>
      <c r="P1844" s="522">
        <v>0.95697796432318993</v>
      </c>
      <c r="Q1844" s="510">
        <v>888.06</v>
      </c>
    </row>
    <row r="1845" spans="1:17" ht="14.4" customHeight="1" x14ac:dyDescent="0.3">
      <c r="A1845" s="505" t="s">
        <v>3414</v>
      </c>
      <c r="B1845" s="506" t="s">
        <v>2713</v>
      </c>
      <c r="C1845" s="506" t="s">
        <v>2679</v>
      </c>
      <c r="D1845" s="506" t="s">
        <v>2849</v>
      </c>
      <c r="E1845" s="506" t="s">
        <v>2850</v>
      </c>
      <c r="F1845" s="509">
        <v>7</v>
      </c>
      <c r="G1845" s="509">
        <v>6154.0999999999995</v>
      </c>
      <c r="H1845" s="509">
        <v>1</v>
      </c>
      <c r="I1845" s="509">
        <v>879.15714285714273</v>
      </c>
      <c r="J1845" s="509">
        <v>3</v>
      </c>
      <c r="K1845" s="509">
        <v>2664.18</v>
      </c>
      <c r="L1845" s="509">
        <v>0.43291139240506332</v>
      </c>
      <c r="M1845" s="509">
        <v>888.06</v>
      </c>
      <c r="N1845" s="509">
        <v>3</v>
      </c>
      <c r="O1845" s="509">
        <v>2664.18</v>
      </c>
      <c r="P1845" s="522">
        <v>0.43291139240506332</v>
      </c>
      <c r="Q1845" s="510">
        <v>888.06</v>
      </c>
    </row>
    <row r="1846" spans="1:17" ht="14.4" customHeight="1" x14ac:dyDescent="0.3">
      <c r="A1846" s="505" t="s">
        <v>3414</v>
      </c>
      <c r="B1846" s="506" t="s">
        <v>2713</v>
      </c>
      <c r="C1846" s="506" t="s">
        <v>2679</v>
      </c>
      <c r="D1846" s="506" t="s">
        <v>2851</v>
      </c>
      <c r="E1846" s="506" t="s">
        <v>2852</v>
      </c>
      <c r="F1846" s="509"/>
      <c r="G1846" s="509"/>
      <c r="H1846" s="509"/>
      <c r="I1846" s="509"/>
      <c r="J1846" s="509"/>
      <c r="K1846" s="509"/>
      <c r="L1846" s="509"/>
      <c r="M1846" s="509"/>
      <c r="N1846" s="509">
        <v>2</v>
      </c>
      <c r="O1846" s="509">
        <v>1662.32</v>
      </c>
      <c r="P1846" s="522"/>
      <c r="Q1846" s="510">
        <v>831.16</v>
      </c>
    </row>
    <row r="1847" spans="1:17" ht="14.4" customHeight="1" x14ac:dyDescent="0.3">
      <c r="A1847" s="505" t="s">
        <v>3414</v>
      </c>
      <c r="B1847" s="506" t="s">
        <v>2713</v>
      </c>
      <c r="C1847" s="506" t="s">
        <v>2679</v>
      </c>
      <c r="D1847" s="506" t="s">
        <v>3187</v>
      </c>
      <c r="E1847" s="506" t="s">
        <v>3188</v>
      </c>
      <c r="F1847" s="509">
        <v>1</v>
      </c>
      <c r="G1847" s="509">
        <v>1055.5</v>
      </c>
      <c r="H1847" s="509">
        <v>1</v>
      </c>
      <c r="I1847" s="509">
        <v>1055.5</v>
      </c>
      <c r="J1847" s="509"/>
      <c r="K1847" s="509"/>
      <c r="L1847" s="509"/>
      <c r="M1847" s="509"/>
      <c r="N1847" s="509"/>
      <c r="O1847" s="509"/>
      <c r="P1847" s="522"/>
      <c r="Q1847" s="510"/>
    </row>
    <row r="1848" spans="1:17" ht="14.4" customHeight="1" x14ac:dyDescent="0.3">
      <c r="A1848" s="505" t="s">
        <v>3414</v>
      </c>
      <c r="B1848" s="506" t="s">
        <v>2713</v>
      </c>
      <c r="C1848" s="506" t="s">
        <v>2679</v>
      </c>
      <c r="D1848" s="506" t="s">
        <v>2853</v>
      </c>
      <c r="E1848" s="506" t="s">
        <v>2854</v>
      </c>
      <c r="F1848" s="509">
        <v>24</v>
      </c>
      <c r="G1848" s="509">
        <v>92340</v>
      </c>
      <c r="H1848" s="509">
        <v>1</v>
      </c>
      <c r="I1848" s="509">
        <v>3847.5</v>
      </c>
      <c r="J1848" s="509">
        <v>17</v>
      </c>
      <c r="K1848" s="509">
        <v>66279.600000000006</v>
      </c>
      <c r="L1848" s="509">
        <v>0.71777777777777785</v>
      </c>
      <c r="M1848" s="509">
        <v>3898.8</v>
      </c>
      <c r="N1848" s="509"/>
      <c r="O1848" s="509"/>
      <c r="P1848" s="522"/>
      <c r="Q1848" s="510"/>
    </row>
    <row r="1849" spans="1:17" ht="14.4" customHeight="1" x14ac:dyDescent="0.3">
      <c r="A1849" s="505" t="s">
        <v>3414</v>
      </c>
      <c r="B1849" s="506" t="s">
        <v>2713</v>
      </c>
      <c r="C1849" s="506" t="s">
        <v>2679</v>
      </c>
      <c r="D1849" s="506" t="s">
        <v>2855</v>
      </c>
      <c r="E1849" s="506" t="s">
        <v>2856</v>
      </c>
      <c r="F1849" s="509">
        <v>1</v>
      </c>
      <c r="G1849" s="509">
        <v>2205</v>
      </c>
      <c r="H1849" s="509">
        <v>1</v>
      </c>
      <c r="I1849" s="509">
        <v>2205</v>
      </c>
      <c r="J1849" s="509">
        <v>1</v>
      </c>
      <c r="K1849" s="509">
        <v>2205</v>
      </c>
      <c r="L1849" s="509">
        <v>1</v>
      </c>
      <c r="M1849" s="509">
        <v>2205</v>
      </c>
      <c r="N1849" s="509">
        <v>1</v>
      </c>
      <c r="O1849" s="509">
        <v>2205</v>
      </c>
      <c r="P1849" s="522">
        <v>1</v>
      </c>
      <c r="Q1849" s="510">
        <v>2205</v>
      </c>
    </row>
    <row r="1850" spans="1:17" ht="14.4" customHeight="1" x14ac:dyDescent="0.3">
      <c r="A1850" s="505" t="s">
        <v>3414</v>
      </c>
      <c r="B1850" s="506" t="s">
        <v>2713</v>
      </c>
      <c r="C1850" s="506" t="s">
        <v>2679</v>
      </c>
      <c r="D1850" s="506" t="s">
        <v>2858</v>
      </c>
      <c r="E1850" s="506" t="s">
        <v>2859</v>
      </c>
      <c r="F1850" s="509">
        <v>12</v>
      </c>
      <c r="G1850" s="509">
        <v>17622.88</v>
      </c>
      <c r="H1850" s="509">
        <v>1</v>
      </c>
      <c r="I1850" s="509">
        <v>1468.5733333333335</v>
      </c>
      <c r="J1850" s="509">
        <v>9</v>
      </c>
      <c r="K1850" s="509">
        <v>13255.92</v>
      </c>
      <c r="L1850" s="509">
        <v>0.75219941348973607</v>
      </c>
      <c r="M1850" s="509">
        <v>1472.88</v>
      </c>
      <c r="N1850" s="509">
        <v>2</v>
      </c>
      <c r="O1850" s="509">
        <v>2945.76</v>
      </c>
      <c r="P1850" s="522">
        <v>0.16715542521994134</v>
      </c>
      <c r="Q1850" s="510">
        <v>1472.88</v>
      </c>
    </row>
    <row r="1851" spans="1:17" ht="14.4" customHeight="1" x14ac:dyDescent="0.3">
      <c r="A1851" s="505" t="s">
        <v>3414</v>
      </c>
      <c r="B1851" s="506" t="s">
        <v>2713</v>
      </c>
      <c r="C1851" s="506" t="s">
        <v>2679</v>
      </c>
      <c r="D1851" s="506" t="s">
        <v>2860</v>
      </c>
      <c r="E1851" s="506" t="s">
        <v>2861</v>
      </c>
      <c r="F1851" s="509"/>
      <c r="G1851" s="509"/>
      <c r="H1851" s="509"/>
      <c r="I1851" s="509"/>
      <c r="J1851" s="509"/>
      <c r="K1851" s="509"/>
      <c r="L1851" s="509"/>
      <c r="M1851" s="509"/>
      <c r="N1851" s="509">
        <v>4</v>
      </c>
      <c r="O1851" s="509">
        <v>5248.56</v>
      </c>
      <c r="P1851" s="522"/>
      <c r="Q1851" s="510">
        <v>1312.14</v>
      </c>
    </row>
    <row r="1852" spans="1:17" ht="14.4" customHeight="1" x14ac:dyDescent="0.3">
      <c r="A1852" s="505" t="s">
        <v>3414</v>
      </c>
      <c r="B1852" s="506" t="s">
        <v>2713</v>
      </c>
      <c r="C1852" s="506" t="s">
        <v>2679</v>
      </c>
      <c r="D1852" s="506" t="s">
        <v>2864</v>
      </c>
      <c r="E1852" s="506" t="s">
        <v>2865</v>
      </c>
      <c r="F1852" s="509"/>
      <c r="G1852" s="509"/>
      <c r="H1852" s="509"/>
      <c r="I1852" s="509"/>
      <c r="J1852" s="509"/>
      <c r="K1852" s="509"/>
      <c r="L1852" s="509"/>
      <c r="M1852" s="509"/>
      <c r="N1852" s="509">
        <v>11</v>
      </c>
      <c r="O1852" s="509">
        <v>40090.379999999997</v>
      </c>
      <c r="P1852" s="522"/>
      <c r="Q1852" s="510">
        <v>3644.58</v>
      </c>
    </row>
    <row r="1853" spans="1:17" ht="14.4" customHeight="1" x14ac:dyDescent="0.3">
      <c r="A1853" s="505" t="s">
        <v>3414</v>
      </c>
      <c r="B1853" s="506" t="s">
        <v>2713</v>
      </c>
      <c r="C1853" s="506" t="s">
        <v>2679</v>
      </c>
      <c r="D1853" s="506" t="s">
        <v>2866</v>
      </c>
      <c r="E1853" s="506" t="s">
        <v>2867</v>
      </c>
      <c r="F1853" s="509">
        <v>14</v>
      </c>
      <c r="G1853" s="509">
        <v>18281.48</v>
      </c>
      <c r="H1853" s="509">
        <v>1</v>
      </c>
      <c r="I1853" s="509">
        <v>1305.82</v>
      </c>
      <c r="J1853" s="509">
        <v>10</v>
      </c>
      <c r="K1853" s="509">
        <v>13058.2</v>
      </c>
      <c r="L1853" s="509">
        <v>0.7142857142857143</v>
      </c>
      <c r="M1853" s="509">
        <v>1305.8200000000002</v>
      </c>
      <c r="N1853" s="509">
        <v>11</v>
      </c>
      <c r="O1853" s="509">
        <v>13088.1</v>
      </c>
      <c r="P1853" s="522">
        <v>0.7159212492642828</v>
      </c>
      <c r="Q1853" s="510">
        <v>1189.8272727272727</v>
      </c>
    </row>
    <row r="1854" spans="1:17" ht="14.4" customHeight="1" x14ac:dyDescent="0.3">
      <c r="A1854" s="505" t="s">
        <v>3414</v>
      </c>
      <c r="B1854" s="506" t="s">
        <v>2713</v>
      </c>
      <c r="C1854" s="506" t="s">
        <v>2679</v>
      </c>
      <c r="D1854" s="506" t="s">
        <v>2868</v>
      </c>
      <c r="E1854" s="506" t="s">
        <v>2869</v>
      </c>
      <c r="F1854" s="509">
        <v>12</v>
      </c>
      <c r="G1854" s="509">
        <v>4309.2000000000007</v>
      </c>
      <c r="H1854" s="509">
        <v>1</v>
      </c>
      <c r="I1854" s="509">
        <v>359.10000000000008</v>
      </c>
      <c r="J1854" s="509">
        <v>9</v>
      </c>
      <c r="K1854" s="509">
        <v>3231.8999999999996</v>
      </c>
      <c r="L1854" s="509">
        <v>0.74999999999999978</v>
      </c>
      <c r="M1854" s="509">
        <v>359.09999999999997</v>
      </c>
      <c r="N1854" s="509">
        <v>9</v>
      </c>
      <c r="O1854" s="509">
        <v>3231.9</v>
      </c>
      <c r="P1854" s="522">
        <v>0.74999999999999989</v>
      </c>
      <c r="Q1854" s="510">
        <v>359.1</v>
      </c>
    </row>
    <row r="1855" spans="1:17" ht="14.4" customHeight="1" x14ac:dyDescent="0.3">
      <c r="A1855" s="505" t="s">
        <v>3414</v>
      </c>
      <c r="B1855" s="506" t="s">
        <v>2713</v>
      </c>
      <c r="C1855" s="506" t="s">
        <v>2679</v>
      </c>
      <c r="D1855" s="506" t="s">
        <v>3149</v>
      </c>
      <c r="E1855" s="506" t="s">
        <v>3150</v>
      </c>
      <c r="F1855" s="509"/>
      <c r="G1855" s="509"/>
      <c r="H1855" s="509"/>
      <c r="I1855" s="509"/>
      <c r="J1855" s="509">
        <v>1</v>
      </c>
      <c r="K1855" s="509">
        <v>13078</v>
      </c>
      <c r="L1855" s="509"/>
      <c r="M1855" s="509">
        <v>13078</v>
      </c>
      <c r="N1855" s="509"/>
      <c r="O1855" s="509"/>
      <c r="P1855" s="522"/>
      <c r="Q1855" s="510"/>
    </row>
    <row r="1856" spans="1:17" ht="14.4" customHeight="1" x14ac:dyDescent="0.3">
      <c r="A1856" s="505" t="s">
        <v>3414</v>
      </c>
      <c r="B1856" s="506" t="s">
        <v>2713</v>
      </c>
      <c r="C1856" s="506" t="s">
        <v>2679</v>
      </c>
      <c r="D1856" s="506" t="s">
        <v>3367</v>
      </c>
      <c r="E1856" s="506" t="s">
        <v>3368</v>
      </c>
      <c r="F1856" s="509"/>
      <c r="G1856" s="509"/>
      <c r="H1856" s="509"/>
      <c r="I1856" s="509"/>
      <c r="J1856" s="509">
        <v>1</v>
      </c>
      <c r="K1856" s="509">
        <v>15987</v>
      </c>
      <c r="L1856" s="509"/>
      <c r="M1856" s="509">
        <v>15987</v>
      </c>
      <c r="N1856" s="509"/>
      <c r="O1856" s="509"/>
      <c r="P1856" s="522"/>
      <c r="Q1856" s="510"/>
    </row>
    <row r="1857" spans="1:17" ht="14.4" customHeight="1" x14ac:dyDescent="0.3">
      <c r="A1857" s="505" t="s">
        <v>3414</v>
      </c>
      <c r="B1857" s="506" t="s">
        <v>2713</v>
      </c>
      <c r="C1857" s="506" t="s">
        <v>2679</v>
      </c>
      <c r="D1857" s="506" t="s">
        <v>2870</v>
      </c>
      <c r="E1857" s="506" t="s">
        <v>2871</v>
      </c>
      <c r="F1857" s="509">
        <v>12</v>
      </c>
      <c r="G1857" s="509">
        <v>10726.8</v>
      </c>
      <c r="H1857" s="509">
        <v>1</v>
      </c>
      <c r="I1857" s="509">
        <v>893.9</v>
      </c>
      <c r="J1857" s="509">
        <v>17</v>
      </c>
      <c r="K1857" s="509">
        <v>15196.299999999997</v>
      </c>
      <c r="L1857" s="509">
        <v>1.4166666666666665</v>
      </c>
      <c r="M1857" s="509">
        <v>893.89999999999986</v>
      </c>
      <c r="N1857" s="509">
        <v>31</v>
      </c>
      <c r="O1857" s="509">
        <v>27710.9</v>
      </c>
      <c r="P1857" s="522">
        <v>2.5833333333333335</v>
      </c>
      <c r="Q1857" s="510">
        <v>893.90000000000009</v>
      </c>
    </row>
    <row r="1858" spans="1:17" ht="14.4" customHeight="1" x14ac:dyDescent="0.3">
      <c r="A1858" s="505" t="s">
        <v>3414</v>
      </c>
      <c r="B1858" s="506" t="s">
        <v>2713</v>
      </c>
      <c r="C1858" s="506" t="s">
        <v>2679</v>
      </c>
      <c r="D1858" s="506" t="s">
        <v>2872</v>
      </c>
      <c r="E1858" s="506" t="s">
        <v>2873</v>
      </c>
      <c r="F1858" s="509">
        <v>2</v>
      </c>
      <c r="G1858" s="509">
        <v>1787.8</v>
      </c>
      <c r="H1858" s="509">
        <v>1</v>
      </c>
      <c r="I1858" s="509">
        <v>893.9</v>
      </c>
      <c r="J1858" s="509">
        <v>3</v>
      </c>
      <c r="K1858" s="509">
        <v>2681.7</v>
      </c>
      <c r="L1858" s="509">
        <v>1.5</v>
      </c>
      <c r="M1858" s="509">
        <v>893.9</v>
      </c>
      <c r="N1858" s="509">
        <v>4</v>
      </c>
      <c r="O1858" s="509">
        <v>3575.6</v>
      </c>
      <c r="P1858" s="522">
        <v>2</v>
      </c>
      <c r="Q1858" s="510">
        <v>893.9</v>
      </c>
    </row>
    <row r="1859" spans="1:17" ht="14.4" customHeight="1" x14ac:dyDescent="0.3">
      <c r="A1859" s="505" t="s">
        <v>3414</v>
      </c>
      <c r="B1859" s="506" t="s">
        <v>2713</v>
      </c>
      <c r="C1859" s="506" t="s">
        <v>2679</v>
      </c>
      <c r="D1859" s="506" t="s">
        <v>2874</v>
      </c>
      <c r="E1859" s="506" t="s">
        <v>2875</v>
      </c>
      <c r="F1859" s="509">
        <v>9</v>
      </c>
      <c r="G1859" s="509">
        <v>147941.66999999998</v>
      </c>
      <c r="H1859" s="509">
        <v>1</v>
      </c>
      <c r="I1859" s="509">
        <v>16437.963333333333</v>
      </c>
      <c r="J1859" s="509">
        <v>10</v>
      </c>
      <c r="K1859" s="509">
        <v>168316.9</v>
      </c>
      <c r="L1859" s="509">
        <v>1.1377247532760717</v>
      </c>
      <c r="M1859" s="509">
        <v>16831.689999999999</v>
      </c>
      <c r="N1859" s="509">
        <v>3</v>
      </c>
      <c r="O1859" s="509">
        <v>50495.07</v>
      </c>
      <c r="P1859" s="522">
        <v>0.3413174259828215</v>
      </c>
      <c r="Q1859" s="510">
        <v>16831.689999999999</v>
      </c>
    </row>
    <row r="1860" spans="1:17" ht="14.4" customHeight="1" x14ac:dyDescent="0.3">
      <c r="A1860" s="505" t="s">
        <v>3414</v>
      </c>
      <c r="B1860" s="506" t="s">
        <v>2713</v>
      </c>
      <c r="C1860" s="506" t="s">
        <v>2679</v>
      </c>
      <c r="D1860" s="506" t="s">
        <v>2878</v>
      </c>
      <c r="E1860" s="506" t="s">
        <v>2879</v>
      </c>
      <c r="F1860" s="509"/>
      <c r="G1860" s="509"/>
      <c r="H1860" s="509"/>
      <c r="I1860" s="509"/>
      <c r="J1860" s="509">
        <v>1</v>
      </c>
      <c r="K1860" s="509">
        <v>5200.68</v>
      </c>
      <c r="L1860" s="509"/>
      <c r="M1860" s="509">
        <v>5200.68</v>
      </c>
      <c r="N1860" s="509">
        <v>1</v>
      </c>
      <c r="O1860" s="509">
        <v>5200.68</v>
      </c>
      <c r="P1860" s="522"/>
      <c r="Q1860" s="510">
        <v>5200.68</v>
      </c>
    </row>
    <row r="1861" spans="1:17" ht="14.4" customHeight="1" x14ac:dyDescent="0.3">
      <c r="A1861" s="505" t="s">
        <v>3414</v>
      </c>
      <c r="B1861" s="506" t="s">
        <v>2713</v>
      </c>
      <c r="C1861" s="506" t="s">
        <v>2679</v>
      </c>
      <c r="D1861" s="506" t="s">
        <v>2882</v>
      </c>
      <c r="E1861" s="506" t="s">
        <v>2883</v>
      </c>
      <c r="F1861" s="509">
        <v>8</v>
      </c>
      <c r="G1861" s="509">
        <v>51541.39</v>
      </c>
      <c r="H1861" s="509">
        <v>1</v>
      </c>
      <c r="I1861" s="509">
        <v>6442.6737499999999</v>
      </c>
      <c r="J1861" s="509">
        <v>4</v>
      </c>
      <c r="K1861" s="509">
        <v>26348.52</v>
      </c>
      <c r="L1861" s="509">
        <v>0.51121089283777565</v>
      </c>
      <c r="M1861" s="509">
        <v>6587.13</v>
      </c>
      <c r="N1861" s="509">
        <v>10</v>
      </c>
      <c r="O1861" s="509">
        <v>65871.3</v>
      </c>
      <c r="P1861" s="522">
        <v>1.278027232094439</v>
      </c>
      <c r="Q1861" s="510">
        <v>6587.13</v>
      </c>
    </row>
    <row r="1862" spans="1:17" ht="14.4" customHeight="1" x14ac:dyDescent="0.3">
      <c r="A1862" s="505" t="s">
        <v>3414</v>
      </c>
      <c r="B1862" s="506" t="s">
        <v>2713</v>
      </c>
      <c r="C1862" s="506" t="s">
        <v>2679</v>
      </c>
      <c r="D1862" s="506" t="s">
        <v>2884</v>
      </c>
      <c r="E1862" s="506" t="s">
        <v>2885</v>
      </c>
      <c r="F1862" s="509">
        <v>2</v>
      </c>
      <c r="G1862" s="509">
        <v>3683.24</v>
      </c>
      <c r="H1862" s="509">
        <v>1</v>
      </c>
      <c r="I1862" s="509">
        <v>1841.62</v>
      </c>
      <c r="J1862" s="509">
        <v>1</v>
      </c>
      <c r="K1862" s="509">
        <v>1841.62</v>
      </c>
      <c r="L1862" s="509">
        <v>0.5</v>
      </c>
      <c r="M1862" s="509">
        <v>1841.62</v>
      </c>
      <c r="N1862" s="509"/>
      <c r="O1862" s="509"/>
      <c r="P1862" s="522"/>
      <c r="Q1862" s="510"/>
    </row>
    <row r="1863" spans="1:17" ht="14.4" customHeight="1" x14ac:dyDescent="0.3">
      <c r="A1863" s="505" t="s">
        <v>3414</v>
      </c>
      <c r="B1863" s="506" t="s">
        <v>2713</v>
      </c>
      <c r="C1863" s="506" t="s">
        <v>2679</v>
      </c>
      <c r="D1863" s="506" t="s">
        <v>3156</v>
      </c>
      <c r="E1863" s="506" t="s">
        <v>3157</v>
      </c>
      <c r="F1863" s="509">
        <v>1</v>
      </c>
      <c r="G1863" s="509">
        <v>32601.31</v>
      </c>
      <c r="H1863" s="509">
        <v>1</v>
      </c>
      <c r="I1863" s="509">
        <v>32601.31</v>
      </c>
      <c r="J1863" s="509"/>
      <c r="K1863" s="509"/>
      <c r="L1863" s="509"/>
      <c r="M1863" s="509"/>
      <c r="N1863" s="509"/>
      <c r="O1863" s="509"/>
      <c r="P1863" s="522"/>
      <c r="Q1863" s="510"/>
    </row>
    <row r="1864" spans="1:17" ht="14.4" customHeight="1" x14ac:dyDescent="0.3">
      <c r="A1864" s="505" t="s">
        <v>3414</v>
      </c>
      <c r="B1864" s="506" t="s">
        <v>2713</v>
      </c>
      <c r="C1864" s="506" t="s">
        <v>2679</v>
      </c>
      <c r="D1864" s="506" t="s">
        <v>3195</v>
      </c>
      <c r="E1864" s="506" t="s">
        <v>3196</v>
      </c>
      <c r="F1864" s="509">
        <v>1</v>
      </c>
      <c r="G1864" s="509">
        <v>18571</v>
      </c>
      <c r="H1864" s="509">
        <v>1</v>
      </c>
      <c r="I1864" s="509">
        <v>18571</v>
      </c>
      <c r="J1864" s="509"/>
      <c r="K1864" s="509"/>
      <c r="L1864" s="509"/>
      <c r="M1864" s="509"/>
      <c r="N1864" s="509"/>
      <c r="O1864" s="509"/>
      <c r="P1864" s="522"/>
      <c r="Q1864" s="510"/>
    </row>
    <row r="1865" spans="1:17" ht="14.4" customHeight="1" x14ac:dyDescent="0.3">
      <c r="A1865" s="505" t="s">
        <v>3414</v>
      </c>
      <c r="B1865" s="506" t="s">
        <v>2713</v>
      </c>
      <c r="C1865" s="506" t="s">
        <v>2679</v>
      </c>
      <c r="D1865" s="506" t="s">
        <v>2886</v>
      </c>
      <c r="E1865" s="506" t="s">
        <v>2887</v>
      </c>
      <c r="F1865" s="509"/>
      <c r="G1865" s="509"/>
      <c r="H1865" s="509"/>
      <c r="I1865" s="509"/>
      <c r="J1865" s="509"/>
      <c r="K1865" s="509"/>
      <c r="L1865" s="509"/>
      <c r="M1865" s="509"/>
      <c r="N1865" s="509">
        <v>1</v>
      </c>
      <c r="O1865" s="509">
        <v>2013.14</v>
      </c>
      <c r="P1865" s="522"/>
      <c r="Q1865" s="510">
        <v>2013.14</v>
      </c>
    </row>
    <row r="1866" spans="1:17" ht="14.4" customHeight="1" x14ac:dyDescent="0.3">
      <c r="A1866" s="505" t="s">
        <v>3414</v>
      </c>
      <c r="B1866" s="506" t="s">
        <v>2713</v>
      </c>
      <c r="C1866" s="506" t="s">
        <v>2679</v>
      </c>
      <c r="D1866" s="506" t="s">
        <v>3158</v>
      </c>
      <c r="E1866" s="506" t="s">
        <v>3159</v>
      </c>
      <c r="F1866" s="509">
        <v>3</v>
      </c>
      <c r="G1866" s="509">
        <v>27982.800000000003</v>
      </c>
      <c r="H1866" s="509">
        <v>1</v>
      </c>
      <c r="I1866" s="509">
        <v>9327.6</v>
      </c>
      <c r="J1866" s="509">
        <v>3</v>
      </c>
      <c r="K1866" s="509">
        <v>27982.800000000003</v>
      </c>
      <c r="L1866" s="509">
        <v>1</v>
      </c>
      <c r="M1866" s="509">
        <v>9327.6</v>
      </c>
      <c r="N1866" s="509">
        <v>2</v>
      </c>
      <c r="O1866" s="509">
        <v>18655.2</v>
      </c>
      <c r="P1866" s="522">
        <v>0.66666666666666663</v>
      </c>
      <c r="Q1866" s="510">
        <v>9327.6</v>
      </c>
    </row>
    <row r="1867" spans="1:17" ht="14.4" customHeight="1" x14ac:dyDescent="0.3">
      <c r="A1867" s="505" t="s">
        <v>3414</v>
      </c>
      <c r="B1867" s="506" t="s">
        <v>2713</v>
      </c>
      <c r="C1867" s="506" t="s">
        <v>2679</v>
      </c>
      <c r="D1867" s="506" t="s">
        <v>2890</v>
      </c>
      <c r="E1867" s="506" t="s">
        <v>2891</v>
      </c>
      <c r="F1867" s="509">
        <v>4</v>
      </c>
      <c r="G1867" s="509">
        <v>63819.28</v>
      </c>
      <c r="H1867" s="509">
        <v>1</v>
      </c>
      <c r="I1867" s="509">
        <v>15954.82</v>
      </c>
      <c r="J1867" s="509">
        <v>4</v>
      </c>
      <c r="K1867" s="509">
        <v>63819.28</v>
      </c>
      <c r="L1867" s="509">
        <v>1</v>
      </c>
      <c r="M1867" s="509">
        <v>15954.82</v>
      </c>
      <c r="N1867" s="509">
        <v>2</v>
      </c>
      <c r="O1867" s="509">
        <v>31909.64</v>
      </c>
      <c r="P1867" s="522">
        <v>0.5</v>
      </c>
      <c r="Q1867" s="510">
        <v>15954.82</v>
      </c>
    </row>
    <row r="1868" spans="1:17" ht="14.4" customHeight="1" x14ac:dyDescent="0.3">
      <c r="A1868" s="505" t="s">
        <v>3414</v>
      </c>
      <c r="B1868" s="506" t="s">
        <v>2713</v>
      </c>
      <c r="C1868" s="506" t="s">
        <v>2679</v>
      </c>
      <c r="D1868" s="506" t="s">
        <v>3415</v>
      </c>
      <c r="E1868" s="506" t="s">
        <v>3416</v>
      </c>
      <c r="F1868" s="509">
        <v>4</v>
      </c>
      <c r="G1868" s="509">
        <v>5802.8</v>
      </c>
      <c r="H1868" s="509">
        <v>1</v>
      </c>
      <c r="I1868" s="509">
        <v>1450.7</v>
      </c>
      <c r="J1868" s="509">
        <v>2</v>
      </c>
      <c r="K1868" s="509">
        <v>2901.4</v>
      </c>
      <c r="L1868" s="509">
        <v>0.5</v>
      </c>
      <c r="M1868" s="509">
        <v>1450.7</v>
      </c>
      <c r="N1868" s="509">
        <v>1</v>
      </c>
      <c r="O1868" s="509">
        <v>1450.7</v>
      </c>
      <c r="P1868" s="522">
        <v>0.25</v>
      </c>
      <c r="Q1868" s="510">
        <v>1450.7</v>
      </c>
    </row>
    <row r="1869" spans="1:17" ht="14.4" customHeight="1" x14ac:dyDescent="0.3">
      <c r="A1869" s="505" t="s">
        <v>3414</v>
      </c>
      <c r="B1869" s="506" t="s">
        <v>2713</v>
      </c>
      <c r="C1869" s="506" t="s">
        <v>2679</v>
      </c>
      <c r="D1869" s="506" t="s">
        <v>2686</v>
      </c>
      <c r="E1869" s="506" t="s">
        <v>2687</v>
      </c>
      <c r="F1869" s="509">
        <v>1</v>
      </c>
      <c r="G1869" s="509">
        <v>511</v>
      </c>
      <c r="H1869" s="509">
        <v>1</v>
      </c>
      <c r="I1869" s="509">
        <v>511</v>
      </c>
      <c r="J1869" s="509"/>
      <c r="K1869" s="509"/>
      <c r="L1869" s="509"/>
      <c r="M1869" s="509"/>
      <c r="N1869" s="509"/>
      <c r="O1869" s="509"/>
      <c r="P1869" s="522"/>
      <c r="Q1869" s="510"/>
    </row>
    <row r="1870" spans="1:17" ht="14.4" customHeight="1" x14ac:dyDescent="0.3">
      <c r="A1870" s="505" t="s">
        <v>3414</v>
      </c>
      <c r="B1870" s="506" t="s">
        <v>2713</v>
      </c>
      <c r="C1870" s="506" t="s">
        <v>2679</v>
      </c>
      <c r="D1870" s="506" t="s">
        <v>3300</v>
      </c>
      <c r="E1870" s="506" t="s">
        <v>3301</v>
      </c>
      <c r="F1870" s="509">
        <v>3</v>
      </c>
      <c r="G1870" s="509">
        <v>28001.52</v>
      </c>
      <c r="H1870" s="509">
        <v>1</v>
      </c>
      <c r="I1870" s="509">
        <v>9333.84</v>
      </c>
      <c r="J1870" s="509"/>
      <c r="K1870" s="509"/>
      <c r="L1870" s="509"/>
      <c r="M1870" s="509"/>
      <c r="N1870" s="509"/>
      <c r="O1870" s="509"/>
      <c r="P1870" s="522"/>
      <c r="Q1870" s="510"/>
    </row>
    <row r="1871" spans="1:17" ht="14.4" customHeight="1" x14ac:dyDescent="0.3">
      <c r="A1871" s="505" t="s">
        <v>3414</v>
      </c>
      <c r="B1871" s="506" t="s">
        <v>2713</v>
      </c>
      <c r="C1871" s="506" t="s">
        <v>2679</v>
      </c>
      <c r="D1871" s="506" t="s">
        <v>2896</v>
      </c>
      <c r="E1871" s="506" t="s">
        <v>2897</v>
      </c>
      <c r="F1871" s="509">
        <v>1</v>
      </c>
      <c r="G1871" s="509">
        <v>23556.23</v>
      </c>
      <c r="H1871" s="509">
        <v>1</v>
      </c>
      <c r="I1871" s="509">
        <v>23556.23</v>
      </c>
      <c r="J1871" s="509">
        <v>2</v>
      </c>
      <c r="K1871" s="509">
        <v>47112.46</v>
      </c>
      <c r="L1871" s="509">
        <v>2</v>
      </c>
      <c r="M1871" s="509">
        <v>23556.23</v>
      </c>
      <c r="N1871" s="509">
        <v>1</v>
      </c>
      <c r="O1871" s="509">
        <v>23556.23</v>
      </c>
      <c r="P1871" s="522">
        <v>1</v>
      </c>
      <c r="Q1871" s="510">
        <v>23556.23</v>
      </c>
    </row>
    <row r="1872" spans="1:17" ht="14.4" customHeight="1" x14ac:dyDescent="0.3">
      <c r="A1872" s="505" t="s">
        <v>3414</v>
      </c>
      <c r="B1872" s="506" t="s">
        <v>2713</v>
      </c>
      <c r="C1872" s="506" t="s">
        <v>2679</v>
      </c>
      <c r="D1872" s="506" t="s">
        <v>3240</v>
      </c>
      <c r="E1872" s="506" t="s">
        <v>3241</v>
      </c>
      <c r="F1872" s="509">
        <v>1</v>
      </c>
      <c r="G1872" s="509">
        <v>34738.9</v>
      </c>
      <c r="H1872" s="509">
        <v>1</v>
      </c>
      <c r="I1872" s="509">
        <v>34738.9</v>
      </c>
      <c r="J1872" s="509"/>
      <c r="K1872" s="509"/>
      <c r="L1872" s="509"/>
      <c r="M1872" s="509"/>
      <c r="N1872" s="509"/>
      <c r="O1872" s="509"/>
      <c r="P1872" s="522"/>
      <c r="Q1872" s="510"/>
    </row>
    <row r="1873" spans="1:17" ht="14.4" customHeight="1" x14ac:dyDescent="0.3">
      <c r="A1873" s="505" t="s">
        <v>3414</v>
      </c>
      <c r="B1873" s="506" t="s">
        <v>2713</v>
      </c>
      <c r="C1873" s="506" t="s">
        <v>2679</v>
      </c>
      <c r="D1873" s="506" t="s">
        <v>2915</v>
      </c>
      <c r="E1873" s="506" t="s">
        <v>2916</v>
      </c>
      <c r="F1873" s="509">
        <v>1</v>
      </c>
      <c r="G1873" s="509">
        <v>3233.45</v>
      </c>
      <c r="H1873" s="509">
        <v>1</v>
      </c>
      <c r="I1873" s="509">
        <v>3233.45</v>
      </c>
      <c r="J1873" s="509"/>
      <c r="K1873" s="509"/>
      <c r="L1873" s="509"/>
      <c r="M1873" s="509"/>
      <c r="N1873" s="509"/>
      <c r="O1873" s="509"/>
      <c r="P1873" s="522"/>
      <c r="Q1873" s="510"/>
    </row>
    <row r="1874" spans="1:17" ht="14.4" customHeight="1" x14ac:dyDescent="0.3">
      <c r="A1874" s="505" t="s">
        <v>3414</v>
      </c>
      <c r="B1874" s="506" t="s">
        <v>2713</v>
      </c>
      <c r="C1874" s="506" t="s">
        <v>2679</v>
      </c>
      <c r="D1874" s="506" t="s">
        <v>2917</v>
      </c>
      <c r="E1874" s="506" t="s">
        <v>2918</v>
      </c>
      <c r="F1874" s="509"/>
      <c r="G1874" s="509"/>
      <c r="H1874" s="509"/>
      <c r="I1874" s="509"/>
      <c r="J1874" s="509"/>
      <c r="K1874" s="509"/>
      <c r="L1874" s="509"/>
      <c r="M1874" s="509"/>
      <c r="N1874" s="509">
        <v>4</v>
      </c>
      <c r="O1874" s="509">
        <v>1523.44</v>
      </c>
      <c r="P1874" s="522"/>
      <c r="Q1874" s="510">
        <v>380.86</v>
      </c>
    </row>
    <row r="1875" spans="1:17" ht="14.4" customHeight="1" x14ac:dyDescent="0.3">
      <c r="A1875" s="505" t="s">
        <v>3414</v>
      </c>
      <c r="B1875" s="506" t="s">
        <v>2713</v>
      </c>
      <c r="C1875" s="506" t="s">
        <v>2679</v>
      </c>
      <c r="D1875" s="506" t="s">
        <v>2923</v>
      </c>
      <c r="E1875" s="506" t="s">
        <v>2924</v>
      </c>
      <c r="F1875" s="509"/>
      <c r="G1875" s="509"/>
      <c r="H1875" s="509"/>
      <c r="I1875" s="509"/>
      <c r="J1875" s="509"/>
      <c r="K1875" s="509"/>
      <c r="L1875" s="509"/>
      <c r="M1875" s="509"/>
      <c r="N1875" s="509">
        <v>7</v>
      </c>
      <c r="O1875" s="509">
        <v>7596.4</v>
      </c>
      <c r="P1875" s="522"/>
      <c r="Q1875" s="510">
        <v>1085.2</v>
      </c>
    </row>
    <row r="1876" spans="1:17" ht="14.4" customHeight="1" x14ac:dyDescent="0.3">
      <c r="A1876" s="505" t="s">
        <v>3414</v>
      </c>
      <c r="B1876" s="506" t="s">
        <v>2713</v>
      </c>
      <c r="C1876" s="506" t="s">
        <v>2679</v>
      </c>
      <c r="D1876" s="506" t="s">
        <v>2925</v>
      </c>
      <c r="E1876" s="506" t="s">
        <v>2926</v>
      </c>
      <c r="F1876" s="509"/>
      <c r="G1876" s="509"/>
      <c r="H1876" s="509"/>
      <c r="I1876" s="509"/>
      <c r="J1876" s="509">
        <v>1</v>
      </c>
      <c r="K1876" s="509">
        <v>13465.47</v>
      </c>
      <c r="L1876" s="509"/>
      <c r="M1876" s="509">
        <v>13465.47</v>
      </c>
      <c r="N1876" s="509">
        <v>2</v>
      </c>
      <c r="O1876" s="509">
        <v>26930.94</v>
      </c>
      <c r="P1876" s="522"/>
      <c r="Q1876" s="510">
        <v>13465.47</v>
      </c>
    </row>
    <row r="1877" spans="1:17" ht="14.4" customHeight="1" x14ac:dyDescent="0.3">
      <c r="A1877" s="505" t="s">
        <v>3414</v>
      </c>
      <c r="B1877" s="506" t="s">
        <v>2713</v>
      </c>
      <c r="C1877" s="506" t="s">
        <v>2679</v>
      </c>
      <c r="D1877" s="506" t="s">
        <v>2927</v>
      </c>
      <c r="E1877" s="506" t="s">
        <v>2928</v>
      </c>
      <c r="F1877" s="509">
        <v>2</v>
      </c>
      <c r="G1877" s="509">
        <v>51776.1</v>
      </c>
      <c r="H1877" s="509">
        <v>1</v>
      </c>
      <c r="I1877" s="509">
        <v>25888.05</v>
      </c>
      <c r="J1877" s="509">
        <v>2</v>
      </c>
      <c r="K1877" s="509">
        <v>51776.1</v>
      </c>
      <c r="L1877" s="509">
        <v>1</v>
      </c>
      <c r="M1877" s="509">
        <v>25888.05</v>
      </c>
      <c r="N1877" s="509">
        <v>1</v>
      </c>
      <c r="O1877" s="509">
        <v>25888.05</v>
      </c>
      <c r="P1877" s="522">
        <v>0.5</v>
      </c>
      <c r="Q1877" s="510">
        <v>25888.05</v>
      </c>
    </row>
    <row r="1878" spans="1:17" ht="14.4" customHeight="1" x14ac:dyDescent="0.3">
      <c r="A1878" s="505" t="s">
        <v>3414</v>
      </c>
      <c r="B1878" s="506" t="s">
        <v>2713</v>
      </c>
      <c r="C1878" s="506" t="s">
        <v>2679</v>
      </c>
      <c r="D1878" s="506" t="s">
        <v>2931</v>
      </c>
      <c r="E1878" s="506" t="s">
        <v>2932</v>
      </c>
      <c r="F1878" s="509">
        <v>1</v>
      </c>
      <c r="G1878" s="509">
        <v>751.9</v>
      </c>
      <c r="H1878" s="509">
        <v>1</v>
      </c>
      <c r="I1878" s="509">
        <v>751.9</v>
      </c>
      <c r="J1878" s="509"/>
      <c r="K1878" s="509"/>
      <c r="L1878" s="509"/>
      <c r="M1878" s="509"/>
      <c r="N1878" s="509"/>
      <c r="O1878" s="509"/>
      <c r="P1878" s="522"/>
      <c r="Q1878" s="510"/>
    </row>
    <row r="1879" spans="1:17" ht="14.4" customHeight="1" x14ac:dyDescent="0.3">
      <c r="A1879" s="505" t="s">
        <v>3414</v>
      </c>
      <c r="B1879" s="506" t="s">
        <v>2713</v>
      </c>
      <c r="C1879" s="506" t="s">
        <v>2679</v>
      </c>
      <c r="D1879" s="506" t="s">
        <v>3417</v>
      </c>
      <c r="E1879" s="506" t="s">
        <v>3418</v>
      </c>
      <c r="F1879" s="509"/>
      <c r="G1879" s="509"/>
      <c r="H1879" s="509"/>
      <c r="I1879" s="509"/>
      <c r="J1879" s="509"/>
      <c r="K1879" s="509"/>
      <c r="L1879" s="509"/>
      <c r="M1879" s="509"/>
      <c r="N1879" s="509">
        <v>1</v>
      </c>
      <c r="O1879" s="509">
        <v>920</v>
      </c>
      <c r="P1879" s="522"/>
      <c r="Q1879" s="510">
        <v>920</v>
      </c>
    </row>
    <row r="1880" spans="1:17" ht="14.4" customHeight="1" x14ac:dyDescent="0.3">
      <c r="A1880" s="505" t="s">
        <v>3414</v>
      </c>
      <c r="B1880" s="506" t="s">
        <v>2713</v>
      </c>
      <c r="C1880" s="506" t="s">
        <v>2679</v>
      </c>
      <c r="D1880" s="506" t="s">
        <v>3358</v>
      </c>
      <c r="E1880" s="506" t="s">
        <v>3163</v>
      </c>
      <c r="F1880" s="509"/>
      <c r="G1880" s="509"/>
      <c r="H1880" s="509"/>
      <c r="I1880" s="509"/>
      <c r="J1880" s="509"/>
      <c r="K1880" s="509"/>
      <c r="L1880" s="509"/>
      <c r="M1880" s="509"/>
      <c r="N1880" s="509">
        <v>1</v>
      </c>
      <c r="O1880" s="509">
        <v>1547.39</v>
      </c>
      <c r="P1880" s="522"/>
      <c r="Q1880" s="510">
        <v>1547.39</v>
      </c>
    </row>
    <row r="1881" spans="1:17" ht="14.4" customHeight="1" x14ac:dyDescent="0.3">
      <c r="A1881" s="505" t="s">
        <v>3414</v>
      </c>
      <c r="B1881" s="506" t="s">
        <v>2713</v>
      </c>
      <c r="C1881" s="506" t="s">
        <v>2679</v>
      </c>
      <c r="D1881" s="506" t="s">
        <v>3419</v>
      </c>
      <c r="E1881" s="506" t="s">
        <v>3420</v>
      </c>
      <c r="F1881" s="509">
        <v>1</v>
      </c>
      <c r="G1881" s="509">
        <v>593.73</v>
      </c>
      <c r="H1881" s="509">
        <v>1</v>
      </c>
      <c r="I1881" s="509">
        <v>593.73</v>
      </c>
      <c r="J1881" s="509"/>
      <c r="K1881" s="509"/>
      <c r="L1881" s="509"/>
      <c r="M1881" s="509"/>
      <c r="N1881" s="509"/>
      <c r="O1881" s="509"/>
      <c r="P1881" s="522"/>
      <c r="Q1881" s="510"/>
    </row>
    <row r="1882" spans="1:17" ht="14.4" customHeight="1" x14ac:dyDescent="0.3">
      <c r="A1882" s="505" t="s">
        <v>3414</v>
      </c>
      <c r="B1882" s="506" t="s">
        <v>2713</v>
      </c>
      <c r="C1882" s="506" t="s">
        <v>2688</v>
      </c>
      <c r="D1882" s="506" t="s">
        <v>2945</v>
      </c>
      <c r="E1882" s="506" t="s">
        <v>2946</v>
      </c>
      <c r="F1882" s="509">
        <v>2</v>
      </c>
      <c r="G1882" s="509">
        <v>408</v>
      </c>
      <c r="H1882" s="509">
        <v>1</v>
      </c>
      <c r="I1882" s="509">
        <v>204</v>
      </c>
      <c r="J1882" s="509">
        <v>8</v>
      </c>
      <c r="K1882" s="509">
        <v>1640</v>
      </c>
      <c r="L1882" s="509">
        <v>4.0196078431372548</v>
      </c>
      <c r="M1882" s="509">
        <v>205</v>
      </c>
      <c r="N1882" s="509">
        <v>4</v>
      </c>
      <c r="O1882" s="509">
        <v>823</v>
      </c>
      <c r="P1882" s="522">
        <v>2.017156862745098</v>
      </c>
      <c r="Q1882" s="510">
        <v>205.75</v>
      </c>
    </row>
    <row r="1883" spans="1:17" ht="14.4" customHeight="1" x14ac:dyDescent="0.3">
      <c r="A1883" s="505" t="s">
        <v>3414</v>
      </c>
      <c r="B1883" s="506" t="s">
        <v>2713</v>
      </c>
      <c r="C1883" s="506" t="s">
        <v>2688</v>
      </c>
      <c r="D1883" s="506" t="s">
        <v>2947</v>
      </c>
      <c r="E1883" s="506" t="s">
        <v>2948</v>
      </c>
      <c r="F1883" s="509">
        <v>5</v>
      </c>
      <c r="G1883" s="509">
        <v>745</v>
      </c>
      <c r="H1883" s="509">
        <v>1</v>
      </c>
      <c r="I1883" s="509">
        <v>149</v>
      </c>
      <c r="J1883" s="509">
        <v>5</v>
      </c>
      <c r="K1883" s="509">
        <v>750</v>
      </c>
      <c r="L1883" s="509">
        <v>1.0067114093959733</v>
      </c>
      <c r="M1883" s="509">
        <v>150</v>
      </c>
      <c r="N1883" s="509">
        <v>8</v>
      </c>
      <c r="O1883" s="509">
        <v>1208</v>
      </c>
      <c r="P1883" s="522">
        <v>1.621476510067114</v>
      </c>
      <c r="Q1883" s="510">
        <v>151</v>
      </c>
    </row>
    <row r="1884" spans="1:17" ht="14.4" customHeight="1" x14ac:dyDescent="0.3">
      <c r="A1884" s="505" t="s">
        <v>3414</v>
      </c>
      <c r="B1884" s="506" t="s">
        <v>2713</v>
      </c>
      <c r="C1884" s="506" t="s">
        <v>2688</v>
      </c>
      <c r="D1884" s="506" t="s">
        <v>2949</v>
      </c>
      <c r="E1884" s="506" t="s">
        <v>2950</v>
      </c>
      <c r="F1884" s="509">
        <v>41</v>
      </c>
      <c r="G1884" s="509">
        <v>7421</v>
      </c>
      <c r="H1884" s="509">
        <v>1</v>
      </c>
      <c r="I1884" s="509">
        <v>181</v>
      </c>
      <c r="J1884" s="509">
        <v>56</v>
      </c>
      <c r="K1884" s="509">
        <v>10192</v>
      </c>
      <c r="L1884" s="509">
        <v>1.3733998113461798</v>
      </c>
      <c r="M1884" s="509">
        <v>182</v>
      </c>
      <c r="N1884" s="509">
        <v>44</v>
      </c>
      <c r="O1884" s="509">
        <v>8042</v>
      </c>
      <c r="P1884" s="522">
        <v>1.0836814445492522</v>
      </c>
      <c r="Q1884" s="510">
        <v>182.77272727272728</v>
      </c>
    </row>
    <row r="1885" spans="1:17" ht="14.4" customHeight="1" x14ac:dyDescent="0.3">
      <c r="A1885" s="505" t="s">
        <v>3414</v>
      </c>
      <c r="B1885" s="506" t="s">
        <v>2713</v>
      </c>
      <c r="C1885" s="506" t="s">
        <v>2688</v>
      </c>
      <c r="D1885" s="506" t="s">
        <v>2951</v>
      </c>
      <c r="E1885" s="506" t="s">
        <v>2952</v>
      </c>
      <c r="F1885" s="509">
        <v>24</v>
      </c>
      <c r="G1885" s="509">
        <v>2976</v>
      </c>
      <c r="H1885" s="509">
        <v>1</v>
      </c>
      <c r="I1885" s="509">
        <v>124</v>
      </c>
      <c r="J1885" s="509">
        <v>53</v>
      </c>
      <c r="K1885" s="509">
        <v>6572</v>
      </c>
      <c r="L1885" s="509">
        <v>2.2083333333333335</v>
      </c>
      <c r="M1885" s="509">
        <v>124</v>
      </c>
      <c r="N1885" s="509">
        <v>33</v>
      </c>
      <c r="O1885" s="509">
        <v>4114</v>
      </c>
      <c r="P1885" s="522">
        <v>1.3823924731182795</v>
      </c>
      <c r="Q1885" s="510">
        <v>124.66666666666667</v>
      </c>
    </row>
    <row r="1886" spans="1:17" ht="14.4" customHeight="1" x14ac:dyDescent="0.3">
      <c r="A1886" s="505" t="s">
        <v>3414</v>
      </c>
      <c r="B1886" s="506" t="s">
        <v>2713</v>
      </c>
      <c r="C1886" s="506" t="s">
        <v>2688</v>
      </c>
      <c r="D1886" s="506" t="s">
        <v>2953</v>
      </c>
      <c r="E1886" s="506" t="s">
        <v>2954</v>
      </c>
      <c r="F1886" s="509">
        <v>29</v>
      </c>
      <c r="G1886" s="509">
        <v>6264</v>
      </c>
      <c r="H1886" s="509">
        <v>1</v>
      </c>
      <c r="I1886" s="509">
        <v>216</v>
      </c>
      <c r="J1886" s="509">
        <v>26</v>
      </c>
      <c r="K1886" s="509">
        <v>5642</v>
      </c>
      <c r="L1886" s="509">
        <v>0.90070242656449551</v>
      </c>
      <c r="M1886" s="509">
        <v>217</v>
      </c>
      <c r="N1886" s="509">
        <v>11</v>
      </c>
      <c r="O1886" s="509">
        <v>2397</v>
      </c>
      <c r="P1886" s="522">
        <v>0.38266283524904215</v>
      </c>
      <c r="Q1886" s="510">
        <v>217.90909090909091</v>
      </c>
    </row>
    <row r="1887" spans="1:17" ht="14.4" customHeight="1" x14ac:dyDescent="0.3">
      <c r="A1887" s="505" t="s">
        <v>3414</v>
      </c>
      <c r="B1887" s="506" t="s">
        <v>2713</v>
      </c>
      <c r="C1887" s="506" t="s">
        <v>2688</v>
      </c>
      <c r="D1887" s="506" t="s">
        <v>2955</v>
      </c>
      <c r="E1887" s="506" t="s">
        <v>2956</v>
      </c>
      <c r="F1887" s="509">
        <v>5</v>
      </c>
      <c r="G1887" s="509">
        <v>1080</v>
      </c>
      <c r="H1887" s="509">
        <v>1</v>
      </c>
      <c r="I1887" s="509">
        <v>216</v>
      </c>
      <c r="J1887" s="509">
        <v>3</v>
      </c>
      <c r="K1887" s="509">
        <v>651</v>
      </c>
      <c r="L1887" s="509">
        <v>0.60277777777777775</v>
      </c>
      <c r="M1887" s="509">
        <v>217</v>
      </c>
      <c r="N1887" s="509">
        <v>1</v>
      </c>
      <c r="O1887" s="509">
        <v>217</v>
      </c>
      <c r="P1887" s="522">
        <v>0.20092592592592592</v>
      </c>
      <c r="Q1887" s="510">
        <v>217</v>
      </c>
    </row>
    <row r="1888" spans="1:17" ht="14.4" customHeight="1" x14ac:dyDescent="0.3">
      <c r="A1888" s="505" t="s">
        <v>3414</v>
      </c>
      <c r="B1888" s="506" t="s">
        <v>2713</v>
      </c>
      <c r="C1888" s="506" t="s">
        <v>2688</v>
      </c>
      <c r="D1888" s="506" t="s">
        <v>2959</v>
      </c>
      <c r="E1888" s="506" t="s">
        <v>2960</v>
      </c>
      <c r="F1888" s="509">
        <v>76</v>
      </c>
      <c r="G1888" s="509">
        <v>16568</v>
      </c>
      <c r="H1888" s="509">
        <v>1</v>
      </c>
      <c r="I1888" s="509">
        <v>218</v>
      </c>
      <c r="J1888" s="509">
        <v>107</v>
      </c>
      <c r="K1888" s="509">
        <v>23433</v>
      </c>
      <c r="L1888" s="509">
        <v>1.4143529695799131</v>
      </c>
      <c r="M1888" s="509">
        <v>219</v>
      </c>
      <c r="N1888" s="509">
        <v>143</v>
      </c>
      <c r="O1888" s="509">
        <v>31444</v>
      </c>
      <c r="P1888" s="522">
        <v>1.8978754225012071</v>
      </c>
      <c r="Q1888" s="510">
        <v>219.88811188811189</v>
      </c>
    </row>
    <row r="1889" spans="1:17" ht="14.4" customHeight="1" x14ac:dyDescent="0.3">
      <c r="A1889" s="505" t="s">
        <v>3414</v>
      </c>
      <c r="B1889" s="506" t="s">
        <v>2713</v>
      </c>
      <c r="C1889" s="506" t="s">
        <v>2688</v>
      </c>
      <c r="D1889" s="506" t="s">
        <v>2961</v>
      </c>
      <c r="E1889" s="506" t="s">
        <v>2962</v>
      </c>
      <c r="F1889" s="509">
        <v>3</v>
      </c>
      <c r="G1889" s="509">
        <v>1824</v>
      </c>
      <c r="H1889" s="509">
        <v>1</v>
      </c>
      <c r="I1889" s="509">
        <v>608</v>
      </c>
      <c r="J1889" s="509">
        <v>21</v>
      </c>
      <c r="K1889" s="509">
        <v>12789</v>
      </c>
      <c r="L1889" s="509">
        <v>7.0115131578947372</v>
      </c>
      <c r="M1889" s="509">
        <v>609</v>
      </c>
      <c r="N1889" s="509">
        <v>19</v>
      </c>
      <c r="O1889" s="509">
        <v>11610</v>
      </c>
      <c r="P1889" s="522">
        <v>6.3651315789473681</v>
      </c>
      <c r="Q1889" s="510">
        <v>611.0526315789474</v>
      </c>
    </row>
    <row r="1890" spans="1:17" ht="14.4" customHeight="1" x14ac:dyDescent="0.3">
      <c r="A1890" s="505" t="s">
        <v>3414</v>
      </c>
      <c r="B1890" s="506" t="s">
        <v>2713</v>
      </c>
      <c r="C1890" s="506" t="s">
        <v>2688</v>
      </c>
      <c r="D1890" s="506" t="s">
        <v>2965</v>
      </c>
      <c r="E1890" s="506" t="s">
        <v>2966</v>
      </c>
      <c r="F1890" s="509"/>
      <c r="G1890" s="509"/>
      <c r="H1890" s="509"/>
      <c r="I1890" s="509"/>
      <c r="J1890" s="509">
        <v>1</v>
      </c>
      <c r="K1890" s="509">
        <v>1014</v>
      </c>
      <c r="L1890" s="509"/>
      <c r="M1890" s="509">
        <v>1014</v>
      </c>
      <c r="N1890" s="509"/>
      <c r="O1890" s="509"/>
      <c r="P1890" s="522"/>
      <c r="Q1890" s="510"/>
    </row>
    <row r="1891" spans="1:17" ht="14.4" customHeight="1" x14ac:dyDescent="0.3">
      <c r="A1891" s="505" t="s">
        <v>3414</v>
      </c>
      <c r="B1891" s="506" t="s">
        <v>2713</v>
      </c>
      <c r="C1891" s="506" t="s">
        <v>2688</v>
      </c>
      <c r="D1891" s="506" t="s">
        <v>2967</v>
      </c>
      <c r="E1891" s="506" t="s">
        <v>2968</v>
      </c>
      <c r="F1891" s="509"/>
      <c r="G1891" s="509"/>
      <c r="H1891" s="509"/>
      <c r="I1891" s="509"/>
      <c r="J1891" s="509">
        <v>1</v>
      </c>
      <c r="K1891" s="509">
        <v>449</v>
      </c>
      <c r="L1891" s="509"/>
      <c r="M1891" s="509">
        <v>449</v>
      </c>
      <c r="N1891" s="509"/>
      <c r="O1891" s="509"/>
      <c r="P1891" s="522"/>
      <c r="Q1891" s="510"/>
    </row>
    <row r="1892" spans="1:17" ht="14.4" customHeight="1" x14ac:dyDescent="0.3">
      <c r="A1892" s="505" t="s">
        <v>3414</v>
      </c>
      <c r="B1892" s="506" t="s">
        <v>2713</v>
      </c>
      <c r="C1892" s="506" t="s">
        <v>2688</v>
      </c>
      <c r="D1892" s="506" t="s">
        <v>2975</v>
      </c>
      <c r="E1892" s="506" t="s">
        <v>2976</v>
      </c>
      <c r="F1892" s="509">
        <v>1</v>
      </c>
      <c r="G1892" s="509">
        <v>256</v>
      </c>
      <c r="H1892" s="509">
        <v>1</v>
      </c>
      <c r="I1892" s="509">
        <v>256</v>
      </c>
      <c r="J1892" s="509">
        <v>1</v>
      </c>
      <c r="K1892" s="509">
        <v>257</v>
      </c>
      <c r="L1892" s="509">
        <v>1.00390625</v>
      </c>
      <c r="M1892" s="509">
        <v>257</v>
      </c>
      <c r="N1892" s="509"/>
      <c r="O1892" s="509"/>
      <c r="P1892" s="522"/>
      <c r="Q1892" s="510"/>
    </row>
    <row r="1893" spans="1:17" ht="14.4" customHeight="1" x14ac:dyDescent="0.3">
      <c r="A1893" s="505" t="s">
        <v>3414</v>
      </c>
      <c r="B1893" s="506" t="s">
        <v>2713</v>
      </c>
      <c r="C1893" s="506" t="s">
        <v>2688</v>
      </c>
      <c r="D1893" s="506" t="s">
        <v>2977</v>
      </c>
      <c r="E1893" s="506" t="s">
        <v>2978</v>
      </c>
      <c r="F1893" s="509">
        <v>67</v>
      </c>
      <c r="G1893" s="509">
        <v>21775</v>
      </c>
      <c r="H1893" s="509">
        <v>1</v>
      </c>
      <c r="I1893" s="509">
        <v>325</v>
      </c>
      <c r="J1893" s="509">
        <v>89</v>
      </c>
      <c r="K1893" s="509">
        <v>29014</v>
      </c>
      <c r="L1893" s="509">
        <v>1.3324454649827784</v>
      </c>
      <c r="M1893" s="509">
        <v>326</v>
      </c>
      <c r="N1893" s="509">
        <v>105</v>
      </c>
      <c r="O1893" s="509">
        <v>34452</v>
      </c>
      <c r="P1893" s="522">
        <v>1.5821814006888635</v>
      </c>
      <c r="Q1893" s="510">
        <v>328.1142857142857</v>
      </c>
    </row>
    <row r="1894" spans="1:17" ht="14.4" customHeight="1" x14ac:dyDescent="0.3">
      <c r="A1894" s="505" t="s">
        <v>3414</v>
      </c>
      <c r="B1894" s="506" t="s">
        <v>2713</v>
      </c>
      <c r="C1894" s="506" t="s">
        <v>2688</v>
      </c>
      <c r="D1894" s="506" t="s">
        <v>2983</v>
      </c>
      <c r="E1894" s="506" t="s">
        <v>2984</v>
      </c>
      <c r="F1894" s="509">
        <v>14</v>
      </c>
      <c r="G1894" s="509">
        <v>57708</v>
      </c>
      <c r="H1894" s="509">
        <v>1</v>
      </c>
      <c r="I1894" s="509">
        <v>4122</v>
      </c>
      <c r="J1894" s="509">
        <v>12</v>
      </c>
      <c r="K1894" s="509">
        <v>49524</v>
      </c>
      <c r="L1894" s="509">
        <v>0.85818257433977962</v>
      </c>
      <c r="M1894" s="509">
        <v>4127</v>
      </c>
      <c r="N1894" s="509">
        <v>11</v>
      </c>
      <c r="O1894" s="509">
        <v>45461</v>
      </c>
      <c r="P1894" s="522">
        <v>0.7877763914881819</v>
      </c>
      <c r="Q1894" s="510">
        <v>4132.818181818182</v>
      </c>
    </row>
    <row r="1895" spans="1:17" ht="14.4" customHeight="1" x14ac:dyDescent="0.3">
      <c r="A1895" s="505" t="s">
        <v>3414</v>
      </c>
      <c r="B1895" s="506" t="s">
        <v>2713</v>
      </c>
      <c r="C1895" s="506" t="s">
        <v>2688</v>
      </c>
      <c r="D1895" s="506" t="s">
        <v>2985</v>
      </c>
      <c r="E1895" s="506" t="s">
        <v>2986</v>
      </c>
      <c r="F1895" s="509">
        <v>1</v>
      </c>
      <c r="G1895" s="509">
        <v>277</v>
      </c>
      <c r="H1895" s="509">
        <v>1</v>
      </c>
      <c r="I1895" s="509">
        <v>277</v>
      </c>
      <c r="J1895" s="509">
        <v>1</v>
      </c>
      <c r="K1895" s="509">
        <v>278</v>
      </c>
      <c r="L1895" s="509">
        <v>1.0036101083032491</v>
      </c>
      <c r="M1895" s="509">
        <v>278</v>
      </c>
      <c r="N1895" s="509"/>
      <c r="O1895" s="509"/>
      <c r="P1895" s="522"/>
      <c r="Q1895" s="510"/>
    </row>
    <row r="1896" spans="1:17" ht="14.4" customHeight="1" x14ac:dyDescent="0.3">
      <c r="A1896" s="505" t="s">
        <v>3414</v>
      </c>
      <c r="B1896" s="506" t="s">
        <v>2713</v>
      </c>
      <c r="C1896" s="506" t="s">
        <v>2688</v>
      </c>
      <c r="D1896" s="506" t="s">
        <v>2989</v>
      </c>
      <c r="E1896" s="506" t="s">
        <v>2990</v>
      </c>
      <c r="F1896" s="509">
        <v>13</v>
      </c>
      <c r="G1896" s="509">
        <v>81172</v>
      </c>
      <c r="H1896" s="509">
        <v>1</v>
      </c>
      <c r="I1896" s="509">
        <v>6244</v>
      </c>
      <c r="J1896" s="509">
        <v>25</v>
      </c>
      <c r="K1896" s="509">
        <v>156250</v>
      </c>
      <c r="L1896" s="509">
        <v>1.9249248509338195</v>
      </c>
      <c r="M1896" s="509">
        <v>6250</v>
      </c>
      <c r="N1896" s="509">
        <v>25</v>
      </c>
      <c r="O1896" s="509">
        <v>156390</v>
      </c>
      <c r="P1896" s="522">
        <v>1.9266495836002562</v>
      </c>
      <c r="Q1896" s="510">
        <v>6255.6</v>
      </c>
    </row>
    <row r="1897" spans="1:17" ht="14.4" customHeight="1" x14ac:dyDescent="0.3">
      <c r="A1897" s="505" t="s">
        <v>3414</v>
      </c>
      <c r="B1897" s="506" t="s">
        <v>2713</v>
      </c>
      <c r="C1897" s="506" t="s">
        <v>2688</v>
      </c>
      <c r="D1897" s="506" t="s">
        <v>2991</v>
      </c>
      <c r="E1897" s="506" t="s">
        <v>2992</v>
      </c>
      <c r="F1897" s="509">
        <v>15</v>
      </c>
      <c r="G1897" s="509">
        <v>22650</v>
      </c>
      <c r="H1897" s="509">
        <v>1</v>
      </c>
      <c r="I1897" s="509">
        <v>1510</v>
      </c>
      <c r="J1897" s="509">
        <v>12</v>
      </c>
      <c r="K1897" s="509">
        <v>18180</v>
      </c>
      <c r="L1897" s="509">
        <v>0.80264900662251659</v>
      </c>
      <c r="M1897" s="509">
        <v>1515</v>
      </c>
      <c r="N1897" s="509">
        <v>12</v>
      </c>
      <c r="O1897" s="509">
        <v>18260</v>
      </c>
      <c r="P1897" s="522">
        <v>0.80618101545253862</v>
      </c>
      <c r="Q1897" s="510">
        <v>1521.6666666666667</v>
      </c>
    </row>
    <row r="1898" spans="1:17" ht="14.4" customHeight="1" x14ac:dyDescent="0.3">
      <c r="A1898" s="505" t="s">
        <v>3414</v>
      </c>
      <c r="B1898" s="506" t="s">
        <v>2713</v>
      </c>
      <c r="C1898" s="506" t="s">
        <v>2688</v>
      </c>
      <c r="D1898" s="506" t="s">
        <v>2997</v>
      </c>
      <c r="E1898" s="506" t="s">
        <v>2998</v>
      </c>
      <c r="F1898" s="509">
        <v>28</v>
      </c>
      <c r="G1898" s="509">
        <v>106708</v>
      </c>
      <c r="H1898" s="509">
        <v>1</v>
      </c>
      <c r="I1898" s="509">
        <v>3811</v>
      </c>
      <c r="J1898" s="509">
        <v>26</v>
      </c>
      <c r="K1898" s="509">
        <v>99190</v>
      </c>
      <c r="L1898" s="509">
        <v>0.9295460509052742</v>
      </c>
      <c r="M1898" s="509">
        <v>3815</v>
      </c>
      <c r="N1898" s="509">
        <v>22</v>
      </c>
      <c r="O1898" s="509">
        <v>84026</v>
      </c>
      <c r="P1898" s="522">
        <v>0.78743861753570488</v>
      </c>
      <c r="Q1898" s="510">
        <v>3819.3636363636365</v>
      </c>
    </row>
    <row r="1899" spans="1:17" ht="14.4" customHeight="1" x14ac:dyDescent="0.3">
      <c r="A1899" s="505" t="s">
        <v>3414</v>
      </c>
      <c r="B1899" s="506" t="s">
        <v>2713</v>
      </c>
      <c r="C1899" s="506" t="s">
        <v>2688</v>
      </c>
      <c r="D1899" s="506" t="s">
        <v>2999</v>
      </c>
      <c r="E1899" s="506" t="s">
        <v>3000</v>
      </c>
      <c r="F1899" s="509">
        <v>8</v>
      </c>
      <c r="G1899" s="509">
        <v>41160</v>
      </c>
      <c r="H1899" s="509">
        <v>1</v>
      </c>
      <c r="I1899" s="509">
        <v>5145</v>
      </c>
      <c r="J1899" s="509">
        <v>7</v>
      </c>
      <c r="K1899" s="509">
        <v>36050</v>
      </c>
      <c r="L1899" s="509">
        <v>0.87585034013605445</v>
      </c>
      <c r="M1899" s="509">
        <v>5150</v>
      </c>
      <c r="N1899" s="509">
        <v>5</v>
      </c>
      <c r="O1899" s="509">
        <v>25766</v>
      </c>
      <c r="P1899" s="522">
        <v>0.62599611273080658</v>
      </c>
      <c r="Q1899" s="510">
        <v>5153.2</v>
      </c>
    </row>
    <row r="1900" spans="1:17" ht="14.4" customHeight="1" x14ac:dyDescent="0.3">
      <c r="A1900" s="505" t="s">
        <v>3414</v>
      </c>
      <c r="B1900" s="506" t="s">
        <v>2713</v>
      </c>
      <c r="C1900" s="506" t="s">
        <v>2688</v>
      </c>
      <c r="D1900" s="506" t="s">
        <v>3005</v>
      </c>
      <c r="E1900" s="506" t="s">
        <v>3006</v>
      </c>
      <c r="F1900" s="509">
        <v>14</v>
      </c>
      <c r="G1900" s="509">
        <v>23142</v>
      </c>
      <c r="H1900" s="509">
        <v>1</v>
      </c>
      <c r="I1900" s="509">
        <v>1653</v>
      </c>
      <c r="J1900" s="509">
        <v>25</v>
      </c>
      <c r="K1900" s="509">
        <v>41425</v>
      </c>
      <c r="L1900" s="509">
        <v>1.7900354334111139</v>
      </c>
      <c r="M1900" s="509">
        <v>1657</v>
      </c>
      <c r="N1900" s="509">
        <v>22</v>
      </c>
      <c r="O1900" s="509">
        <v>36520</v>
      </c>
      <c r="P1900" s="522">
        <v>1.5780831388816869</v>
      </c>
      <c r="Q1900" s="510">
        <v>1660</v>
      </c>
    </row>
    <row r="1901" spans="1:17" ht="14.4" customHeight="1" x14ac:dyDescent="0.3">
      <c r="A1901" s="505" t="s">
        <v>3414</v>
      </c>
      <c r="B1901" s="506" t="s">
        <v>2713</v>
      </c>
      <c r="C1901" s="506" t="s">
        <v>2688</v>
      </c>
      <c r="D1901" s="506" t="s">
        <v>3015</v>
      </c>
      <c r="E1901" s="506" t="s">
        <v>3016</v>
      </c>
      <c r="F1901" s="509">
        <v>87</v>
      </c>
      <c r="G1901" s="509">
        <v>111012</v>
      </c>
      <c r="H1901" s="509">
        <v>1</v>
      </c>
      <c r="I1901" s="509">
        <v>1276</v>
      </c>
      <c r="J1901" s="509">
        <v>83</v>
      </c>
      <c r="K1901" s="509">
        <v>105991</v>
      </c>
      <c r="L1901" s="509">
        <v>0.95477065542463879</v>
      </c>
      <c r="M1901" s="509">
        <v>1277</v>
      </c>
      <c r="N1901" s="509">
        <v>88</v>
      </c>
      <c r="O1901" s="509">
        <v>112550</v>
      </c>
      <c r="P1901" s="522">
        <v>1.013854358087414</v>
      </c>
      <c r="Q1901" s="510">
        <v>1278.9772727272727</v>
      </c>
    </row>
    <row r="1902" spans="1:17" ht="14.4" customHeight="1" x14ac:dyDescent="0.3">
      <c r="A1902" s="505" t="s">
        <v>3414</v>
      </c>
      <c r="B1902" s="506" t="s">
        <v>2713</v>
      </c>
      <c r="C1902" s="506" t="s">
        <v>2688</v>
      </c>
      <c r="D1902" s="506" t="s">
        <v>3017</v>
      </c>
      <c r="E1902" s="506" t="s">
        <v>3018</v>
      </c>
      <c r="F1902" s="509">
        <v>81</v>
      </c>
      <c r="G1902" s="509">
        <v>94203</v>
      </c>
      <c r="H1902" s="509">
        <v>1</v>
      </c>
      <c r="I1902" s="509">
        <v>1163</v>
      </c>
      <c r="J1902" s="509">
        <v>81</v>
      </c>
      <c r="K1902" s="509">
        <v>94284</v>
      </c>
      <c r="L1902" s="509">
        <v>1.000859845227859</v>
      </c>
      <c r="M1902" s="509">
        <v>1164</v>
      </c>
      <c r="N1902" s="509">
        <v>84</v>
      </c>
      <c r="O1902" s="509">
        <v>97888</v>
      </c>
      <c r="P1902" s="522">
        <v>1.039117650180992</v>
      </c>
      <c r="Q1902" s="510">
        <v>1165.3333333333333</v>
      </c>
    </row>
    <row r="1903" spans="1:17" ht="14.4" customHeight="1" x14ac:dyDescent="0.3">
      <c r="A1903" s="505" t="s">
        <v>3414</v>
      </c>
      <c r="B1903" s="506" t="s">
        <v>2713</v>
      </c>
      <c r="C1903" s="506" t="s">
        <v>2688</v>
      </c>
      <c r="D1903" s="506" t="s">
        <v>3019</v>
      </c>
      <c r="E1903" s="506" t="s">
        <v>3020</v>
      </c>
      <c r="F1903" s="509">
        <v>49</v>
      </c>
      <c r="G1903" s="509">
        <v>248185</v>
      </c>
      <c r="H1903" s="509">
        <v>1</v>
      </c>
      <c r="I1903" s="509">
        <v>5065</v>
      </c>
      <c r="J1903" s="509">
        <v>25</v>
      </c>
      <c r="K1903" s="509">
        <v>126700</v>
      </c>
      <c r="L1903" s="509">
        <v>0.51050627556056971</v>
      </c>
      <c r="M1903" s="509">
        <v>5068</v>
      </c>
      <c r="N1903" s="509">
        <v>57</v>
      </c>
      <c r="O1903" s="509">
        <v>289146</v>
      </c>
      <c r="P1903" s="522">
        <v>1.165042206418599</v>
      </c>
      <c r="Q1903" s="510">
        <v>5072.7368421052633</v>
      </c>
    </row>
    <row r="1904" spans="1:17" ht="14.4" customHeight="1" x14ac:dyDescent="0.3">
      <c r="A1904" s="505" t="s">
        <v>3414</v>
      </c>
      <c r="B1904" s="506" t="s">
        <v>2713</v>
      </c>
      <c r="C1904" s="506" t="s">
        <v>2688</v>
      </c>
      <c r="D1904" s="506" t="s">
        <v>3021</v>
      </c>
      <c r="E1904" s="506" t="s">
        <v>3022</v>
      </c>
      <c r="F1904" s="509">
        <v>1</v>
      </c>
      <c r="G1904" s="509">
        <v>7669</v>
      </c>
      <c r="H1904" s="509">
        <v>1</v>
      </c>
      <c r="I1904" s="509">
        <v>7669</v>
      </c>
      <c r="J1904" s="509">
        <v>1</v>
      </c>
      <c r="K1904" s="509">
        <v>7673</v>
      </c>
      <c r="L1904" s="509">
        <v>1.0005215803885774</v>
      </c>
      <c r="M1904" s="509">
        <v>7673</v>
      </c>
      <c r="N1904" s="509"/>
      <c r="O1904" s="509"/>
      <c r="P1904" s="522"/>
      <c r="Q1904" s="510"/>
    </row>
    <row r="1905" spans="1:17" ht="14.4" customHeight="1" x14ac:dyDescent="0.3">
      <c r="A1905" s="505" t="s">
        <v>3414</v>
      </c>
      <c r="B1905" s="506" t="s">
        <v>2713</v>
      </c>
      <c r="C1905" s="506" t="s">
        <v>2688</v>
      </c>
      <c r="D1905" s="506" t="s">
        <v>3025</v>
      </c>
      <c r="E1905" s="506" t="s">
        <v>3026</v>
      </c>
      <c r="F1905" s="509">
        <v>1</v>
      </c>
      <c r="G1905" s="509">
        <v>738</v>
      </c>
      <c r="H1905" s="509">
        <v>1</v>
      </c>
      <c r="I1905" s="509">
        <v>738</v>
      </c>
      <c r="J1905" s="509">
        <v>3</v>
      </c>
      <c r="K1905" s="509">
        <v>2226</v>
      </c>
      <c r="L1905" s="509">
        <v>3.0162601626016259</v>
      </c>
      <c r="M1905" s="509">
        <v>742</v>
      </c>
      <c r="N1905" s="509">
        <v>2</v>
      </c>
      <c r="O1905" s="509">
        <v>1498</v>
      </c>
      <c r="P1905" s="522">
        <v>2.0298102981029809</v>
      </c>
      <c r="Q1905" s="510">
        <v>749</v>
      </c>
    </row>
    <row r="1906" spans="1:17" ht="14.4" customHeight="1" x14ac:dyDescent="0.3">
      <c r="A1906" s="505" t="s">
        <v>3414</v>
      </c>
      <c r="B1906" s="506" t="s">
        <v>2713</v>
      </c>
      <c r="C1906" s="506" t="s">
        <v>2688</v>
      </c>
      <c r="D1906" s="506" t="s">
        <v>3027</v>
      </c>
      <c r="E1906" s="506" t="s">
        <v>3028</v>
      </c>
      <c r="F1906" s="509">
        <v>610</v>
      </c>
      <c r="G1906" s="509">
        <v>104920</v>
      </c>
      <c r="H1906" s="509">
        <v>1</v>
      </c>
      <c r="I1906" s="509">
        <v>172</v>
      </c>
      <c r="J1906" s="509">
        <v>622</v>
      </c>
      <c r="K1906" s="509">
        <v>107606</v>
      </c>
      <c r="L1906" s="509">
        <v>1.0256004574914221</v>
      </c>
      <c r="M1906" s="509">
        <v>173</v>
      </c>
      <c r="N1906" s="509">
        <v>646</v>
      </c>
      <c r="O1906" s="509">
        <v>112230</v>
      </c>
      <c r="P1906" s="522">
        <v>1.069672131147541</v>
      </c>
      <c r="Q1906" s="510">
        <v>173.73065015479875</v>
      </c>
    </row>
    <row r="1907" spans="1:17" ht="14.4" customHeight="1" x14ac:dyDescent="0.3">
      <c r="A1907" s="505" t="s">
        <v>3414</v>
      </c>
      <c r="B1907" s="506" t="s">
        <v>2713</v>
      </c>
      <c r="C1907" s="506" t="s">
        <v>2688</v>
      </c>
      <c r="D1907" s="506" t="s">
        <v>3029</v>
      </c>
      <c r="E1907" s="506" t="s">
        <v>3030</v>
      </c>
      <c r="F1907" s="509">
        <v>104</v>
      </c>
      <c r="G1907" s="509">
        <v>207376</v>
      </c>
      <c r="H1907" s="509">
        <v>1</v>
      </c>
      <c r="I1907" s="509">
        <v>1994</v>
      </c>
      <c r="J1907" s="509">
        <v>111</v>
      </c>
      <c r="K1907" s="509">
        <v>221556</v>
      </c>
      <c r="L1907" s="509">
        <v>1.0683782115577503</v>
      </c>
      <c r="M1907" s="509">
        <v>1996</v>
      </c>
      <c r="N1907" s="509">
        <v>121</v>
      </c>
      <c r="O1907" s="509">
        <v>241780</v>
      </c>
      <c r="P1907" s="522">
        <v>1.1659015508062649</v>
      </c>
      <c r="Q1907" s="510">
        <v>1998.1818181818182</v>
      </c>
    </row>
    <row r="1908" spans="1:17" ht="14.4" customHeight="1" x14ac:dyDescent="0.3">
      <c r="A1908" s="505" t="s">
        <v>3414</v>
      </c>
      <c r="B1908" s="506" t="s">
        <v>2713</v>
      </c>
      <c r="C1908" s="506" t="s">
        <v>2688</v>
      </c>
      <c r="D1908" s="506" t="s">
        <v>3035</v>
      </c>
      <c r="E1908" s="506" t="s">
        <v>3036</v>
      </c>
      <c r="F1908" s="509">
        <v>27</v>
      </c>
      <c r="G1908" s="509">
        <v>72657</v>
      </c>
      <c r="H1908" s="509">
        <v>1</v>
      </c>
      <c r="I1908" s="509">
        <v>2691</v>
      </c>
      <c r="J1908" s="509">
        <v>18</v>
      </c>
      <c r="K1908" s="509">
        <v>48456</v>
      </c>
      <c r="L1908" s="509">
        <v>0.66691440604484087</v>
      </c>
      <c r="M1908" s="509">
        <v>2692</v>
      </c>
      <c r="N1908" s="509">
        <v>29</v>
      </c>
      <c r="O1908" s="509">
        <v>78137</v>
      </c>
      <c r="P1908" s="522">
        <v>1.0754228773552446</v>
      </c>
      <c r="Q1908" s="510">
        <v>2694.3793103448274</v>
      </c>
    </row>
    <row r="1909" spans="1:17" ht="14.4" customHeight="1" x14ac:dyDescent="0.3">
      <c r="A1909" s="505" t="s">
        <v>3414</v>
      </c>
      <c r="B1909" s="506" t="s">
        <v>2713</v>
      </c>
      <c r="C1909" s="506" t="s">
        <v>2688</v>
      </c>
      <c r="D1909" s="506" t="s">
        <v>3037</v>
      </c>
      <c r="E1909" s="506" t="s">
        <v>3038</v>
      </c>
      <c r="F1909" s="509">
        <v>2</v>
      </c>
      <c r="G1909" s="509">
        <v>10354</v>
      </c>
      <c r="H1909" s="509">
        <v>1</v>
      </c>
      <c r="I1909" s="509">
        <v>5177</v>
      </c>
      <c r="J1909" s="509">
        <v>6</v>
      </c>
      <c r="K1909" s="509">
        <v>31080</v>
      </c>
      <c r="L1909" s="509">
        <v>3.0017384585667375</v>
      </c>
      <c r="M1909" s="509">
        <v>5180</v>
      </c>
      <c r="N1909" s="509">
        <v>4</v>
      </c>
      <c r="O1909" s="509">
        <v>20738</v>
      </c>
      <c r="P1909" s="522">
        <v>2.0028974309445626</v>
      </c>
      <c r="Q1909" s="510">
        <v>5184.5</v>
      </c>
    </row>
    <row r="1910" spans="1:17" ht="14.4" customHeight="1" x14ac:dyDescent="0.3">
      <c r="A1910" s="505" t="s">
        <v>3414</v>
      </c>
      <c r="B1910" s="506" t="s">
        <v>2713</v>
      </c>
      <c r="C1910" s="506" t="s">
        <v>2688</v>
      </c>
      <c r="D1910" s="506" t="s">
        <v>3041</v>
      </c>
      <c r="E1910" s="506" t="s">
        <v>3042</v>
      </c>
      <c r="F1910" s="509">
        <v>2</v>
      </c>
      <c r="G1910" s="509">
        <v>1314</v>
      </c>
      <c r="H1910" s="509">
        <v>1</v>
      </c>
      <c r="I1910" s="509">
        <v>657</v>
      </c>
      <c r="J1910" s="509">
        <v>13</v>
      </c>
      <c r="K1910" s="509">
        <v>8554</v>
      </c>
      <c r="L1910" s="509">
        <v>6.5098934550989345</v>
      </c>
      <c r="M1910" s="509">
        <v>658</v>
      </c>
      <c r="N1910" s="509">
        <v>13</v>
      </c>
      <c r="O1910" s="509">
        <v>8584</v>
      </c>
      <c r="P1910" s="522">
        <v>6.5327245053272449</v>
      </c>
      <c r="Q1910" s="510">
        <v>660.30769230769226</v>
      </c>
    </row>
    <row r="1911" spans="1:17" ht="14.4" customHeight="1" x14ac:dyDescent="0.3">
      <c r="A1911" s="505" t="s">
        <v>3414</v>
      </c>
      <c r="B1911" s="506" t="s">
        <v>2713</v>
      </c>
      <c r="C1911" s="506" t="s">
        <v>2688</v>
      </c>
      <c r="D1911" s="506" t="s">
        <v>3047</v>
      </c>
      <c r="E1911" s="506" t="s">
        <v>3048</v>
      </c>
      <c r="F1911" s="509">
        <v>1</v>
      </c>
      <c r="G1911" s="509">
        <v>2074</v>
      </c>
      <c r="H1911" s="509">
        <v>1</v>
      </c>
      <c r="I1911" s="509">
        <v>2074</v>
      </c>
      <c r="J1911" s="509"/>
      <c r="K1911" s="509"/>
      <c r="L1911" s="509"/>
      <c r="M1911" s="509"/>
      <c r="N1911" s="509"/>
      <c r="O1911" s="509"/>
      <c r="P1911" s="522"/>
      <c r="Q1911" s="510"/>
    </row>
    <row r="1912" spans="1:17" ht="14.4" customHeight="1" x14ac:dyDescent="0.3">
      <c r="A1912" s="505" t="s">
        <v>3414</v>
      </c>
      <c r="B1912" s="506" t="s">
        <v>2713</v>
      </c>
      <c r="C1912" s="506" t="s">
        <v>2688</v>
      </c>
      <c r="D1912" s="506" t="s">
        <v>3049</v>
      </c>
      <c r="E1912" s="506" t="s">
        <v>3050</v>
      </c>
      <c r="F1912" s="509">
        <v>4</v>
      </c>
      <c r="G1912" s="509">
        <v>596</v>
      </c>
      <c r="H1912" s="509">
        <v>1</v>
      </c>
      <c r="I1912" s="509">
        <v>149</v>
      </c>
      <c r="J1912" s="509">
        <v>2</v>
      </c>
      <c r="K1912" s="509">
        <v>300</v>
      </c>
      <c r="L1912" s="509">
        <v>0.50335570469798663</v>
      </c>
      <c r="M1912" s="509">
        <v>150</v>
      </c>
      <c r="N1912" s="509">
        <v>2</v>
      </c>
      <c r="O1912" s="509">
        <v>301</v>
      </c>
      <c r="P1912" s="522">
        <v>0.50503355704697983</v>
      </c>
      <c r="Q1912" s="510">
        <v>150.5</v>
      </c>
    </row>
    <row r="1913" spans="1:17" ht="14.4" customHeight="1" x14ac:dyDescent="0.3">
      <c r="A1913" s="505" t="s">
        <v>3414</v>
      </c>
      <c r="B1913" s="506" t="s">
        <v>2713</v>
      </c>
      <c r="C1913" s="506" t="s">
        <v>2688</v>
      </c>
      <c r="D1913" s="506" t="s">
        <v>3051</v>
      </c>
      <c r="E1913" s="506" t="s">
        <v>3052</v>
      </c>
      <c r="F1913" s="509">
        <v>9</v>
      </c>
      <c r="G1913" s="509">
        <v>1728</v>
      </c>
      <c r="H1913" s="509">
        <v>1</v>
      </c>
      <c r="I1913" s="509">
        <v>192</v>
      </c>
      <c r="J1913" s="509">
        <v>15</v>
      </c>
      <c r="K1913" s="509">
        <v>2895</v>
      </c>
      <c r="L1913" s="509">
        <v>1.6753472222222223</v>
      </c>
      <c r="M1913" s="509">
        <v>193</v>
      </c>
      <c r="N1913" s="509">
        <v>8</v>
      </c>
      <c r="O1913" s="509">
        <v>1548</v>
      </c>
      <c r="P1913" s="522">
        <v>0.89583333333333337</v>
      </c>
      <c r="Q1913" s="510">
        <v>193.5</v>
      </c>
    </row>
    <row r="1914" spans="1:17" ht="14.4" customHeight="1" x14ac:dyDescent="0.3">
      <c r="A1914" s="505" t="s">
        <v>3414</v>
      </c>
      <c r="B1914" s="506" t="s">
        <v>2713</v>
      </c>
      <c r="C1914" s="506" t="s">
        <v>2688</v>
      </c>
      <c r="D1914" s="506" t="s">
        <v>3053</v>
      </c>
      <c r="E1914" s="506" t="s">
        <v>3054</v>
      </c>
      <c r="F1914" s="509">
        <v>4</v>
      </c>
      <c r="G1914" s="509">
        <v>788</v>
      </c>
      <c r="H1914" s="509">
        <v>1</v>
      </c>
      <c r="I1914" s="509">
        <v>197</v>
      </c>
      <c r="J1914" s="509">
        <v>18</v>
      </c>
      <c r="K1914" s="509">
        <v>3564</v>
      </c>
      <c r="L1914" s="509">
        <v>4.5228426395939083</v>
      </c>
      <c r="M1914" s="509">
        <v>198</v>
      </c>
      <c r="N1914" s="509">
        <v>48</v>
      </c>
      <c r="O1914" s="509">
        <v>9545</v>
      </c>
      <c r="P1914" s="522">
        <v>12.112944162436548</v>
      </c>
      <c r="Q1914" s="510">
        <v>198.85416666666666</v>
      </c>
    </row>
    <row r="1915" spans="1:17" ht="14.4" customHeight="1" x14ac:dyDescent="0.3">
      <c r="A1915" s="505" t="s">
        <v>3414</v>
      </c>
      <c r="B1915" s="506" t="s">
        <v>2713</v>
      </c>
      <c r="C1915" s="506" t="s">
        <v>2688</v>
      </c>
      <c r="D1915" s="506" t="s">
        <v>3055</v>
      </c>
      <c r="E1915" s="506" t="s">
        <v>3056</v>
      </c>
      <c r="F1915" s="509">
        <v>27</v>
      </c>
      <c r="G1915" s="509">
        <v>11178</v>
      </c>
      <c r="H1915" s="509">
        <v>1</v>
      </c>
      <c r="I1915" s="509">
        <v>414</v>
      </c>
      <c r="J1915" s="509">
        <v>40</v>
      </c>
      <c r="K1915" s="509">
        <v>16600</v>
      </c>
      <c r="L1915" s="509">
        <v>1.4850599391662194</v>
      </c>
      <c r="M1915" s="509">
        <v>415</v>
      </c>
      <c r="N1915" s="509">
        <v>38</v>
      </c>
      <c r="O1915" s="509">
        <v>15832</v>
      </c>
      <c r="P1915" s="522">
        <v>1.416353551619252</v>
      </c>
      <c r="Q1915" s="510">
        <v>416.63157894736844</v>
      </c>
    </row>
    <row r="1916" spans="1:17" ht="14.4" customHeight="1" x14ac:dyDescent="0.3">
      <c r="A1916" s="505" t="s">
        <v>3414</v>
      </c>
      <c r="B1916" s="506" t="s">
        <v>2713</v>
      </c>
      <c r="C1916" s="506" t="s">
        <v>2688</v>
      </c>
      <c r="D1916" s="506" t="s">
        <v>3059</v>
      </c>
      <c r="E1916" s="506" t="s">
        <v>3060</v>
      </c>
      <c r="F1916" s="509">
        <v>6</v>
      </c>
      <c r="G1916" s="509">
        <v>942</v>
      </c>
      <c r="H1916" s="509">
        <v>1</v>
      </c>
      <c r="I1916" s="509">
        <v>157</v>
      </c>
      <c r="J1916" s="509">
        <v>8</v>
      </c>
      <c r="K1916" s="509">
        <v>1264</v>
      </c>
      <c r="L1916" s="509">
        <v>1.3418259023354564</v>
      </c>
      <c r="M1916" s="509">
        <v>158</v>
      </c>
      <c r="N1916" s="509">
        <v>1</v>
      </c>
      <c r="O1916" s="509">
        <v>159</v>
      </c>
      <c r="P1916" s="522">
        <v>0.16878980891719744</v>
      </c>
      <c r="Q1916" s="510">
        <v>159</v>
      </c>
    </row>
    <row r="1917" spans="1:17" ht="14.4" customHeight="1" x14ac:dyDescent="0.3">
      <c r="A1917" s="505" t="s">
        <v>3414</v>
      </c>
      <c r="B1917" s="506" t="s">
        <v>2713</v>
      </c>
      <c r="C1917" s="506" t="s">
        <v>2688</v>
      </c>
      <c r="D1917" s="506" t="s">
        <v>3063</v>
      </c>
      <c r="E1917" s="506" t="s">
        <v>3064</v>
      </c>
      <c r="F1917" s="509">
        <v>7</v>
      </c>
      <c r="G1917" s="509">
        <v>2177</v>
      </c>
      <c r="H1917" s="509">
        <v>1</v>
      </c>
      <c r="I1917" s="509">
        <v>311</v>
      </c>
      <c r="J1917" s="509">
        <v>4</v>
      </c>
      <c r="K1917" s="509">
        <v>1248</v>
      </c>
      <c r="L1917" s="509">
        <v>0.57326596233348648</v>
      </c>
      <c r="M1917" s="509">
        <v>312</v>
      </c>
      <c r="N1917" s="509">
        <v>3</v>
      </c>
      <c r="O1917" s="509">
        <v>936</v>
      </c>
      <c r="P1917" s="522">
        <v>0.42994947175011483</v>
      </c>
      <c r="Q1917" s="510">
        <v>312</v>
      </c>
    </row>
    <row r="1918" spans="1:17" ht="14.4" customHeight="1" x14ac:dyDescent="0.3">
      <c r="A1918" s="505" t="s">
        <v>3414</v>
      </c>
      <c r="B1918" s="506" t="s">
        <v>2713</v>
      </c>
      <c r="C1918" s="506" t="s">
        <v>2688</v>
      </c>
      <c r="D1918" s="506" t="s">
        <v>3065</v>
      </c>
      <c r="E1918" s="506" t="s">
        <v>3066</v>
      </c>
      <c r="F1918" s="509">
        <v>8</v>
      </c>
      <c r="G1918" s="509">
        <v>3392</v>
      </c>
      <c r="H1918" s="509">
        <v>1</v>
      </c>
      <c r="I1918" s="509">
        <v>424</v>
      </c>
      <c r="J1918" s="509">
        <v>3</v>
      </c>
      <c r="K1918" s="509">
        <v>1275</v>
      </c>
      <c r="L1918" s="509">
        <v>0.37588443396226418</v>
      </c>
      <c r="M1918" s="509">
        <v>425</v>
      </c>
      <c r="N1918" s="509">
        <v>10</v>
      </c>
      <c r="O1918" s="509">
        <v>4266</v>
      </c>
      <c r="P1918" s="522">
        <v>1.2576650943396226</v>
      </c>
      <c r="Q1918" s="510">
        <v>426.6</v>
      </c>
    </row>
    <row r="1919" spans="1:17" ht="14.4" customHeight="1" x14ac:dyDescent="0.3">
      <c r="A1919" s="505" t="s">
        <v>3414</v>
      </c>
      <c r="B1919" s="506" t="s">
        <v>2713</v>
      </c>
      <c r="C1919" s="506" t="s">
        <v>2688</v>
      </c>
      <c r="D1919" s="506" t="s">
        <v>3067</v>
      </c>
      <c r="E1919" s="506" t="s">
        <v>3068</v>
      </c>
      <c r="F1919" s="509">
        <v>51</v>
      </c>
      <c r="G1919" s="509">
        <v>107916</v>
      </c>
      <c r="H1919" s="509">
        <v>1</v>
      </c>
      <c r="I1919" s="509">
        <v>2116</v>
      </c>
      <c r="J1919" s="509">
        <v>52</v>
      </c>
      <c r="K1919" s="509">
        <v>110136</v>
      </c>
      <c r="L1919" s="509">
        <v>1.0205715556543979</v>
      </c>
      <c r="M1919" s="509">
        <v>2118</v>
      </c>
      <c r="N1919" s="509">
        <v>56</v>
      </c>
      <c r="O1919" s="509">
        <v>118740</v>
      </c>
      <c r="P1919" s="522">
        <v>1.1003002335149561</v>
      </c>
      <c r="Q1919" s="510">
        <v>2120.3571428571427</v>
      </c>
    </row>
    <row r="1920" spans="1:17" ht="14.4" customHeight="1" x14ac:dyDescent="0.3">
      <c r="A1920" s="505" t="s">
        <v>3414</v>
      </c>
      <c r="B1920" s="506" t="s">
        <v>2713</v>
      </c>
      <c r="C1920" s="506" t="s">
        <v>2688</v>
      </c>
      <c r="D1920" s="506" t="s">
        <v>3069</v>
      </c>
      <c r="E1920" s="506" t="s">
        <v>2998</v>
      </c>
      <c r="F1920" s="509">
        <v>30</v>
      </c>
      <c r="G1920" s="509">
        <v>55860</v>
      </c>
      <c r="H1920" s="509">
        <v>1</v>
      </c>
      <c r="I1920" s="509">
        <v>1862</v>
      </c>
      <c r="J1920" s="509">
        <v>26</v>
      </c>
      <c r="K1920" s="509">
        <v>48464</v>
      </c>
      <c r="L1920" s="509">
        <v>0.86759756534192622</v>
      </c>
      <c r="M1920" s="509">
        <v>1864</v>
      </c>
      <c r="N1920" s="509">
        <v>24</v>
      </c>
      <c r="O1920" s="509">
        <v>44790</v>
      </c>
      <c r="P1920" s="522">
        <v>0.80182599355531692</v>
      </c>
      <c r="Q1920" s="510">
        <v>1866.25</v>
      </c>
    </row>
    <row r="1921" spans="1:17" ht="14.4" customHeight="1" x14ac:dyDescent="0.3">
      <c r="A1921" s="505" t="s">
        <v>3414</v>
      </c>
      <c r="B1921" s="506" t="s">
        <v>2713</v>
      </c>
      <c r="C1921" s="506" t="s">
        <v>2688</v>
      </c>
      <c r="D1921" s="506" t="s">
        <v>3070</v>
      </c>
      <c r="E1921" s="506" t="s">
        <v>3071</v>
      </c>
      <c r="F1921" s="509"/>
      <c r="G1921" s="509"/>
      <c r="H1921" s="509"/>
      <c r="I1921" s="509"/>
      <c r="J1921" s="509">
        <v>1</v>
      </c>
      <c r="K1921" s="509">
        <v>158</v>
      </c>
      <c r="L1921" s="509"/>
      <c r="M1921" s="509">
        <v>158</v>
      </c>
      <c r="N1921" s="509">
        <v>1</v>
      </c>
      <c r="O1921" s="509">
        <v>158</v>
      </c>
      <c r="P1921" s="522"/>
      <c r="Q1921" s="510">
        <v>158</v>
      </c>
    </row>
    <row r="1922" spans="1:17" ht="14.4" customHeight="1" x14ac:dyDescent="0.3">
      <c r="A1922" s="505" t="s">
        <v>3414</v>
      </c>
      <c r="B1922" s="506" t="s">
        <v>2713</v>
      </c>
      <c r="C1922" s="506" t="s">
        <v>2688</v>
      </c>
      <c r="D1922" s="506" t="s">
        <v>3072</v>
      </c>
      <c r="E1922" s="506" t="s">
        <v>3073</v>
      </c>
      <c r="F1922" s="509"/>
      <c r="G1922" s="509"/>
      <c r="H1922" s="509"/>
      <c r="I1922" s="509"/>
      <c r="J1922" s="509"/>
      <c r="K1922" s="509"/>
      <c r="L1922" s="509"/>
      <c r="M1922" s="509"/>
      <c r="N1922" s="509">
        <v>1</v>
      </c>
      <c r="O1922" s="509">
        <v>9724</v>
      </c>
      <c r="P1922" s="522"/>
      <c r="Q1922" s="510">
        <v>9724</v>
      </c>
    </row>
    <row r="1923" spans="1:17" ht="14.4" customHeight="1" x14ac:dyDescent="0.3">
      <c r="A1923" s="505" t="s">
        <v>3414</v>
      </c>
      <c r="B1923" s="506" t="s">
        <v>2713</v>
      </c>
      <c r="C1923" s="506" t="s">
        <v>2688</v>
      </c>
      <c r="D1923" s="506" t="s">
        <v>3074</v>
      </c>
      <c r="E1923" s="506" t="s">
        <v>3075</v>
      </c>
      <c r="F1923" s="509">
        <v>2</v>
      </c>
      <c r="G1923" s="509">
        <v>1820</v>
      </c>
      <c r="H1923" s="509">
        <v>1</v>
      </c>
      <c r="I1923" s="509">
        <v>910</v>
      </c>
      <c r="J1923" s="509"/>
      <c r="K1923" s="509"/>
      <c r="L1923" s="509"/>
      <c r="M1923" s="509"/>
      <c r="N1923" s="509">
        <v>4</v>
      </c>
      <c r="O1923" s="509">
        <v>3660</v>
      </c>
      <c r="P1923" s="522">
        <v>2.0109890109890109</v>
      </c>
      <c r="Q1923" s="510">
        <v>915</v>
      </c>
    </row>
    <row r="1924" spans="1:17" ht="14.4" customHeight="1" x14ac:dyDescent="0.3">
      <c r="A1924" s="505" t="s">
        <v>3414</v>
      </c>
      <c r="B1924" s="506" t="s">
        <v>2713</v>
      </c>
      <c r="C1924" s="506" t="s">
        <v>2688</v>
      </c>
      <c r="D1924" s="506" t="s">
        <v>3078</v>
      </c>
      <c r="E1924" s="506" t="s">
        <v>3079</v>
      </c>
      <c r="F1924" s="509">
        <v>64</v>
      </c>
      <c r="G1924" s="509">
        <v>536192</v>
      </c>
      <c r="H1924" s="509">
        <v>1</v>
      </c>
      <c r="I1924" s="509">
        <v>8378</v>
      </c>
      <c r="J1924" s="509">
        <v>74</v>
      </c>
      <c r="K1924" s="509">
        <v>620416</v>
      </c>
      <c r="L1924" s="509">
        <v>1.1570780615898784</v>
      </c>
      <c r="M1924" s="509">
        <v>8384</v>
      </c>
      <c r="N1924" s="509">
        <v>79</v>
      </c>
      <c r="O1924" s="509">
        <v>662963</v>
      </c>
      <c r="P1924" s="522">
        <v>1.2364283689424684</v>
      </c>
      <c r="Q1924" s="510">
        <v>8391.9367088607596</v>
      </c>
    </row>
    <row r="1925" spans="1:17" ht="14.4" customHeight="1" x14ac:dyDescent="0.3">
      <c r="A1925" s="505" t="s">
        <v>3414</v>
      </c>
      <c r="B1925" s="506" t="s">
        <v>2713</v>
      </c>
      <c r="C1925" s="506" t="s">
        <v>2688</v>
      </c>
      <c r="D1925" s="506" t="s">
        <v>3080</v>
      </c>
      <c r="E1925" s="506" t="s">
        <v>3081</v>
      </c>
      <c r="F1925" s="509"/>
      <c r="G1925" s="509"/>
      <c r="H1925" s="509"/>
      <c r="I1925" s="509"/>
      <c r="J1925" s="509"/>
      <c r="K1925" s="509"/>
      <c r="L1925" s="509"/>
      <c r="M1925" s="509"/>
      <c r="N1925" s="509">
        <v>1</v>
      </c>
      <c r="O1925" s="509">
        <v>152</v>
      </c>
      <c r="P1925" s="522"/>
      <c r="Q1925" s="510">
        <v>152</v>
      </c>
    </row>
    <row r="1926" spans="1:17" ht="14.4" customHeight="1" x14ac:dyDescent="0.3">
      <c r="A1926" s="505" t="s">
        <v>3414</v>
      </c>
      <c r="B1926" s="506" t="s">
        <v>2713</v>
      </c>
      <c r="C1926" s="506" t="s">
        <v>2688</v>
      </c>
      <c r="D1926" s="506" t="s">
        <v>3084</v>
      </c>
      <c r="E1926" s="506" t="s">
        <v>3085</v>
      </c>
      <c r="F1926" s="509">
        <v>1</v>
      </c>
      <c r="G1926" s="509">
        <v>0</v>
      </c>
      <c r="H1926" s="509"/>
      <c r="I1926" s="509">
        <v>0</v>
      </c>
      <c r="J1926" s="509"/>
      <c r="K1926" s="509"/>
      <c r="L1926" s="509"/>
      <c r="M1926" s="509"/>
      <c r="N1926" s="509"/>
      <c r="O1926" s="509"/>
      <c r="P1926" s="522"/>
      <c r="Q1926" s="510"/>
    </row>
    <row r="1927" spans="1:17" ht="14.4" customHeight="1" x14ac:dyDescent="0.3">
      <c r="A1927" s="505" t="s">
        <v>3414</v>
      </c>
      <c r="B1927" s="506" t="s">
        <v>2713</v>
      </c>
      <c r="C1927" s="506" t="s">
        <v>2688</v>
      </c>
      <c r="D1927" s="506" t="s">
        <v>3086</v>
      </c>
      <c r="E1927" s="506" t="s">
        <v>3087</v>
      </c>
      <c r="F1927" s="509">
        <v>2</v>
      </c>
      <c r="G1927" s="509">
        <v>3976</v>
      </c>
      <c r="H1927" s="509">
        <v>1</v>
      </c>
      <c r="I1927" s="509">
        <v>1988</v>
      </c>
      <c r="J1927" s="509"/>
      <c r="K1927" s="509"/>
      <c r="L1927" s="509"/>
      <c r="M1927" s="509"/>
      <c r="N1927" s="509"/>
      <c r="O1927" s="509"/>
      <c r="P1927" s="522"/>
      <c r="Q1927" s="510"/>
    </row>
    <row r="1928" spans="1:17" ht="14.4" customHeight="1" x14ac:dyDescent="0.3">
      <c r="A1928" s="505" t="s">
        <v>3414</v>
      </c>
      <c r="B1928" s="506" t="s">
        <v>2713</v>
      </c>
      <c r="C1928" s="506" t="s">
        <v>2688</v>
      </c>
      <c r="D1928" s="506" t="s">
        <v>3096</v>
      </c>
      <c r="E1928" s="506" t="s">
        <v>3097</v>
      </c>
      <c r="F1928" s="509">
        <v>1</v>
      </c>
      <c r="G1928" s="509">
        <v>364</v>
      </c>
      <c r="H1928" s="509">
        <v>1</v>
      </c>
      <c r="I1928" s="509">
        <v>364</v>
      </c>
      <c r="J1928" s="509"/>
      <c r="K1928" s="509"/>
      <c r="L1928" s="509"/>
      <c r="M1928" s="509"/>
      <c r="N1928" s="509"/>
      <c r="O1928" s="509"/>
      <c r="P1928" s="522"/>
      <c r="Q1928" s="510"/>
    </row>
    <row r="1929" spans="1:17" ht="14.4" customHeight="1" x14ac:dyDescent="0.3">
      <c r="A1929" s="505" t="s">
        <v>3421</v>
      </c>
      <c r="B1929" s="506" t="s">
        <v>2678</v>
      </c>
      <c r="C1929" s="506" t="s">
        <v>2688</v>
      </c>
      <c r="D1929" s="506" t="s">
        <v>2701</v>
      </c>
      <c r="E1929" s="506" t="s">
        <v>2702</v>
      </c>
      <c r="F1929" s="509">
        <v>1</v>
      </c>
      <c r="G1929" s="509">
        <v>648</v>
      </c>
      <c r="H1929" s="509">
        <v>1</v>
      </c>
      <c r="I1929" s="509">
        <v>648</v>
      </c>
      <c r="J1929" s="509"/>
      <c r="K1929" s="509"/>
      <c r="L1929" s="509"/>
      <c r="M1929" s="509"/>
      <c r="N1929" s="509"/>
      <c r="O1929" s="509"/>
      <c r="P1929" s="522"/>
      <c r="Q1929" s="510"/>
    </row>
    <row r="1930" spans="1:17" ht="14.4" customHeight="1" x14ac:dyDescent="0.3">
      <c r="A1930" s="505" t="s">
        <v>3421</v>
      </c>
      <c r="B1930" s="506" t="s">
        <v>2678</v>
      </c>
      <c r="C1930" s="506" t="s">
        <v>2688</v>
      </c>
      <c r="D1930" s="506" t="s">
        <v>2703</v>
      </c>
      <c r="E1930" s="506" t="s">
        <v>2704</v>
      </c>
      <c r="F1930" s="509">
        <v>1</v>
      </c>
      <c r="G1930" s="509">
        <v>120</v>
      </c>
      <c r="H1930" s="509">
        <v>1</v>
      </c>
      <c r="I1930" s="509">
        <v>120</v>
      </c>
      <c r="J1930" s="509"/>
      <c r="K1930" s="509"/>
      <c r="L1930" s="509"/>
      <c r="M1930" s="509"/>
      <c r="N1930" s="509"/>
      <c r="O1930" s="509"/>
      <c r="P1930" s="522"/>
      <c r="Q1930" s="510"/>
    </row>
    <row r="1931" spans="1:17" ht="14.4" customHeight="1" x14ac:dyDescent="0.3">
      <c r="A1931" s="505" t="s">
        <v>3421</v>
      </c>
      <c r="B1931" s="506" t="s">
        <v>2713</v>
      </c>
      <c r="C1931" s="506" t="s">
        <v>2714</v>
      </c>
      <c r="D1931" s="506" t="s">
        <v>2746</v>
      </c>
      <c r="E1931" s="506" t="s">
        <v>748</v>
      </c>
      <c r="F1931" s="509">
        <v>0.08</v>
      </c>
      <c r="G1931" s="509">
        <v>866.13</v>
      </c>
      <c r="H1931" s="509">
        <v>1</v>
      </c>
      <c r="I1931" s="509">
        <v>10826.625</v>
      </c>
      <c r="J1931" s="509"/>
      <c r="K1931" s="509"/>
      <c r="L1931" s="509"/>
      <c r="M1931" s="509"/>
      <c r="N1931" s="509"/>
      <c r="O1931" s="509"/>
      <c r="P1931" s="522"/>
      <c r="Q1931" s="510"/>
    </row>
    <row r="1932" spans="1:17" ht="14.4" customHeight="1" x14ac:dyDescent="0.3">
      <c r="A1932" s="505" t="s">
        <v>3421</v>
      </c>
      <c r="B1932" s="506" t="s">
        <v>2713</v>
      </c>
      <c r="C1932" s="506" t="s">
        <v>2688</v>
      </c>
      <c r="D1932" s="506" t="s">
        <v>2955</v>
      </c>
      <c r="E1932" s="506" t="s">
        <v>2956</v>
      </c>
      <c r="F1932" s="509">
        <v>1</v>
      </c>
      <c r="G1932" s="509">
        <v>216</v>
      </c>
      <c r="H1932" s="509">
        <v>1</v>
      </c>
      <c r="I1932" s="509">
        <v>216</v>
      </c>
      <c r="J1932" s="509"/>
      <c r="K1932" s="509"/>
      <c r="L1932" s="509"/>
      <c r="M1932" s="509"/>
      <c r="N1932" s="509"/>
      <c r="O1932" s="509"/>
      <c r="P1932" s="522"/>
      <c r="Q1932" s="510"/>
    </row>
    <row r="1933" spans="1:17" ht="14.4" customHeight="1" x14ac:dyDescent="0.3">
      <c r="A1933" s="505" t="s">
        <v>3421</v>
      </c>
      <c r="B1933" s="506" t="s">
        <v>2713</v>
      </c>
      <c r="C1933" s="506" t="s">
        <v>2688</v>
      </c>
      <c r="D1933" s="506" t="s">
        <v>2977</v>
      </c>
      <c r="E1933" s="506" t="s">
        <v>2978</v>
      </c>
      <c r="F1933" s="509">
        <v>1</v>
      </c>
      <c r="G1933" s="509">
        <v>325</v>
      </c>
      <c r="H1933" s="509">
        <v>1</v>
      </c>
      <c r="I1933" s="509">
        <v>325</v>
      </c>
      <c r="J1933" s="509"/>
      <c r="K1933" s="509"/>
      <c r="L1933" s="509"/>
      <c r="M1933" s="509"/>
      <c r="N1933" s="509"/>
      <c r="O1933" s="509"/>
      <c r="P1933" s="522"/>
      <c r="Q1933" s="510"/>
    </row>
    <row r="1934" spans="1:17" ht="14.4" customHeight="1" x14ac:dyDescent="0.3">
      <c r="A1934" s="505" t="s">
        <v>3421</v>
      </c>
      <c r="B1934" s="506" t="s">
        <v>2713</v>
      </c>
      <c r="C1934" s="506" t="s">
        <v>2688</v>
      </c>
      <c r="D1934" s="506" t="s">
        <v>3027</v>
      </c>
      <c r="E1934" s="506" t="s">
        <v>3028</v>
      </c>
      <c r="F1934" s="509">
        <v>1</v>
      </c>
      <c r="G1934" s="509">
        <v>172</v>
      </c>
      <c r="H1934" s="509">
        <v>1</v>
      </c>
      <c r="I1934" s="509">
        <v>172</v>
      </c>
      <c r="J1934" s="509">
        <v>2</v>
      </c>
      <c r="K1934" s="509">
        <v>346</v>
      </c>
      <c r="L1934" s="509">
        <v>2.0116279069767442</v>
      </c>
      <c r="M1934" s="509">
        <v>173</v>
      </c>
      <c r="N1934" s="509">
        <v>1</v>
      </c>
      <c r="O1934" s="509">
        <v>173</v>
      </c>
      <c r="P1934" s="522">
        <v>1.0058139534883721</v>
      </c>
      <c r="Q1934" s="510">
        <v>173</v>
      </c>
    </row>
    <row r="1935" spans="1:17" ht="14.4" customHeight="1" x14ac:dyDescent="0.3">
      <c r="A1935" s="505" t="s">
        <v>3421</v>
      </c>
      <c r="B1935" s="506" t="s">
        <v>2713</v>
      </c>
      <c r="C1935" s="506" t="s">
        <v>2688</v>
      </c>
      <c r="D1935" s="506" t="s">
        <v>3029</v>
      </c>
      <c r="E1935" s="506" t="s">
        <v>3030</v>
      </c>
      <c r="F1935" s="509"/>
      <c r="G1935" s="509"/>
      <c r="H1935" s="509"/>
      <c r="I1935" s="509"/>
      <c r="J1935" s="509">
        <v>2</v>
      </c>
      <c r="K1935" s="509">
        <v>3992</v>
      </c>
      <c r="L1935" s="509"/>
      <c r="M1935" s="509">
        <v>1996</v>
      </c>
      <c r="N1935" s="509"/>
      <c r="O1935" s="509"/>
      <c r="P1935" s="522"/>
      <c r="Q1935" s="510"/>
    </row>
    <row r="1936" spans="1:17" ht="14.4" customHeight="1" x14ac:dyDescent="0.3">
      <c r="A1936" s="505" t="s">
        <v>3421</v>
      </c>
      <c r="B1936" s="506" t="s">
        <v>2713</v>
      </c>
      <c r="C1936" s="506" t="s">
        <v>2688</v>
      </c>
      <c r="D1936" s="506" t="s">
        <v>3049</v>
      </c>
      <c r="E1936" s="506" t="s">
        <v>3050</v>
      </c>
      <c r="F1936" s="509">
        <v>1</v>
      </c>
      <c r="G1936" s="509">
        <v>149</v>
      </c>
      <c r="H1936" s="509">
        <v>1</v>
      </c>
      <c r="I1936" s="509">
        <v>149</v>
      </c>
      <c r="J1936" s="509"/>
      <c r="K1936" s="509"/>
      <c r="L1936" s="509"/>
      <c r="M1936" s="509"/>
      <c r="N1936" s="509"/>
      <c r="O1936" s="509"/>
      <c r="P1936" s="522"/>
      <c r="Q1936" s="510"/>
    </row>
    <row r="1937" spans="1:17" ht="14.4" customHeight="1" x14ac:dyDescent="0.3">
      <c r="A1937" s="505" t="s">
        <v>3421</v>
      </c>
      <c r="B1937" s="506" t="s">
        <v>2713</v>
      </c>
      <c r="C1937" s="506" t="s">
        <v>2688</v>
      </c>
      <c r="D1937" s="506" t="s">
        <v>3051</v>
      </c>
      <c r="E1937" s="506" t="s">
        <v>3052</v>
      </c>
      <c r="F1937" s="509">
        <v>2</v>
      </c>
      <c r="G1937" s="509">
        <v>384</v>
      </c>
      <c r="H1937" s="509">
        <v>1</v>
      </c>
      <c r="I1937" s="509">
        <v>192</v>
      </c>
      <c r="J1937" s="509"/>
      <c r="K1937" s="509"/>
      <c r="L1937" s="509"/>
      <c r="M1937" s="509"/>
      <c r="N1937" s="509"/>
      <c r="O1937" s="509"/>
      <c r="P1937" s="522"/>
      <c r="Q1937" s="510"/>
    </row>
    <row r="1938" spans="1:17" ht="14.4" customHeight="1" x14ac:dyDescent="0.3">
      <c r="A1938" s="505" t="s">
        <v>3421</v>
      </c>
      <c r="B1938" s="506" t="s">
        <v>2713</v>
      </c>
      <c r="C1938" s="506" t="s">
        <v>2688</v>
      </c>
      <c r="D1938" s="506" t="s">
        <v>3067</v>
      </c>
      <c r="E1938" s="506" t="s">
        <v>3068</v>
      </c>
      <c r="F1938" s="509">
        <v>1</v>
      </c>
      <c r="G1938" s="509">
        <v>2116</v>
      </c>
      <c r="H1938" s="509">
        <v>1</v>
      </c>
      <c r="I1938" s="509">
        <v>2116</v>
      </c>
      <c r="J1938" s="509"/>
      <c r="K1938" s="509"/>
      <c r="L1938" s="509"/>
      <c r="M1938" s="509"/>
      <c r="N1938" s="509"/>
      <c r="O1938" s="509"/>
      <c r="P1938" s="522"/>
      <c r="Q1938" s="510"/>
    </row>
    <row r="1939" spans="1:17" ht="14.4" customHeight="1" x14ac:dyDescent="0.3">
      <c r="A1939" s="505" t="s">
        <v>3422</v>
      </c>
      <c r="B1939" s="506" t="s">
        <v>2678</v>
      </c>
      <c r="C1939" s="506" t="s">
        <v>2688</v>
      </c>
      <c r="D1939" s="506" t="s">
        <v>2705</v>
      </c>
      <c r="E1939" s="506" t="s">
        <v>2706</v>
      </c>
      <c r="F1939" s="509"/>
      <c r="G1939" s="509"/>
      <c r="H1939" s="509"/>
      <c r="I1939" s="509"/>
      <c r="J1939" s="509"/>
      <c r="K1939" s="509"/>
      <c r="L1939" s="509"/>
      <c r="M1939" s="509"/>
      <c r="N1939" s="509">
        <v>1</v>
      </c>
      <c r="O1939" s="509">
        <v>268</v>
      </c>
      <c r="P1939" s="522"/>
      <c r="Q1939" s="510">
        <v>268</v>
      </c>
    </row>
    <row r="1940" spans="1:17" ht="14.4" customHeight="1" x14ac:dyDescent="0.3">
      <c r="A1940" s="505" t="s">
        <v>3422</v>
      </c>
      <c r="B1940" s="506" t="s">
        <v>2713</v>
      </c>
      <c r="C1940" s="506" t="s">
        <v>2714</v>
      </c>
      <c r="D1940" s="506" t="s">
        <v>2728</v>
      </c>
      <c r="E1940" s="506" t="s">
        <v>725</v>
      </c>
      <c r="F1940" s="509">
        <v>3.6999999999999997</v>
      </c>
      <c r="G1940" s="509">
        <v>4595.5499999999993</v>
      </c>
      <c r="H1940" s="509">
        <v>1</v>
      </c>
      <c r="I1940" s="509">
        <v>1242.0405405405404</v>
      </c>
      <c r="J1940" s="509"/>
      <c r="K1940" s="509"/>
      <c r="L1940" s="509"/>
      <c r="M1940" s="509"/>
      <c r="N1940" s="509">
        <v>2.5</v>
      </c>
      <c r="O1940" s="509">
        <v>2472.56</v>
      </c>
      <c r="P1940" s="522">
        <v>0.53803353243898999</v>
      </c>
      <c r="Q1940" s="510">
        <v>989.024</v>
      </c>
    </row>
    <row r="1941" spans="1:17" ht="14.4" customHeight="1" x14ac:dyDescent="0.3">
      <c r="A1941" s="505" t="s">
        <v>3422</v>
      </c>
      <c r="B1941" s="506" t="s">
        <v>2713</v>
      </c>
      <c r="C1941" s="506" t="s">
        <v>2714</v>
      </c>
      <c r="D1941" s="506" t="s">
        <v>2731</v>
      </c>
      <c r="E1941" s="506" t="s">
        <v>832</v>
      </c>
      <c r="F1941" s="509">
        <v>0.45</v>
      </c>
      <c r="G1941" s="509">
        <v>5698.85</v>
      </c>
      <c r="H1941" s="509">
        <v>1</v>
      </c>
      <c r="I1941" s="509">
        <v>12664.111111111111</v>
      </c>
      <c r="J1941" s="509">
        <v>0.04</v>
      </c>
      <c r="K1941" s="509">
        <v>413.49</v>
      </c>
      <c r="L1941" s="509">
        <v>7.2556743904471949E-2</v>
      </c>
      <c r="M1941" s="509">
        <v>10337.25</v>
      </c>
      <c r="N1941" s="509">
        <v>0.14000000000000001</v>
      </c>
      <c r="O1941" s="509">
        <v>1447.23</v>
      </c>
      <c r="P1941" s="522">
        <v>0.25395123577563894</v>
      </c>
      <c r="Q1941" s="510">
        <v>10337.357142857141</v>
      </c>
    </row>
    <row r="1942" spans="1:17" ht="14.4" customHeight="1" x14ac:dyDescent="0.3">
      <c r="A1942" s="505" t="s">
        <v>3422</v>
      </c>
      <c r="B1942" s="506" t="s">
        <v>2713</v>
      </c>
      <c r="C1942" s="506" t="s">
        <v>2714</v>
      </c>
      <c r="D1942" s="506" t="s">
        <v>2740</v>
      </c>
      <c r="E1942" s="506" t="s">
        <v>729</v>
      </c>
      <c r="F1942" s="509">
        <v>1</v>
      </c>
      <c r="G1942" s="509">
        <v>966.74</v>
      </c>
      <c r="H1942" s="509">
        <v>1</v>
      </c>
      <c r="I1942" s="509">
        <v>966.74</v>
      </c>
      <c r="J1942" s="509"/>
      <c r="K1942" s="509"/>
      <c r="L1942" s="509"/>
      <c r="M1942" s="509"/>
      <c r="N1942" s="509">
        <v>1</v>
      </c>
      <c r="O1942" s="509">
        <v>975.22</v>
      </c>
      <c r="P1942" s="522">
        <v>1.0087717483501253</v>
      </c>
      <c r="Q1942" s="510">
        <v>975.22</v>
      </c>
    </row>
    <row r="1943" spans="1:17" ht="14.4" customHeight="1" x14ac:dyDescent="0.3">
      <c r="A1943" s="505" t="s">
        <v>3422</v>
      </c>
      <c r="B1943" s="506" t="s">
        <v>2713</v>
      </c>
      <c r="C1943" s="506" t="s">
        <v>2714</v>
      </c>
      <c r="D1943" s="506" t="s">
        <v>2746</v>
      </c>
      <c r="E1943" s="506" t="s">
        <v>748</v>
      </c>
      <c r="F1943" s="509">
        <v>0.76000000000000012</v>
      </c>
      <c r="G1943" s="509">
        <v>8228.17</v>
      </c>
      <c r="H1943" s="509">
        <v>1</v>
      </c>
      <c r="I1943" s="509">
        <v>10826.539473684208</v>
      </c>
      <c r="J1943" s="509">
        <v>1.17</v>
      </c>
      <c r="K1943" s="509">
        <v>12762.03</v>
      </c>
      <c r="L1943" s="509">
        <v>1.551016811757657</v>
      </c>
      <c r="M1943" s="509">
        <v>10907.717948717949</v>
      </c>
      <c r="N1943" s="509">
        <v>0.61</v>
      </c>
      <c r="O1943" s="509">
        <v>6662.12</v>
      </c>
      <c r="P1943" s="522">
        <v>0.80967213851925757</v>
      </c>
      <c r="Q1943" s="510">
        <v>10921.508196721312</v>
      </c>
    </row>
    <row r="1944" spans="1:17" ht="14.4" customHeight="1" x14ac:dyDescent="0.3">
      <c r="A1944" s="505" t="s">
        <v>3422</v>
      </c>
      <c r="B1944" s="506" t="s">
        <v>2713</v>
      </c>
      <c r="C1944" s="506" t="s">
        <v>2714</v>
      </c>
      <c r="D1944" s="506" t="s">
        <v>2749</v>
      </c>
      <c r="E1944" s="506" t="s">
        <v>748</v>
      </c>
      <c r="F1944" s="509"/>
      <c r="G1944" s="509"/>
      <c r="H1944" s="509"/>
      <c r="I1944" s="509"/>
      <c r="J1944" s="509"/>
      <c r="K1944" s="509"/>
      <c r="L1944" s="509"/>
      <c r="M1944" s="509"/>
      <c r="N1944" s="509">
        <v>1.6500000000000001</v>
      </c>
      <c r="O1944" s="509">
        <v>3604.1</v>
      </c>
      <c r="P1944" s="522"/>
      <c r="Q1944" s="510">
        <v>2184.30303030303</v>
      </c>
    </row>
    <row r="1945" spans="1:17" ht="14.4" customHeight="1" x14ac:dyDescent="0.3">
      <c r="A1945" s="505" t="s">
        <v>3422</v>
      </c>
      <c r="B1945" s="506" t="s">
        <v>2713</v>
      </c>
      <c r="C1945" s="506" t="s">
        <v>2714</v>
      </c>
      <c r="D1945" s="506" t="s">
        <v>2750</v>
      </c>
      <c r="E1945" s="506" t="s">
        <v>733</v>
      </c>
      <c r="F1945" s="509"/>
      <c r="G1945" s="509"/>
      <c r="H1945" s="509"/>
      <c r="I1945" s="509"/>
      <c r="J1945" s="509"/>
      <c r="K1945" s="509"/>
      <c r="L1945" s="509"/>
      <c r="M1945" s="509"/>
      <c r="N1945" s="509">
        <v>0.05</v>
      </c>
      <c r="O1945" s="509">
        <v>18.96</v>
      </c>
      <c r="P1945" s="522"/>
      <c r="Q1945" s="510">
        <v>379.2</v>
      </c>
    </row>
    <row r="1946" spans="1:17" ht="14.4" customHeight="1" x14ac:dyDescent="0.3">
      <c r="A1946" s="505" t="s">
        <v>3422</v>
      </c>
      <c r="B1946" s="506" t="s">
        <v>2713</v>
      </c>
      <c r="C1946" s="506" t="s">
        <v>2714</v>
      </c>
      <c r="D1946" s="506" t="s">
        <v>2759</v>
      </c>
      <c r="E1946" s="506" t="s">
        <v>748</v>
      </c>
      <c r="F1946" s="509"/>
      <c r="G1946" s="509"/>
      <c r="H1946" s="509"/>
      <c r="I1946" s="509"/>
      <c r="J1946" s="509"/>
      <c r="K1946" s="509"/>
      <c r="L1946" s="509"/>
      <c r="M1946" s="509"/>
      <c r="N1946" s="509">
        <v>0.03</v>
      </c>
      <c r="O1946" s="509">
        <v>1310.5899999999999</v>
      </c>
      <c r="P1946" s="522"/>
      <c r="Q1946" s="510">
        <v>43686.333333333336</v>
      </c>
    </row>
    <row r="1947" spans="1:17" ht="14.4" customHeight="1" x14ac:dyDescent="0.3">
      <c r="A1947" s="505" t="s">
        <v>3422</v>
      </c>
      <c r="B1947" s="506" t="s">
        <v>2713</v>
      </c>
      <c r="C1947" s="506" t="s">
        <v>2679</v>
      </c>
      <c r="D1947" s="506" t="s">
        <v>2773</v>
      </c>
      <c r="E1947" s="506" t="s">
        <v>2771</v>
      </c>
      <c r="F1947" s="509"/>
      <c r="G1947" s="509"/>
      <c r="H1947" s="509"/>
      <c r="I1947" s="509"/>
      <c r="J1947" s="509"/>
      <c r="K1947" s="509"/>
      <c r="L1947" s="509"/>
      <c r="M1947" s="509"/>
      <c r="N1947" s="509">
        <v>1</v>
      </c>
      <c r="O1947" s="509">
        <v>1707.31</v>
      </c>
      <c r="P1947" s="522"/>
      <c r="Q1947" s="510">
        <v>1707.31</v>
      </c>
    </row>
    <row r="1948" spans="1:17" ht="14.4" customHeight="1" x14ac:dyDescent="0.3">
      <c r="A1948" s="505" t="s">
        <v>3422</v>
      </c>
      <c r="B1948" s="506" t="s">
        <v>2713</v>
      </c>
      <c r="C1948" s="506" t="s">
        <v>2679</v>
      </c>
      <c r="D1948" s="506" t="s">
        <v>2774</v>
      </c>
      <c r="E1948" s="506" t="s">
        <v>2771</v>
      </c>
      <c r="F1948" s="509">
        <v>1</v>
      </c>
      <c r="G1948" s="509">
        <v>2066.3000000000002</v>
      </c>
      <c r="H1948" s="509">
        <v>1</v>
      </c>
      <c r="I1948" s="509">
        <v>2066.3000000000002</v>
      </c>
      <c r="J1948" s="509"/>
      <c r="K1948" s="509"/>
      <c r="L1948" s="509"/>
      <c r="M1948" s="509"/>
      <c r="N1948" s="509"/>
      <c r="O1948" s="509"/>
      <c r="P1948" s="522"/>
      <c r="Q1948" s="510"/>
    </row>
    <row r="1949" spans="1:17" ht="14.4" customHeight="1" x14ac:dyDescent="0.3">
      <c r="A1949" s="505" t="s">
        <v>3422</v>
      </c>
      <c r="B1949" s="506" t="s">
        <v>2713</v>
      </c>
      <c r="C1949" s="506" t="s">
        <v>2679</v>
      </c>
      <c r="D1949" s="506" t="s">
        <v>2777</v>
      </c>
      <c r="E1949" s="506" t="s">
        <v>2778</v>
      </c>
      <c r="F1949" s="509">
        <v>1</v>
      </c>
      <c r="G1949" s="509">
        <v>1027.76</v>
      </c>
      <c r="H1949" s="509">
        <v>1</v>
      </c>
      <c r="I1949" s="509">
        <v>1027.76</v>
      </c>
      <c r="J1949" s="509"/>
      <c r="K1949" s="509"/>
      <c r="L1949" s="509"/>
      <c r="M1949" s="509"/>
      <c r="N1949" s="509">
        <v>1</v>
      </c>
      <c r="O1949" s="509">
        <v>1027.76</v>
      </c>
      <c r="P1949" s="522">
        <v>1</v>
      </c>
      <c r="Q1949" s="510">
        <v>1027.76</v>
      </c>
    </row>
    <row r="1950" spans="1:17" ht="14.4" customHeight="1" x14ac:dyDescent="0.3">
      <c r="A1950" s="505" t="s">
        <v>3422</v>
      </c>
      <c r="B1950" s="506" t="s">
        <v>2713</v>
      </c>
      <c r="C1950" s="506" t="s">
        <v>2679</v>
      </c>
      <c r="D1950" s="506" t="s">
        <v>2795</v>
      </c>
      <c r="E1950" s="506" t="s">
        <v>2796</v>
      </c>
      <c r="F1950" s="509">
        <v>2</v>
      </c>
      <c r="G1950" s="509">
        <v>13781.56</v>
      </c>
      <c r="H1950" s="509">
        <v>1</v>
      </c>
      <c r="I1950" s="509">
        <v>6890.78</v>
      </c>
      <c r="J1950" s="509"/>
      <c r="K1950" s="509"/>
      <c r="L1950" s="509"/>
      <c r="M1950" s="509"/>
      <c r="N1950" s="509">
        <v>1</v>
      </c>
      <c r="O1950" s="509">
        <v>6890.78</v>
      </c>
      <c r="P1950" s="522">
        <v>0.5</v>
      </c>
      <c r="Q1950" s="510">
        <v>6890.78</v>
      </c>
    </row>
    <row r="1951" spans="1:17" ht="14.4" customHeight="1" x14ac:dyDescent="0.3">
      <c r="A1951" s="505" t="s">
        <v>3422</v>
      </c>
      <c r="B1951" s="506" t="s">
        <v>2713</v>
      </c>
      <c r="C1951" s="506" t="s">
        <v>2679</v>
      </c>
      <c r="D1951" s="506" t="s">
        <v>3280</v>
      </c>
      <c r="E1951" s="506" t="s">
        <v>3281</v>
      </c>
      <c r="F1951" s="509">
        <v>1</v>
      </c>
      <c r="G1951" s="509">
        <v>34900</v>
      </c>
      <c r="H1951" s="509">
        <v>1</v>
      </c>
      <c r="I1951" s="509">
        <v>34900</v>
      </c>
      <c r="J1951" s="509"/>
      <c r="K1951" s="509"/>
      <c r="L1951" s="509"/>
      <c r="M1951" s="509"/>
      <c r="N1951" s="509"/>
      <c r="O1951" s="509"/>
      <c r="P1951" s="522"/>
      <c r="Q1951" s="510"/>
    </row>
    <row r="1952" spans="1:17" ht="14.4" customHeight="1" x14ac:dyDescent="0.3">
      <c r="A1952" s="505" t="s">
        <v>3422</v>
      </c>
      <c r="B1952" s="506" t="s">
        <v>2713</v>
      </c>
      <c r="C1952" s="506" t="s">
        <v>2679</v>
      </c>
      <c r="D1952" s="506" t="s">
        <v>2846</v>
      </c>
      <c r="E1952" s="506" t="s">
        <v>2847</v>
      </c>
      <c r="F1952" s="509">
        <v>1</v>
      </c>
      <c r="G1952" s="509">
        <v>831.16</v>
      </c>
      <c r="H1952" s="509">
        <v>1</v>
      </c>
      <c r="I1952" s="509">
        <v>831.16</v>
      </c>
      <c r="J1952" s="509"/>
      <c r="K1952" s="509"/>
      <c r="L1952" s="509"/>
      <c r="M1952" s="509"/>
      <c r="N1952" s="509"/>
      <c r="O1952" s="509"/>
      <c r="P1952" s="522"/>
      <c r="Q1952" s="510"/>
    </row>
    <row r="1953" spans="1:17" ht="14.4" customHeight="1" x14ac:dyDescent="0.3">
      <c r="A1953" s="505" t="s">
        <v>3422</v>
      </c>
      <c r="B1953" s="506" t="s">
        <v>2713</v>
      </c>
      <c r="C1953" s="506" t="s">
        <v>2679</v>
      </c>
      <c r="D1953" s="506" t="s">
        <v>2866</v>
      </c>
      <c r="E1953" s="506" t="s">
        <v>2867</v>
      </c>
      <c r="F1953" s="509">
        <v>1</v>
      </c>
      <c r="G1953" s="509">
        <v>1305.82</v>
      </c>
      <c r="H1953" s="509">
        <v>1</v>
      </c>
      <c r="I1953" s="509">
        <v>1305.82</v>
      </c>
      <c r="J1953" s="509"/>
      <c r="K1953" s="509"/>
      <c r="L1953" s="509"/>
      <c r="M1953" s="509"/>
      <c r="N1953" s="509">
        <v>1</v>
      </c>
      <c r="O1953" s="509">
        <v>1305.82</v>
      </c>
      <c r="P1953" s="522">
        <v>1</v>
      </c>
      <c r="Q1953" s="510">
        <v>1305.82</v>
      </c>
    </row>
    <row r="1954" spans="1:17" ht="14.4" customHeight="1" x14ac:dyDescent="0.3">
      <c r="A1954" s="505" t="s">
        <v>3422</v>
      </c>
      <c r="B1954" s="506" t="s">
        <v>2713</v>
      </c>
      <c r="C1954" s="506" t="s">
        <v>2679</v>
      </c>
      <c r="D1954" s="506" t="s">
        <v>2882</v>
      </c>
      <c r="E1954" s="506" t="s">
        <v>2883</v>
      </c>
      <c r="F1954" s="509"/>
      <c r="G1954" s="509"/>
      <c r="H1954" s="509"/>
      <c r="I1954" s="509"/>
      <c r="J1954" s="509"/>
      <c r="K1954" s="509"/>
      <c r="L1954" s="509"/>
      <c r="M1954" s="509"/>
      <c r="N1954" s="509">
        <v>1</v>
      </c>
      <c r="O1954" s="509">
        <v>6587.13</v>
      </c>
      <c r="P1954" s="522"/>
      <c r="Q1954" s="510">
        <v>6587.13</v>
      </c>
    </row>
    <row r="1955" spans="1:17" ht="14.4" customHeight="1" x14ac:dyDescent="0.3">
      <c r="A1955" s="505" t="s">
        <v>3422</v>
      </c>
      <c r="B1955" s="506" t="s">
        <v>2713</v>
      </c>
      <c r="C1955" s="506" t="s">
        <v>2688</v>
      </c>
      <c r="D1955" s="506" t="s">
        <v>2945</v>
      </c>
      <c r="E1955" s="506" t="s">
        <v>2946</v>
      </c>
      <c r="F1955" s="509">
        <v>116</v>
      </c>
      <c r="G1955" s="509">
        <v>23664</v>
      </c>
      <c r="H1955" s="509">
        <v>1</v>
      </c>
      <c r="I1955" s="509">
        <v>204</v>
      </c>
      <c r="J1955" s="509">
        <v>68</v>
      </c>
      <c r="K1955" s="509">
        <v>13940</v>
      </c>
      <c r="L1955" s="509">
        <v>0.58908045977011492</v>
      </c>
      <c r="M1955" s="509">
        <v>205</v>
      </c>
      <c r="N1955" s="509">
        <v>68</v>
      </c>
      <c r="O1955" s="509">
        <v>13998</v>
      </c>
      <c r="P1955" s="522">
        <v>0.59153144016227177</v>
      </c>
      <c r="Q1955" s="510">
        <v>205.85294117647058</v>
      </c>
    </row>
    <row r="1956" spans="1:17" ht="14.4" customHeight="1" x14ac:dyDescent="0.3">
      <c r="A1956" s="505" t="s">
        <v>3422</v>
      </c>
      <c r="B1956" s="506" t="s">
        <v>2713</v>
      </c>
      <c r="C1956" s="506" t="s">
        <v>2688</v>
      </c>
      <c r="D1956" s="506" t="s">
        <v>2947</v>
      </c>
      <c r="E1956" s="506" t="s">
        <v>2948</v>
      </c>
      <c r="F1956" s="509">
        <v>6</v>
      </c>
      <c r="G1956" s="509">
        <v>894</v>
      </c>
      <c r="H1956" s="509">
        <v>1</v>
      </c>
      <c r="I1956" s="509">
        <v>149</v>
      </c>
      <c r="J1956" s="509">
        <v>4</v>
      </c>
      <c r="K1956" s="509">
        <v>600</v>
      </c>
      <c r="L1956" s="509">
        <v>0.67114093959731547</v>
      </c>
      <c r="M1956" s="509">
        <v>150</v>
      </c>
      <c r="N1956" s="509">
        <v>5</v>
      </c>
      <c r="O1956" s="509">
        <v>754</v>
      </c>
      <c r="P1956" s="522">
        <v>0.84340044742729303</v>
      </c>
      <c r="Q1956" s="510">
        <v>150.80000000000001</v>
      </c>
    </row>
    <row r="1957" spans="1:17" ht="14.4" customHeight="1" x14ac:dyDescent="0.3">
      <c r="A1957" s="505" t="s">
        <v>3422</v>
      </c>
      <c r="B1957" s="506" t="s">
        <v>2713</v>
      </c>
      <c r="C1957" s="506" t="s">
        <v>2688</v>
      </c>
      <c r="D1957" s="506" t="s">
        <v>2949</v>
      </c>
      <c r="E1957" s="506" t="s">
        <v>2950</v>
      </c>
      <c r="F1957" s="509">
        <v>1</v>
      </c>
      <c r="G1957" s="509">
        <v>181</v>
      </c>
      <c r="H1957" s="509">
        <v>1</v>
      </c>
      <c r="I1957" s="509">
        <v>181</v>
      </c>
      <c r="J1957" s="509"/>
      <c r="K1957" s="509"/>
      <c r="L1957" s="509"/>
      <c r="M1957" s="509"/>
      <c r="N1957" s="509">
        <v>3</v>
      </c>
      <c r="O1957" s="509">
        <v>548</v>
      </c>
      <c r="P1957" s="522">
        <v>3.027624309392265</v>
      </c>
      <c r="Q1957" s="510">
        <v>182.66666666666666</v>
      </c>
    </row>
    <row r="1958" spans="1:17" ht="14.4" customHeight="1" x14ac:dyDescent="0.3">
      <c r="A1958" s="505" t="s">
        <v>3422</v>
      </c>
      <c r="B1958" s="506" t="s">
        <v>2713</v>
      </c>
      <c r="C1958" s="506" t="s">
        <v>2688</v>
      </c>
      <c r="D1958" s="506" t="s">
        <v>2951</v>
      </c>
      <c r="E1958" s="506" t="s">
        <v>2952</v>
      </c>
      <c r="F1958" s="509"/>
      <c r="G1958" s="509"/>
      <c r="H1958" s="509"/>
      <c r="I1958" s="509"/>
      <c r="J1958" s="509"/>
      <c r="K1958" s="509"/>
      <c r="L1958" s="509"/>
      <c r="M1958" s="509"/>
      <c r="N1958" s="509">
        <v>6</v>
      </c>
      <c r="O1958" s="509">
        <v>744</v>
      </c>
      <c r="P1958" s="522"/>
      <c r="Q1958" s="510">
        <v>124</v>
      </c>
    </row>
    <row r="1959" spans="1:17" ht="14.4" customHeight="1" x14ac:dyDescent="0.3">
      <c r="A1959" s="505" t="s">
        <v>3422</v>
      </c>
      <c r="B1959" s="506" t="s">
        <v>2713</v>
      </c>
      <c r="C1959" s="506" t="s">
        <v>2688</v>
      </c>
      <c r="D1959" s="506" t="s">
        <v>2953</v>
      </c>
      <c r="E1959" s="506" t="s">
        <v>2954</v>
      </c>
      <c r="F1959" s="509">
        <v>4</v>
      </c>
      <c r="G1959" s="509">
        <v>864</v>
      </c>
      <c r="H1959" s="509">
        <v>1</v>
      </c>
      <c r="I1959" s="509">
        <v>216</v>
      </c>
      <c r="J1959" s="509">
        <v>8</v>
      </c>
      <c r="K1959" s="509">
        <v>1736</v>
      </c>
      <c r="L1959" s="509">
        <v>2.0092592592592591</v>
      </c>
      <c r="M1959" s="509">
        <v>217</v>
      </c>
      <c r="N1959" s="509">
        <v>5</v>
      </c>
      <c r="O1959" s="509">
        <v>1090</v>
      </c>
      <c r="P1959" s="522">
        <v>1.2615740740740742</v>
      </c>
      <c r="Q1959" s="510">
        <v>218</v>
      </c>
    </row>
    <row r="1960" spans="1:17" ht="14.4" customHeight="1" x14ac:dyDescent="0.3">
      <c r="A1960" s="505" t="s">
        <v>3422</v>
      </c>
      <c r="B1960" s="506" t="s">
        <v>2713</v>
      </c>
      <c r="C1960" s="506" t="s">
        <v>2688</v>
      </c>
      <c r="D1960" s="506" t="s">
        <v>2955</v>
      </c>
      <c r="E1960" s="506" t="s">
        <v>2956</v>
      </c>
      <c r="F1960" s="509">
        <v>1</v>
      </c>
      <c r="G1960" s="509">
        <v>216</v>
      </c>
      <c r="H1960" s="509">
        <v>1</v>
      </c>
      <c r="I1960" s="509">
        <v>216</v>
      </c>
      <c r="J1960" s="509">
        <v>3</v>
      </c>
      <c r="K1960" s="509">
        <v>651</v>
      </c>
      <c r="L1960" s="509">
        <v>3.0138888888888888</v>
      </c>
      <c r="M1960" s="509">
        <v>217</v>
      </c>
      <c r="N1960" s="509">
        <v>6</v>
      </c>
      <c r="O1960" s="509">
        <v>1307</v>
      </c>
      <c r="P1960" s="522">
        <v>6.0509259259259256</v>
      </c>
      <c r="Q1960" s="510">
        <v>217.83333333333334</v>
      </c>
    </row>
    <row r="1961" spans="1:17" ht="14.4" customHeight="1" x14ac:dyDescent="0.3">
      <c r="A1961" s="505" t="s">
        <v>3422</v>
      </c>
      <c r="B1961" s="506" t="s">
        <v>2713</v>
      </c>
      <c r="C1961" s="506" t="s">
        <v>2688</v>
      </c>
      <c r="D1961" s="506" t="s">
        <v>2959</v>
      </c>
      <c r="E1961" s="506" t="s">
        <v>2960</v>
      </c>
      <c r="F1961" s="509"/>
      <c r="G1961" s="509"/>
      <c r="H1961" s="509"/>
      <c r="I1961" s="509"/>
      <c r="J1961" s="509"/>
      <c r="K1961" s="509"/>
      <c r="L1961" s="509"/>
      <c r="M1961" s="509"/>
      <c r="N1961" s="509">
        <v>1</v>
      </c>
      <c r="O1961" s="509">
        <v>220</v>
      </c>
      <c r="P1961" s="522"/>
      <c r="Q1961" s="510">
        <v>220</v>
      </c>
    </row>
    <row r="1962" spans="1:17" ht="14.4" customHeight="1" x14ac:dyDescent="0.3">
      <c r="A1962" s="505" t="s">
        <v>3422</v>
      </c>
      <c r="B1962" s="506" t="s">
        <v>2713</v>
      </c>
      <c r="C1962" s="506" t="s">
        <v>2688</v>
      </c>
      <c r="D1962" s="506" t="s">
        <v>2977</v>
      </c>
      <c r="E1962" s="506" t="s">
        <v>2978</v>
      </c>
      <c r="F1962" s="509">
        <v>2</v>
      </c>
      <c r="G1962" s="509">
        <v>650</v>
      </c>
      <c r="H1962" s="509">
        <v>1</v>
      </c>
      <c r="I1962" s="509">
        <v>325</v>
      </c>
      <c r="J1962" s="509"/>
      <c r="K1962" s="509"/>
      <c r="L1962" s="509"/>
      <c r="M1962" s="509"/>
      <c r="N1962" s="509"/>
      <c r="O1962" s="509"/>
      <c r="P1962" s="522"/>
      <c r="Q1962" s="510"/>
    </row>
    <row r="1963" spans="1:17" ht="14.4" customHeight="1" x14ac:dyDescent="0.3">
      <c r="A1963" s="505" t="s">
        <v>3422</v>
      </c>
      <c r="B1963" s="506" t="s">
        <v>2713</v>
      </c>
      <c r="C1963" s="506" t="s">
        <v>2688</v>
      </c>
      <c r="D1963" s="506" t="s">
        <v>2983</v>
      </c>
      <c r="E1963" s="506" t="s">
        <v>2984</v>
      </c>
      <c r="F1963" s="509">
        <v>4</v>
      </c>
      <c r="G1963" s="509">
        <v>16488</v>
      </c>
      <c r="H1963" s="509">
        <v>1</v>
      </c>
      <c r="I1963" s="509">
        <v>4122</v>
      </c>
      <c r="J1963" s="509">
        <v>1</v>
      </c>
      <c r="K1963" s="509">
        <v>4127</v>
      </c>
      <c r="L1963" s="509">
        <v>0.25030325084910238</v>
      </c>
      <c r="M1963" s="509">
        <v>4127</v>
      </c>
      <c r="N1963" s="509">
        <v>1</v>
      </c>
      <c r="O1963" s="509">
        <v>4135</v>
      </c>
      <c r="P1963" s="522">
        <v>0.25078845220766616</v>
      </c>
      <c r="Q1963" s="510">
        <v>4135</v>
      </c>
    </row>
    <row r="1964" spans="1:17" ht="14.4" customHeight="1" x14ac:dyDescent="0.3">
      <c r="A1964" s="505" t="s">
        <v>3422</v>
      </c>
      <c r="B1964" s="506" t="s">
        <v>2713</v>
      </c>
      <c r="C1964" s="506" t="s">
        <v>2688</v>
      </c>
      <c r="D1964" s="506" t="s">
        <v>2997</v>
      </c>
      <c r="E1964" s="506" t="s">
        <v>2998</v>
      </c>
      <c r="F1964" s="509">
        <v>2</v>
      </c>
      <c r="G1964" s="509">
        <v>7622</v>
      </c>
      <c r="H1964" s="509">
        <v>1</v>
      </c>
      <c r="I1964" s="509">
        <v>3811</v>
      </c>
      <c r="J1964" s="509"/>
      <c r="K1964" s="509"/>
      <c r="L1964" s="509"/>
      <c r="M1964" s="509"/>
      <c r="N1964" s="509">
        <v>1</v>
      </c>
      <c r="O1964" s="509">
        <v>3821</v>
      </c>
      <c r="P1964" s="522">
        <v>0.50131199160325379</v>
      </c>
      <c r="Q1964" s="510">
        <v>3821</v>
      </c>
    </row>
    <row r="1965" spans="1:17" ht="14.4" customHeight="1" x14ac:dyDescent="0.3">
      <c r="A1965" s="505" t="s">
        <v>3422</v>
      </c>
      <c r="B1965" s="506" t="s">
        <v>2713</v>
      </c>
      <c r="C1965" s="506" t="s">
        <v>2688</v>
      </c>
      <c r="D1965" s="506" t="s">
        <v>2999</v>
      </c>
      <c r="E1965" s="506" t="s">
        <v>3000</v>
      </c>
      <c r="F1965" s="509">
        <v>5</v>
      </c>
      <c r="G1965" s="509">
        <v>25725</v>
      </c>
      <c r="H1965" s="509">
        <v>1</v>
      </c>
      <c r="I1965" s="509">
        <v>5145</v>
      </c>
      <c r="J1965" s="509">
        <v>1</v>
      </c>
      <c r="K1965" s="509">
        <v>5150</v>
      </c>
      <c r="L1965" s="509">
        <v>0.20019436345966959</v>
      </c>
      <c r="M1965" s="509">
        <v>5150</v>
      </c>
      <c r="N1965" s="509"/>
      <c r="O1965" s="509"/>
      <c r="P1965" s="522"/>
      <c r="Q1965" s="510"/>
    </row>
    <row r="1966" spans="1:17" ht="14.4" customHeight="1" x14ac:dyDescent="0.3">
      <c r="A1966" s="505" t="s">
        <v>3422</v>
      </c>
      <c r="B1966" s="506" t="s">
        <v>2713</v>
      </c>
      <c r="C1966" s="506" t="s">
        <v>2688</v>
      </c>
      <c r="D1966" s="506" t="s">
        <v>3001</v>
      </c>
      <c r="E1966" s="506" t="s">
        <v>3002</v>
      </c>
      <c r="F1966" s="509">
        <v>2</v>
      </c>
      <c r="G1966" s="509">
        <v>15656</v>
      </c>
      <c r="H1966" s="509">
        <v>1</v>
      </c>
      <c r="I1966" s="509">
        <v>7828</v>
      </c>
      <c r="J1966" s="509"/>
      <c r="K1966" s="509"/>
      <c r="L1966" s="509"/>
      <c r="M1966" s="509"/>
      <c r="N1966" s="509"/>
      <c r="O1966" s="509"/>
      <c r="P1966" s="522"/>
      <c r="Q1966" s="510"/>
    </row>
    <row r="1967" spans="1:17" ht="14.4" customHeight="1" x14ac:dyDescent="0.3">
      <c r="A1967" s="505" t="s">
        <v>3422</v>
      </c>
      <c r="B1967" s="506" t="s">
        <v>2713</v>
      </c>
      <c r="C1967" s="506" t="s">
        <v>2688</v>
      </c>
      <c r="D1967" s="506" t="s">
        <v>3015</v>
      </c>
      <c r="E1967" s="506" t="s">
        <v>3016</v>
      </c>
      <c r="F1967" s="509">
        <v>2</v>
      </c>
      <c r="G1967" s="509">
        <v>2552</v>
      </c>
      <c r="H1967" s="509">
        <v>1</v>
      </c>
      <c r="I1967" s="509">
        <v>1276</v>
      </c>
      <c r="J1967" s="509">
        <v>1</v>
      </c>
      <c r="K1967" s="509">
        <v>1277</v>
      </c>
      <c r="L1967" s="509">
        <v>0.50039184952978055</v>
      </c>
      <c r="M1967" s="509">
        <v>1277</v>
      </c>
      <c r="N1967" s="509"/>
      <c r="O1967" s="509"/>
      <c r="P1967" s="522"/>
      <c r="Q1967" s="510"/>
    </row>
    <row r="1968" spans="1:17" ht="14.4" customHeight="1" x14ac:dyDescent="0.3">
      <c r="A1968" s="505" t="s">
        <v>3422</v>
      </c>
      <c r="B1968" s="506" t="s">
        <v>2713</v>
      </c>
      <c r="C1968" s="506" t="s">
        <v>2688</v>
      </c>
      <c r="D1968" s="506" t="s">
        <v>3017</v>
      </c>
      <c r="E1968" s="506" t="s">
        <v>3018</v>
      </c>
      <c r="F1968" s="509">
        <v>2</v>
      </c>
      <c r="G1968" s="509">
        <v>2326</v>
      </c>
      <c r="H1968" s="509">
        <v>1</v>
      </c>
      <c r="I1968" s="509">
        <v>1163</v>
      </c>
      <c r="J1968" s="509">
        <v>1</v>
      </c>
      <c r="K1968" s="509">
        <v>1164</v>
      </c>
      <c r="L1968" s="509">
        <v>0.50042992261392949</v>
      </c>
      <c r="M1968" s="509">
        <v>1164</v>
      </c>
      <c r="N1968" s="509"/>
      <c r="O1968" s="509"/>
      <c r="P1968" s="522"/>
      <c r="Q1968" s="510"/>
    </row>
    <row r="1969" spans="1:17" ht="14.4" customHeight="1" x14ac:dyDescent="0.3">
      <c r="A1969" s="505" t="s">
        <v>3422</v>
      </c>
      <c r="B1969" s="506" t="s">
        <v>2713</v>
      </c>
      <c r="C1969" s="506" t="s">
        <v>2688</v>
      </c>
      <c r="D1969" s="506" t="s">
        <v>3019</v>
      </c>
      <c r="E1969" s="506" t="s">
        <v>3020</v>
      </c>
      <c r="F1969" s="509">
        <v>3</v>
      </c>
      <c r="G1969" s="509">
        <v>15195</v>
      </c>
      <c r="H1969" s="509">
        <v>1</v>
      </c>
      <c r="I1969" s="509">
        <v>5065</v>
      </c>
      <c r="J1969" s="509"/>
      <c r="K1969" s="509"/>
      <c r="L1969" s="509"/>
      <c r="M1969" s="509"/>
      <c r="N1969" s="509">
        <v>8</v>
      </c>
      <c r="O1969" s="509">
        <v>40592</v>
      </c>
      <c r="P1969" s="522">
        <v>2.6714050674564001</v>
      </c>
      <c r="Q1969" s="510">
        <v>5074</v>
      </c>
    </row>
    <row r="1970" spans="1:17" ht="14.4" customHeight="1" x14ac:dyDescent="0.3">
      <c r="A1970" s="505" t="s">
        <v>3422</v>
      </c>
      <c r="B1970" s="506" t="s">
        <v>2713</v>
      </c>
      <c r="C1970" s="506" t="s">
        <v>2688</v>
      </c>
      <c r="D1970" s="506" t="s">
        <v>3027</v>
      </c>
      <c r="E1970" s="506" t="s">
        <v>3028</v>
      </c>
      <c r="F1970" s="509">
        <v>61</v>
      </c>
      <c r="G1970" s="509">
        <v>10492</v>
      </c>
      <c r="H1970" s="509">
        <v>1</v>
      </c>
      <c r="I1970" s="509">
        <v>172</v>
      </c>
      <c r="J1970" s="509">
        <v>54</v>
      </c>
      <c r="K1970" s="509">
        <v>9342</v>
      </c>
      <c r="L1970" s="509">
        <v>0.89039268013724737</v>
      </c>
      <c r="M1970" s="509">
        <v>173</v>
      </c>
      <c r="N1970" s="509">
        <v>58</v>
      </c>
      <c r="O1970" s="509">
        <v>10081</v>
      </c>
      <c r="P1970" s="522">
        <v>0.96082729698818148</v>
      </c>
      <c r="Q1970" s="510">
        <v>173.81034482758622</v>
      </c>
    </row>
    <row r="1971" spans="1:17" ht="14.4" customHeight="1" x14ac:dyDescent="0.3">
      <c r="A1971" s="505" t="s">
        <v>3422</v>
      </c>
      <c r="B1971" s="506" t="s">
        <v>2713</v>
      </c>
      <c r="C1971" s="506" t="s">
        <v>2688</v>
      </c>
      <c r="D1971" s="506" t="s">
        <v>3029</v>
      </c>
      <c r="E1971" s="506" t="s">
        <v>3030</v>
      </c>
      <c r="F1971" s="509">
        <v>35</v>
      </c>
      <c r="G1971" s="509">
        <v>69790</v>
      </c>
      <c r="H1971" s="509">
        <v>1</v>
      </c>
      <c r="I1971" s="509">
        <v>1994</v>
      </c>
      <c r="J1971" s="509">
        <v>25</v>
      </c>
      <c r="K1971" s="509">
        <v>49900</v>
      </c>
      <c r="L1971" s="509">
        <v>0.71500214930505801</v>
      </c>
      <c r="M1971" s="509">
        <v>1996</v>
      </c>
      <c r="N1971" s="509">
        <v>28</v>
      </c>
      <c r="O1971" s="509">
        <v>55957</v>
      </c>
      <c r="P1971" s="522">
        <v>0.80179108754835937</v>
      </c>
      <c r="Q1971" s="510">
        <v>1998.4642857142858</v>
      </c>
    </row>
    <row r="1972" spans="1:17" ht="14.4" customHeight="1" x14ac:dyDescent="0.3">
      <c r="A1972" s="505" t="s">
        <v>3422</v>
      </c>
      <c r="B1972" s="506" t="s">
        <v>2713</v>
      </c>
      <c r="C1972" s="506" t="s">
        <v>2688</v>
      </c>
      <c r="D1972" s="506" t="s">
        <v>3035</v>
      </c>
      <c r="E1972" s="506" t="s">
        <v>3036</v>
      </c>
      <c r="F1972" s="509">
        <v>1</v>
      </c>
      <c r="G1972" s="509">
        <v>2691</v>
      </c>
      <c r="H1972" s="509">
        <v>1</v>
      </c>
      <c r="I1972" s="509">
        <v>2691</v>
      </c>
      <c r="J1972" s="509"/>
      <c r="K1972" s="509"/>
      <c r="L1972" s="509"/>
      <c r="M1972" s="509"/>
      <c r="N1972" s="509">
        <v>2</v>
      </c>
      <c r="O1972" s="509">
        <v>5390</v>
      </c>
      <c r="P1972" s="522">
        <v>2.00297287253809</v>
      </c>
      <c r="Q1972" s="510">
        <v>2695</v>
      </c>
    </row>
    <row r="1973" spans="1:17" ht="14.4" customHeight="1" x14ac:dyDescent="0.3">
      <c r="A1973" s="505" t="s">
        <v>3422</v>
      </c>
      <c r="B1973" s="506" t="s">
        <v>2713</v>
      </c>
      <c r="C1973" s="506" t="s">
        <v>2688</v>
      </c>
      <c r="D1973" s="506" t="s">
        <v>3037</v>
      </c>
      <c r="E1973" s="506" t="s">
        <v>3038</v>
      </c>
      <c r="F1973" s="509"/>
      <c r="G1973" s="509"/>
      <c r="H1973" s="509"/>
      <c r="I1973" s="509"/>
      <c r="J1973" s="509">
        <v>1</v>
      </c>
      <c r="K1973" s="509">
        <v>5180</v>
      </c>
      <c r="L1973" s="509"/>
      <c r="M1973" s="509">
        <v>5180</v>
      </c>
      <c r="N1973" s="509">
        <v>1</v>
      </c>
      <c r="O1973" s="509">
        <v>5186</v>
      </c>
      <c r="P1973" s="522"/>
      <c r="Q1973" s="510">
        <v>5186</v>
      </c>
    </row>
    <row r="1974" spans="1:17" ht="14.4" customHeight="1" x14ac:dyDescent="0.3">
      <c r="A1974" s="505" t="s">
        <v>3422</v>
      </c>
      <c r="B1974" s="506" t="s">
        <v>2713</v>
      </c>
      <c r="C1974" s="506" t="s">
        <v>2688</v>
      </c>
      <c r="D1974" s="506" t="s">
        <v>3047</v>
      </c>
      <c r="E1974" s="506" t="s">
        <v>3048</v>
      </c>
      <c r="F1974" s="509">
        <v>1</v>
      </c>
      <c r="G1974" s="509">
        <v>2074</v>
      </c>
      <c r="H1974" s="509">
        <v>1</v>
      </c>
      <c r="I1974" s="509">
        <v>2074</v>
      </c>
      <c r="J1974" s="509"/>
      <c r="K1974" s="509"/>
      <c r="L1974" s="509"/>
      <c r="M1974" s="509"/>
      <c r="N1974" s="509"/>
      <c r="O1974" s="509"/>
      <c r="P1974" s="522"/>
      <c r="Q1974" s="510"/>
    </row>
    <row r="1975" spans="1:17" ht="14.4" customHeight="1" x14ac:dyDescent="0.3">
      <c r="A1975" s="505" t="s">
        <v>3422</v>
      </c>
      <c r="B1975" s="506" t="s">
        <v>2713</v>
      </c>
      <c r="C1975" s="506" t="s">
        <v>2688</v>
      </c>
      <c r="D1975" s="506" t="s">
        <v>3049</v>
      </c>
      <c r="E1975" s="506" t="s">
        <v>3050</v>
      </c>
      <c r="F1975" s="509">
        <v>5</v>
      </c>
      <c r="G1975" s="509">
        <v>745</v>
      </c>
      <c r="H1975" s="509">
        <v>1</v>
      </c>
      <c r="I1975" s="509">
        <v>149</v>
      </c>
      <c r="J1975" s="509">
        <v>5</v>
      </c>
      <c r="K1975" s="509">
        <v>750</v>
      </c>
      <c r="L1975" s="509">
        <v>1.0067114093959733</v>
      </c>
      <c r="M1975" s="509">
        <v>150</v>
      </c>
      <c r="N1975" s="509">
        <v>8</v>
      </c>
      <c r="O1975" s="509">
        <v>1208</v>
      </c>
      <c r="P1975" s="522">
        <v>1.621476510067114</v>
      </c>
      <c r="Q1975" s="510">
        <v>151</v>
      </c>
    </row>
    <row r="1976" spans="1:17" ht="14.4" customHeight="1" x14ac:dyDescent="0.3">
      <c r="A1976" s="505" t="s">
        <v>3422</v>
      </c>
      <c r="B1976" s="506" t="s">
        <v>2713</v>
      </c>
      <c r="C1976" s="506" t="s">
        <v>2688</v>
      </c>
      <c r="D1976" s="506" t="s">
        <v>3051</v>
      </c>
      <c r="E1976" s="506" t="s">
        <v>3052</v>
      </c>
      <c r="F1976" s="509"/>
      <c r="G1976" s="509"/>
      <c r="H1976" s="509"/>
      <c r="I1976" s="509"/>
      <c r="J1976" s="509">
        <v>2</v>
      </c>
      <c r="K1976" s="509">
        <v>386</v>
      </c>
      <c r="L1976" s="509"/>
      <c r="M1976" s="509">
        <v>193</v>
      </c>
      <c r="N1976" s="509"/>
      <c r="O1976" s="509"/>
      <c r="P1976" s="522"/>
      <c r="Q1976" s="510"/>
    </row>
    <row r="1977" spans="1:17" ht="14.4" customHeight="1" x14ac:dyDescent="0.3">
      <c r="A1977" s="505" t="s">
        <v>3422</v>
      </c>
      <c r="B1977" s="506" t="s">
        <v>2713</v>
      </c>
      <c r="C1977" s="506" t="s">
        <v>2688</v>
      </c>
      <c r="D1977" s="506" t="s">
        <v>3055</v>
      </c>
      <c r="E1977" s="506" t="s">
        <v>3056</v>
      </c>
      <c r="F1977" s="509"/>
      <c r="G1977" s="509"/>
      <c r="H1977" s="509"/>
      <c r="I1977" s="509"/>
      <c r="J1977" s="509"/>
      <c r="K1977" s="509"/>
      <c r="L1977" s="509"/>
      <c r="M1977" s="509"/>
      <c r="N1977" s="509">
        <v>1</v>
      </c>
      <c r="O1977" s="509">
        <v>415</v>
      </c>
      <c r="P1977" s="522"/>
      <c r="Q1977" s="510">
        <v>415</v>
      </c>
    </row>
    <row r="1978" spans="1:17" ht="14.4" customHeight="1" x14ac:dyDescent="0.3">
      <c r="A1978" s="505" t="s">
        <v>3422</v>
      </c>
      <c r="B1978" s="506" t="s">
        <v>2713</v>
      </c>
      <c r="C1978" s="506" t="s">
        <v>2688</v>
      </c>
      <c r="D1978" s="506" t="s">
        <v>3059</v>
      </c>
      <c r="E1978" s="506" t="s">
        <v>3060</v>
      </c>
      <c r="F1978" s="509">
        <v>78</v>
      </c>
      <c r="G1978" s="509">
        <v>12246</v>
      </c>
      <c r="H1978" s="509">
        <v>1</v>
      </c>
      <c r="I1978" s="509">
        <v>157</v>
      </c>
      <c r="J1978" s="509">
        <v>40</v>
      </c>
      <c r="K1978" s="509">
        <v>6320</v>
      </c>
      <c r="L1978" s="509">
        <v>0.51608688551363713</v>
      </c>
      <c r="M1978" s="509">
        <v>158</v>
      </c>
      <c r="N1978" s="509">
        <v>43</v>
      </c>
      <c r="O1978" s="509">
        <v>6826</v>
      </c>
      <c r="P1978" s="522">
        <v>0.55740650008165926</v>
      </c>
      <c r="Q1978" s="510">
        <v>158.74418604651163</v>
      </c>
    </row>
    <row r="1979" spans="1:17" ht="14.4" customHeight="1" x14ac:dyDescent="0.3">
      <c r="A1979" s="505" t="s">
        <v>3422</v>
      </c>
      <c r="B1979" s="506" t="s">
        <v>2713</v>
      </c>
      <c r="C1979" s="506" t="s">
        <v>2688</v>
      </c>
      <c r="D1979" s="506" t="s">
        <v>3067</v>
      </c>
      <c r="E1979" s="506" t="s">
        <v>3068</v>
      </c>
      <c r="F1979" s="509">
        <v>18</v>
      </c>
      <c r="G1979" s="509">
        <v>38088</v>
      </c>
      <c r="H1979" s="509">
        <v>1</v>
      </c>
      <c r="I1979" s="509">
        <v>2116</v>
      </c>
      <c r="J1979" s="509">
        <v>20</v>
      </c>
      <c r="K1979" s="509">
        <v>42360</v>
      </c>
      <c r="L1979" s="509">
        <v>1.1121613106490233</v>
      </c>
      <c r="M1979" s="509">
        <v>2118</v>
      </c>
      <c r="N1979" s="509">
        <v>23</v>
      </c>
      <c r="O1979" s="509">
        <v>48768</v>
      </c>
      <c r="P1979" s="522">
        <v>1.2804032766225584</v>
      </c>
      <c r="Q1979" s="510">
        <v>2120.3478260869565</v>
      </c>
    </row>
    <row r="1980" spans="1:17" ht="14.4" customHeight="1" x14ac:dyDescent="0.3">
      <c r="A1980" s="505" t="s">
        <v>3422</v>
      </c>
      <c r="B1980" s="506" t="s">
        <v>2713</v>
      </c>
      <c r="C1980" s="506" t="s">
        <v>2688</v>
      </c>
      <c r="D1980" s="506" t="s">
        <v>3069</v>
      </c>
      <c r="E1980" s="506" t="s">
        <v>2998</v>
      </c>
      <c r="F1980" s="509">
        <v>2</v>
      </c>
      <c r="G1980" s="509">
        <v>3724</v>
      </c>
      <c r="H1980" s="509">
        <v>1</v>
      </c>
      <c r="I1980" s="509">
        <v>1862</v>
      </c>
      <c r="J1980" s="509"/>
      <c r="K1980" s="509"/>
      <c r="L1980" s="509"/>
      <c r="M1980" s="509"/>
      <c r="N1980" s="509">
        <v>2</v>
      </c>
      <c r="O1980" s="509">
        <v>3734</v>
      </c>
      <c r="P1980" s="522">
        <v>1.0026852846401719</v>
      </c>
      <c r="Q1980" s="510">
        <v>1867</v>
      </c>
    </row>
    <row r="1981" spans="1:17" ht="14.4" customHeight="1" x14ac:dyDescent="0.3">
      <c r="A1981" s="505" t="s">
        <v>3422</v>
      </c>
      <c r="B1981" s="506" t="s">
        <v>2713</v>
      </c>
      <c r="C1981" s="506" t="s">
        <v>2688</v>
      </c>
      <c r="D1981" s="506" t="s">
        <v>3078</v>
      </c>
      <c r="E1981" s="506" t="s">
        <v>3079</v>
      </c>
      <c r="F1981" s="509"/>
      <c r="G1981" s="509"/>
      <c r="H1981" s="509"/>
      <c r="I1981" s="509"/>
      <c r="J1981" s="509"/>
      <c r="K1981" s="509"/>
      <c r="L1981" s="509"/>
      <c r="M1981" s="509"/>
      <c r="N1981" s="509">
        <v>1</v>
      </c>
      <c r="O1981" s="509">
        <v>8395</v>
      </c>
      <c r="P1981" s="522"/>
      <c r="Q1981" s="510">
        <v>8395</v>
      </c>
    </row>
    <row r="1982" spans="1:17" ht="14.4" customHeight="1" x14ac:dyDescent="0.3">
      <c r="A1982" s="505" t="s">
        <v>3422</v>
      </c>
      <c r="B1982" s="506" t="s">
        <v>2713</v>
      </c>
      <c r="C1982" s="506" t="s">
        <v>2688</v>
      </c>
      <c r="D1982" s="506" t="s">
        <v>3084</v>
      </c>
      <c r="E1982" s="506" t="s">
        <v>3085</v>
      </c>
      <c r="F1982" s="509">
        <v>1</v>
      </c>
      <c r="G1982" s="509">
        <v>0</v>
      </c>
      <c r="H1982" s="509"/>
      <c r="I1982" s="509">
        <v>0</v>
      </c>
      <c r="J1982" s="509"/>
      <c r="K1982" s="509"/>
      <c r="L1982" s="509"/>
      <c r="M1982" s="509"/>
      <c r="N1982" s="509"/>
      <c r="O1982" s="509"/>
      <c r="P1982" s="522"/>
      <c r="Q1982" s="510"/>
    </row>
    <row r="1983" spans="1:17" ht="14.4" customHeight="1" x14ac:dyDescent="0.3">
      <c r="A1983" s="505" t="s">
        <v>3423</v>
      </c>
      <c r="B1983" s="506" t="s">
        <v>2678</v>
      </c>
      <c r="C1983" s="506" t="s">
        <v>2688</v>
      </c>
      <c r="D1983" s="506" t="s">
        <v>2701</v>
      </c>
      <c r="E1983" s="506" t="s">
        <v>2702</v>
      </c>
      <c r="F1983" s="509">
        <v>1</v>
      </c>
      <c r="G1983" s="509">
        <v>648</v>
      </c>
      <c r="H1983" s="509">
        <v>1</v>
      </c>
      <c r="I1983" s="509">
        <v>648</v>
      </c>
      <c r="J1983" s="509"/>
      <c r="K1983" s="509"/>
      <c r="L1983" s="509"/>
      <c r="M1983" s="509"/>
      <c r="N1983" s="509"/>
      <c r="O1983" s="509"/>
      <c r="P1983" s="522"/>
      <c r="Q1983" s="510"/>
    </row>
    <row r="1984" spans="1:17" ht="14.4" customHeight="1" x14ac:dyDescent="0.3">
      <c r="A1984" s="505" t="s">
        <v>3423</v>
      </c>
      <c r="B1984" s="506" t="s">
        <v>2678</v>
      </c>
      <c r="C1984" s="506" t="s">
        <v>2688</v>
      </c>
      <c r="D1984" s="506" t="s">
        <v>2703</v>
      </c>
      <c r="E1984" s="506" t="s">
        <v>2704</v>
      </c>
      <c r="F1984" s="509">
        <v>1</v>
      </c>
      <c r="G1984" s="509">
        <v>120</v>
      </c>
      <c r="H1984" s="509">
        <v>1</v>
      </c>
      <c r="I1984" s="509">
        <v>120</v>
      </c>
      <c r="J1984" s="509"/>
      <c r="K1984" s="509"/>
      <c r="L1984" s="509"/>
      <c r="M1984" s="509"/>
      <c r="N1984" s="509"/>
      <c r="O1984" s="509"/>
      <c r="P1984" s="522"/>
      <c r="Q1984" s="510"/>
    </row>
    <row r="1985" spans="1:17" ht="14.4" customHeight="1" x14ac:dyDescent="0.3">
      <c r="A1985" s="505" t="s">
        <v>3423</v>
      </c>
      <c r="B1985" s="506" t="s">
        <v>2678</v>
      </c>
      <c r="C1985" s="506" t="s">
        <v>2688</v>
      </c>
      <c r="D1985" s="506" t="s">
        <v>2705</v>
      </c>
      <c r="E1985" s="506" t="s">
        <v>2706</v>
      </c>
      <c r="F1985" s="509">
        <v>1</v>
      </c>
      <c r="G1985" s="509">
        <v>264</v>
      </c>
      <c r="H1985" s="509">
        <v>1</v>
      </c>
      <c r="I1985" s="509">
        <v>264</v>
      </c>
      <c r="J1985" s="509"/>
      <c r="K1985" s="509"/>
      <c r="L1985" s="509"/>
      <c r="M1985" s="509"/>
      <c r="N1985" s="509"/>
      <c r="O1985" s="509"/>
      <c r="P1985" s="522"/>
      <c r="Q1985" s="510"/>
    </row>
    <row r="1986" spans="1:17" ht="14.4" customHeight="1" x14ac:dyDescent="0.3">
      <c r="A1986" s="505" t="s">
        <v>3423</v>
      </c>
      <c r="B1986" s="506" t="s">
        <v>2713</v>
      </c>
      <c r="C1986" s="506" t="s">
        <v>2714</v>
      </c>
      <c r="D1986" s="506" t="s">
        <v>2719</v>
      </c>
      <c r="E1986" s="506" t="s">
        <v>714</v>
      </c>
      <c r="F1986" s="509"/>
      <c r="G1986" s="509"/>
      <c r="H1986" s="509"/>
      <c r="I1986" s="509"/>
      <c r="J1986" s="509"/>
      <c r="K1986" s="509"/>
      <c r="L1986" s="509"/>
      <c r="M1986" s="509"/>
      <c r="N1986" s="509">
        <v>0.5</v>
      </c>
      <c r="O1986" s="509">
        <v>894.53</v>
      </c>
      <c r="P1986" s="522"/>
      <c r="Q1986" s="510">
        <v>1789.06</v>
      </c>
    </row>
    <row r="1987" spans="1:17" ht="14.4" customHeight="1" x14ac:dyDescent="0.3">
      <c r="A1987" s="505" t="s">
        <v>3423</v>
      </c>
      <c r="B1987" s="506" t="s">
        <v>2713</v>
      </c>
      <c r="C1987" s="506" t="s">
        <v>2714</v>
      </c>
      <c r="D1987" s="506" t="s">
        <v>2720</v>
      </c>
      <c r="E1987" s="506" t="s">
        <v>2721</v>
      </c>
      <c r="F1987" s="509">
        <v>1.33</v>
      </c>
      <c r="G1987" s="509">
        <v>3522.15</v>
      </c>
      <c r="H1987" s="509">
        <v>1</v>
      </c>
      <c r="I1987" s="509">
        <v>2648.2330827067667</v>
      </c>
      <c r="J1987" s="509"/>
      <c r="K1987" s="509"/>
      <c r="L1987" s="509"/>
      <c r="M1987" s="509"/>
      <c r="N1987" s="509"/>
      <c r="O1987" s="509"/>
      <c r="P1987" s="522"/>
      <c r="Q1987" s="510"/>
    </row>
    <row r="1988" spans="1:17" ht="14.4" customHeight="1" x14ac:dyDescent="0.3">
      <c r="A1988" s="505" t="s">
        <v>3423</v>
      </c>
      <c r="B1988" s="506" t="s">
        <v>2713</v>
      </c>
      <c r="C1988" s="506" t="s">
        <v>2714</v>
      </c>
      <c r="D1988" s="506" t="s">
        <v>2722</v>
      </c>
      <c r="E1988" s="506" t="s">
        <v>2721</v>
      </c>
      <c r="F1988" s="509">
        <v>0.8</v>
      </c>
      <c r="G1988" s="509">
        <v>5296.44</v>
      </c>
      <c r="H1988" s="509">
        <v>1</v>
      </c>
      <c r="I1988" s="509">
        <v>6620.5499999999993</v>
      </c>
      <c r="J1988" s="509"/>
      <c r="K1988" s="509"/>
      <c r="L1988" s="509"/>
      <c r="M1988" s="509"/>
      <c r="N1988" s="509">
        <v>0.60000000000000009</v>
      </c>
      <c r="O1988" s="509">
        <v>4007.16</v>
      </c>
      <c r="P1988" s="522">
        <v>0.75657611527743163</v>
      </c>
      <c r="Q1988" s="510">
        <v>6678.5999999999985</v>
      </c>
    </row>
    <row r="1989" spans="1:17" ht="14.4" customHeight="1" x14ac:dyDescent="0.3">
      <c r="A1989" s="505" t="s">
        <v>3423</v>
      </c>
      <c r="B1989" s="506" t="s">
        <v>2713</v>
      </c>
      <c r="C1989" s="506" t="s">
        <v>2714</v>
      </c>
      <c r="D1989" s="506" t="s">
        <v>2728</v>
      </c>
      <c r="E1989" s="506" t="s">
        <v>725</v>
      </c>
      <c r="F1989" s="509">
        <v>1.4</v>
      </c>
      <c r="G1989" s="509">
        <v>1372.59</v>
      </c>
      <c r="H1989" s="509">
        <v>1</v>
      </c>
      <c r="I1989" s="509">
        <v>980.42142857142858</v>
      </c>
      <c r="J1989" s="509"/>
      <c r="K1989" s="509"/>
      <c r="L1989" s="509"/>
      <c r="M1989" s="509"/>
      <c r="N1989" s="509">
        <v>0.9</v>
      </c>
      <c r="O1989" s="509">
        <v>890.12</v>
      </c>
      <c r="P1989" s="522">
        <v>0.64849663774324462</v>
      </c>
      <c r="Q1989" s="510">
        <v>989.02222222222224</v>
      </c>
    </row>
    <row r="1990" spans="1:17" ht="14.4" customHeight="1" x14ac:dyDescent="0.3">
      <c r="A1990" s="505" t="s">
        <v>3423</v>
      </c>
      <c r="B1990" s="506" t="s">
        <v>2713</v>
      </c>
      <c r="C1990" s="506" t="s">
        <v>2714</v>
      </c>
      <c r="D1990" s="506" t="s">
        <v>2731</v>
      </c>
      <c r="E1990" s="506" t="s">
        <v>832</v>
      </c>
      <c r="F1990" s="509"/>
      <c r="G1990" s="509"/>
      <c r="H1990" s="509"/>
      <c r="I1990" s="509"/>
      <c r="J1990" s="509">
        <v>0.05</v>
      </c>
      <c r="K1990" s="509">
        <v>516.87</v>
      </c>
      <c r="L1990" s="509"/>
      <c r="M1990" s="509">
        <v>10337.4</v>
      </c>
      <c r="N1990" s="509"/>
      <c r="O1990" s="509"/>
      <c r="P1990" s="522"/>
      <c r="Q1990" s="510"/>
    </row>
    <row r="1991" spans="1:17" ht="14.4" customHeight="1" x14ac:dyDescent="0.3">
      <c r="A1991" s="505" t="s">
        <v>3423</v>
      </c>
      <c r="B1991" s="506" t="s">
        <v>2713</v>
      </c>
      <c r="C1991" s="506" t="s">
        <v>2714</v>
      </c>
      <c r="D1991" s="506" t="s">
        <v>2745</v>
      </c>
      <c r="E1991" s="506" t="s">
        <v>748</v>
      </c>
      <c r="F1991" s="509">
        <v>0.04</v>
      </c>
      <c r="G1991" s="509">
        <v>216.53</v>
      </c>
      <c r="H1991" s="509">
        <v>1</v>
      </c>
      <c r="I1991" s="509">
        <v>5413.25</v>
      </c>
      <c r="J1991" s="509"/>
      <c r="K1991" s="509"/>
      <c r="L1991" s="509"/>
      <c r="M1991" s="509"/>
      <c r="N1991" s="509"/>
      <c r="O1991" s="509"/>
      <c r="P1991" s="522"/>
      <c r="Q1991" s="510"/>
    </row>
    <row r="1992" spans="1:17" ht="14.4" customHeight="1" x14ac:dyDescent="0.3">
      <c r="A1992" s="505" t="s">
        <v>3423</v>
      </c>
      <c r="B1992" s="506" t="s">
        <v>2713</v>
      </c>
      <c r="C1992" s="506" t="s">
        <v>2714</v>
      </c>
      <c r="D1992" s="506" t="s">
        <v>2746</v>
      </c>
      <c r="E1992" s="506" t="s">
        <v>748</v>
      </c>
      <c r="F1992" s="509">
        <v>0.64999999999999991</v>
      </c>
      <c r="G1992" s="509">
        <v>6991.5</v>
      </c>
      <c r="H1992" s="509">
        <v>1</v>
      </c>
      <c r="I1992" s="509">
        <v>10756.153846153848</v>
      </c>
      <c r="J1992" s="509">
        <v>0.30000000000000004</v>
      </c>
      <c r="K1992" s="509">
        <v>3268.88</v>
      </c>
      <c r="L1992" s="509">
        <v>0.46755059715368663</v>
      </c>
      <c r="M1992" s="509">
        <v>10896.266666666665</v>
      </c>
      <c r="N1992" s="509">
        <v>0.22999999999999998</v>
      </c>
      <c r="O1992" s="509">
        <v>2511.96</v>
      </c>
      <c r="P1992" s="522">
        <v>0.35928770650075093</v>
      </c>
      <c r="Q1992" s="510">
        <v>10921.565217391306</v>
      </c>
    </row>
    <row r="1993" spans="1:17" ht="14.4" customHeight="1" x14ac:dyDescent="0.3">
      <c r="A1993" s="505" t="s">
        <v>3423</v>
      </c>
      <c r="B1993" s="506" t="s">
        <v>2713</v>
      </c>
      <c r="C1993" s="506" t="s">
        <v>2714</v>
      </c>
      <c r="D1993" s="506" t="s">
        <v>2747</v>
      </c>
      <c r="E1993" s="506" t="s">
        <v>855</v>
      </c>
      <c r="F1993" s="509">
        <v>0.30000000000000004</v>
      </c>
      <c r="G1993" s="509">
        <v>581.73</v>
      </c>
      <c r="H1993" s="509">
        <v>1</v>
      </c>
      <c r="I1993" s="509">
        <v>1939.0999999999997</v>
      </c>
      <c r="J1993" s="509"/>
      <c r="K1993" s="509"/>
      <c r="L1993" s="509"/>
      <c r="M1993" s="509"/>
      <c r="N1993" s="509"/>
      <c r="O1993" s="509"/>
      <c r="P1993" s="522"/>
      <c r="Q1993" s="510"/>
    </row>
    <row r="1994" spans="1:17" ht="14.4" customHeight="1" x14ac:dyDescent="0.3">
      <c r="A1994" s="505" t="s">
        <v>3423</v>
      </c>
      <c r="B1994" s="506" t="s">
        <v>2713</v>
      </c>
      <c r="C1994" s="506" t="s">
        <v>2714</v>
      </c>
      <c r="D1994" s="506" t="s">
        <v>2749</v>
      </c>
      <c r="E1994" s="506" t="s">
        <v>748</v>
      </c>
      <c r="F1994" s="509"/>
      <c r="G1994" s="509"/>
      <c r="H1994" s="509"/>
      <c r="I1994" s="509"/>
      <c r="J1994" s="509"/>
      <c r="K1994" s="509"/>
      <c r="L1994" s="509"/>
      <c r="M1994" s="509"/>
      <c r="N1994" s="509">
        <v>0.25</v>
      </c>
      <c r="O1994" s="509">
        <v>546.08000000000004</v>
      </c>
      <c r="P1994" s="522"/>
      <c r="Q1994" s="510">
        <v>2184.3200000000002</v>
      </c>
    </row>
    <row r="1995" spans="1:17" ht="14.4" customHeight="1" x14ac:dyDescent="0.3">
      <c r="A1995" s="505" t="s">
        <v>3423</v>
      </c>
      <c r="B1995" s="506" t="s">
        <v>2713</v>
      </c>
      <c r="C1995" s="506" t="s">
        <v>2714</v>
      </c>
      <c r="D1995" s="506" t="s">
        <v>2750</v>
      </c>
      <c r="E1995" s="506" t="s">
        <v>733</v>
      </c>
      <c r="F1995" s="509"/>
      <c r="G1995" s="509"/>
      <c r="H1995" s="509"/>
      <c r="I1995" s="509"/>
      <c r="J1995" s="509"/>
      <c r="K1995" s="509"/>
      <c r="L1995" s="509"/>
      <c r="M1995" s="509"/>
      <c r="N1995" s="509">
        <v>0.15</v>
      </c>
      <c r="O1995" s="509">
        <v>56.9</v>
      </c>
      <c r="P1995" s="522"/>
      <c r="Q1995" s="510">
        <v>379.33333333333331</v>
      </c>
    </row>
    <row r="1996" spans="1:17" ht="14.4" customHeight="1" x14ac:dyDescent="0.3">
      <c r="A1996" s="505" t="s">
        <v>3423</v>
      </c>
      <c r="B1996" s="506" t="s">
        <v>2713</v>
      </c>
      <c r="C1996" s="506" t="s">
        <v>2714</v>
      </c>
      <c r="D1996" s="506" t="s">
        <v>2752</v>
      </c>
      <c r="E1996" s="506" t="s">
        <v>710</v>
      </c>
      <c r="F1996" s="509"/>
      <c r="G1996" s="509"/>
      <c r="H1996" s="509"/>
      <c r="I1996" s="509"/>
      <c r="J1996" s="509"/>
      <c r="K1996" s="509"/>
      <c r="L1996" s="509"/>
      <c r="M1996" s="509"/>
      <c r="N1996" s="509">
        <v>0.05</v>
      </c>
      <c r="O1996" s="509">
        <v>47.24</v>
      </c>
      <c r="P1996" s="522"/>
      <c r="Q1996" s="510">
        <v>944.8</v>
      </c>
    </row>
    <row r="1997" spans="1:17" ht="14.4" customHeight="1" x14ac:dyDescent="0.3">
      <c r="A1997" s="505" t="s">
        <v>3423</v>
      </c>
      <c r="B1997" s="506" t="s">
        <v>2713</v>
      </c>
      <c r="C1997" s="506" t="s">
        <v>2688</v>
      </c>
      <c r="D1997" s="506" t="s">
        <v>2947</v>
      </c>
      <c r="E1997" s="506" t="s">
        <v>2948</v>
      </c>
      <c r="F1997" s="509">
        <v>19</v>
      </c>
      <c r="G1997" s="509">
        <v>2831</v>
      </c>
      <c r="H1997" s="509">
        <v>1</v>
      </c>
      <c r="I1997" s="509">
        <v>149</v>
      </c>
      <c r="J1997" s="509">
        <v>7</v>
      </c>
      <c r="K1997" s="509">
        <v>1050</v>
      </c>
      <c r="L1997" s="509">
        <v>0.37089367714588484</v>
      </c>
      <c r="M1997" s="509">
        <v>150</v>
      </c>
      <c r="N1997" s="509">
        <v>4</v>
      </c>
      <c r="O1997" s="509">
        <v>604</v>
      </c>
      <c r="P1997" s="522">
        <v>0.21335217237725185</v>
      </c>
      <c r="Q1997" s="510">
        <v>151</v>
      </c>
    </row>
    <row r="1998" spans="1:17" ht="14.4" customHeight="1" x14ac:dyDescent="0.3">
      <c r="A1998" s="505" t="s">
        <v>3423</v>
      </c>
      <c r="B1998" s="506" t="s">
        <v>2713</v>
      </c>
      <c r="C1998" s="506" t="s">
        <v>2688</v>
      </c>
      <c r="D1998" s="506" t="s">
        <v>2949</v>
      </c>
      <c r="E1998" s="506" t="s">
        <v>2950</v>
      </c>
      <c r="F1998" s="509">
        <v>30</v>
      </c>
      <c r="G1998" s="509">
        <v>5430</v>
      </c>
      <c r="H1998" s="509">
        <v>1</v>
      </c>
      <c r="I1998" s="509">
        <v>181</v>
      </c>
      <c r="J1998" s="509">
        <v>23</v>
      </c>
      <c r="K1998" s="509">
        <v>4186</v>
      </c>
      <c r="L1998" s="509">
        <v>0.77090239410681405</v>
      </c>
      <c r="M1998" s="509">
        <v>182</v>
      </c>
      <c r="N1998" s="509">
        <v>27</v>
      </c>
      <c r="O1998" s="509">
        <v>4935</v>
      </c>
      <c r="P1998" s="522">
        <v>0.90883977900552482</v>
      </c>
      <c r="Q1998" s="510">
        <v>182.77777777777777</v>
      </c>
    </row>
    <row r="1999" spans="1:17" ht="14.4" customHeight="1" x14ac:dyDescent="0.3">
      <c r="A1999" s="505" t="s">
        <v>3423</v>
      </c>
      <c r="B1999" s="506" t="s">
        <v>2713</v>
      </c>
      <c r="C1999" s="506" t="s">
        <v>2688</v>
      </c>
      <c r="D1999" s="506" t="s">
        <v>2951</v>
      </c>
      <c r="E1999" s="506" t="s">
        <v>2952</v>
      </c>
      <c r="F1999" s="509">
        <v>54</v>
      </c>
      <c r="G1999" s="509">
        <v>6696</v>
      </c>
      <c r="H1999" s="509">
        <v>1</v>
      </c>
      <c r="I1999" s="509">
        <v>124</v>
      </c>
      <c r="J1999" s="509">
        <v>24</v>
      </c>
      <c r="K1999" s="509">
        <v>2976</v>
      </c>
      <c r="L1999" s="509">
        <v>0.44444444444444442</v>
      </c>
      <c r="M1999" s="509">
        <v>124</v>
      </c>
      <c r="N1999" s="509">
        <v>48</v>
      </c>
      <c r="O1999" s="509">
        <v>5989</v>
      </c>
      <c r="P1999" s="522">
        <v>0.89441457586618878</v>
      </c>
      <c r="Q1999" s="510">
        <v>124.77083333333333</v>
      </c>
    </row>
    <row r="2000" spans="1:17" ht="14.4" customHeight="1" x14ac:dyDescent="0.3">
      <c r="A2000" s="505" t="s">
        <v>3423</v>
      </c>
      <c r="B2000" s="506" t="s">
        <v>2713</v>
      </c>
      <c r="C2000" s="506" t="s">
        <v>2688</v>
      </c>
      <c r="D2000" s="506" t="s">
        <v>2953</v>
      </c>
      <c r="E2000" s="506" t="s">
        <v>2954</v>
      </c>
      <c r="F2000" s="509">
        <v>92</v>
      </c>
      <c r="G2000" s="509">
        <v>19872</v>
      </c>
      <c r="H2000" s="509">
        <v>1</v>
      </c>
      <c r="I2000" s="509">
        <v>216</v>
      </c>
      <c r="J2000" s="509">
        <v>62</v>
      </c>
      <c r="K2000" s="509">
        <v>13454</v>
      </c>
      <c r="L2000" s="509">
        <v>0.67703301127214166</v>
      </c>
      <c r="M2000" s="509">
        <v>217</v>
      </c>
      <c r="N2000" s="509">
        <v>103</v>
      </c>
      <c r="O2000" s="509">
        <v>22432</v>
      </c>
      <c r="P2000" s="522">
        <v>1.1288244766505635</v>
      </c>
      <c r="Q2000" s="510">
        <v>217.78640776699029</v>
      </c>
    </row>
    <row r="2001" spans="1:17" ht="14.4" customHeight="1" x14ac:dyDescent="0.3">
      <c r="A2001" s="505" t="s">
        <v>3423</v>
      </c>
      <c r="B2001" s="506" t="s">
        <v>2713</v>
      </c>
      <c r="C2001" s="506" t="s">
        <v>2688</v>
      </c>
      <c r="D2001" s="506" t="s">
        <v>2955</v>
      </c>
      <c r="E2001" s="506" t="s">
        <v>2956</v>
      </c>
      <c r="F2001" s="509">
        <v>1</v>
      </c>
      <c r="G2001" s="509">
        <v>216</v>
      </c>
      <c r="H2001" s="509">
        <v>1</v>
      </c>
      <c r="I2001" s="509">
        <v>216</v>
      </c>
      <c r="J2001" s="509">
        <v>2</v>
      </c>
      <c r="K2001" s="509">
        <v>434</v>
      </c>
      <c r="L2001" s="509">
        <v>2.0092592592592591</v>
      </c>
      <c r="M2001" s="509">
        <v>217</v>
      </c>
      <c r="N2001" s="509">
        <v>3</v>
      </c>
      <c r="O2001" s="509">
        <v>653</v>
      </c>
      <c r="P2001" s="522">
        <v>3.0231481481481484</v>
      </c>
      <c r="Q2001" s="510">
        <v>217.66666666666666</v>
      </c>
    </row>
    <row r="2002" spans="1:17" ht="14.4" customHeight="1" x14ac:dyDescent="0.3">
      <c r="A2002" s="505" t="s">
        <v>3423</v>
      </c>
      <c r="B2002" s="506" t="s">
        <v>2713</v>
      </c>
      <c r="C2002" s="506" t="s">
        <v>2688</v>
      </c>
      <c r="D2002" s="506" t="s">
        <v>2959</v>
      </c>
      <c r="E2002" s="506" t="s">
        <v>2960</v>
      </c>
      <c r="F2002" s="509">
        <v>4</v>
      </c>
      <c r="G2002" s="509">
        <v>872</v>
      </c>
      <c r="H2002" s="509">
        <v>1</v>
      </c>
      <c r="I2002" s="509">
        <v>218</v>
      </c>
      <c r="J2002" s="509">
        <v>4</v>
      </c>
      <c r="K2002" s="509">
        <v>876</v>
      </c>
      <c r="L2002" s="509">
        <v>1.0045871559633028</v>
      </c>
      <c r="M2002" s="509">
        <v>219</v>
      </c>
      <c r="N2002" s="509">
        <v>5</v>
      </c>
      <c r="O2002" s="509">
        <v>1099</v>
      </c>
      <c r="P2002" s="522">
        <v>1.2603211009174311</v>
      </c>
      <c r="Q2002" s="510">
        <v>219.8</v>
      </c>
    </row>
    <row r="2003" spans="1:17" ht="14.4" customHeight="1" x14ac:dyDescent="0.3">
      <c r="A2003" s="505" t="s">
        <v>3423</v>
      </c>
      <c r="B2003" s="506" t="s">
        <v>2713</v>
      </c>
      <c r="C2003" s="506" t="s">
        <v>2688</v>
      </c>
      <c r="D2003" s="506" t="s">
        <v>2961</v>
      </c>
      <c r="E2003" s="506" t="s">
        <v>2962</v>
      </c>
      <c r="F2003" s="509"/>
      <c r="G2003" s="509"/>
      <c r="H2003" s="509"/>
      <c r="I2003" s="509"/>
      <c r="J2003" s="509"/>
      <c r="K2003" s="509"/>
      <c r="L2003" s="509"/>
      <c r="M2003" s="509"/>
      <c r="N2003" s="509">
        <v>1</v>
      </c>
      <c r="O2003" s="509">
        <v>612</v>
      </c>
      <c r="P2003" s="522"/>
      <c r="Q2003" s="510">
        <v>612</v>
      </c>
    </row>
    <row r="2004" spans="1:17" ht="14.4" customHeight="1" x14ac:dyDescent="0.3">
      <c r="A2004" s="505" t="s">
        <v>3423</v>
      </c>
      <c r="B2004" s="506" t="s">
        <v>2713</v>
      </c>
      <c r="C2004" s="506" t="s">
        <v>2688</v>
      </c>
      <c r="D2004" s="506" t="s">
        <v>2985</v>
      </c>
      <c r="E2004" s="506" t="s">
        <v>2986</v>
      </c>
      <c r="F2004" s="509"/>
      <c r="G2004" s="509"/>
      <c r="H2004" s="509"/>
      <c r="I2004" s="509"/>
      <c r="J2004" s="509">
        <v>1</v>
      </c>
      <c r="K2004" s="509">
        <v>278</v>
      </c>
      <c r="L2004" s="509"/>
      <c r="M2004" s="509">
        <v>278</v>
      </c>
      <c r="N2004" s="509"/>
      <c r="O2004" s="509"/>
      <c r="P2004" s="522"/>
      <c r="Q2004" s="510"/>
    </row>
    <row r="2005" spans="1:17" ht="14.4" customHeight="1" x14ac:dyDescent="0.3">
      <c r="A2005" s="505" t="s">
        <v>3423</v>
      </c>
      <c r="B2005" s="506" t="s">
        <v>2713</v>
      </c>
      <c r="C2005" s="506" t="s">
        <v>2688</v>
      </c>
      <c r="D2005" s="506" t="s">
        <v>3015</v>
      </c>
      <c r="E2005" s="506" t="s">
        <v>3016</v>
      </c>
      <c r="F2005" s="509">
        <v>4</v>
      </c>
      <c r="G2005" s="509">
        <v>5104</v>
      </c>
      <c r="H2005" s="509">
        <v>1</v>
      </c>
      <c r="I2005" s="509">
        <v>1276</v>
      </c>
      <c r="J2005" s="509"/>
      <c r="K2005" s="509"/>
      <c r="L2005" s="509"/>
      <c r="M2005" s="509"/>
      <c r="N2005" s="509">
        <v>1</v>
      </c>
      <c r="O2005" s="509">
        <v>1280</v>
      </c>
      <c r="P2005" s="522">
        <v>0.2507836990595611</v>
      </c>
      <c r="Q2005" s="510">
        <v>1280</v>
      </c>
    </row>
    <row r="2006" spans="1:17" ht="14.4" customHeight="1" x14ac:dyDescent="0.3">
      <c r="A2006" s="505" t="s">
        <v>3423</v>
      </c>
      <c r="B2006" s="506" t="s">
        <v>2713</v>
      </c>
      <c r="C2006" s="506" t="s">
        <v>2688</v>
      </c>
      <c r="D2006" s="506" t="s">
        <v>3017</v>
      </c>
      <c r="E2006" s="506" t="s">
        <v>3018</v>
      </c>
      <c r="F2006" s="509">
        <v>3</v>
      </c>
      <c r="G2006" s="509">
        <v>3489</v>
      </c>
      <c r="H2006" s="509">
        <v>1</v>
      </c>
      <c r="I2006" s="509">
        <v>1163</v>
      </c>
      <c r="J2006" s="509"/>
      <c r="K2006" s="509"/>
      <c r="L2006" s="509"/>
      <c r="M2006" s="509"/>
      <c r="N2006" s="509">
        <v>1</v>
      </c>
      <c r="O2006" s="509">
        <v>1164</v>
      </c>
      <c r="P2006" s="522">
        <v>0.33361994840928633</v>
      </c>
      <c r="Q2006" s="510">
        <v>1164</v>
      </c>
    </row>
    <row r="2007" spans="1:17" ht="14.4" customHeight="1" x14ac:dyDescent="0.3">
      <c r="A2007" s="505" t="s">
        <v>3423</v>
      </c>
      <c r="B2007" s="506" t="s">
        <v>2713</v>
      </c>
      <c r="C2007" s="506" t="s">
        <v>2688</v>
      </c>
      <c r="D2007" s="506" t="s">
        <v>3019</v>
      </c>
      <c r="E2007" s="506" t="s">
        <v>3020</v>
      </c>
      <c r="F2007" s="509">
        <v>28</v>
      </c>
      <c r="G2007" s="509">
        <v>141820</v>
      </c>
      <c r="H2007" s="509">
        <v>1</v>
      </c>
      <c r="I2007" s="509">
        <v>5065</v>
      </c>
      <c r="J2007" s="509">
        <v>7</v>
      </c>
      <c r="K2007" s="509">
        <v>35476</v>
      </c>
      <c r="L2007" s="509">
        <v>0.25014807502467917</v>
      </c>
      <c r="M2007" s="509">
        <v>5068</v>
      </c>
      <c r="N2007" s="509">
        <v>11</v>
      </c>
      <c r="O2007" s="509">
        <v>55808</v>
      </c>
      <c r="P2007" s="522">
        <v>0.39351290368072206</v>
      </c>
      <c r="Q2007" s="510">
        <v>5073.454545454545</v>
      </c>
    </row>
    <row r="2008" spans="1:17" ht="14.4" customHeight="1" x14ac:dyDescent="0.3">
      <c r="A2008" s="505" t="s">
        <v>3423</v>
      </c>
      <c r="B2008" s="506" t="s">
        <v>2713</v>
      </c>
      <c r="C2008" s="506" t="s">
        <v>2688</v>
      </c>
      <c r="D2008" s="506" t="s">
        <v>3027</v>
      </c>
      <c r="E2008" s="506" t="s">
        <v>3028</v>
      </c>
      <c r="F2008" s="509">
        <v>42</v>
      </c>
      <c r="G2008" s="509">
        <v>7224</v>
      </c>
      <c r="H2008" s="509">
        <v>1</v>
      </c>
      <c r="I2008" s="509">
        <v>172</v>
      </c>
      <c r="J2008" s="509">
        <v>21</v>
      </c>
      <c r="K2008" s="509">
        <v>3633</v>
      </c>
      <c r="L2008" s="509">
        <v>0.50290697674418605</v>
      </c>
      <c r="M2008" s="509">
        <v>173</v>
      </c>
      <c r="N2008" s="509">
        <v>17</v>
      </c>
      <c r="O2008" s="509">
        <v>2955</v>
      </c>
      <c r="P2008" s="522">
        <v>0.40905315614617938</v>
      </c>
      <c r="Q2008" s="510">
        <v>173.8235294117647</v>
      </c>
    </row>
    <row r="2009" spans="1:17" ht="14.4" customHeight="1" x14ac:dyDescent="0.3">
      <c r="A2009" s="505" t="s">
        <v>3423</v>
      </c>
      <c r="B2009" s="506" t="s">
        <v>2713</v>
      </c>
      <c r="C2009" s="506" t="s">
        <v>2688</v>
      </c>
      <c r="D2009" s="506" t="s">
        <v>3029</v>
      </c>
      <c r="E2009" s="506" t="s">
        <v>3030</v>
      </c>
      <c r="F2009" s="509">
        <v>22</v>
      </c>
      <c r="G2009" s="509">
        <v>43868</v>
      </c>
      <c r="H2009" s="509">
        <v>1</v>
      </c>
      <c r="I2009" s="509">
        <v>1994</v>
      </c>
      <c r="J2009" s="509">
        <v>21</v>
      </c>
      <c r="K2009" s="509">
        <v>41916</v>
      </c>
      <c r="L2009" s="509">
        <v>0.95550287225312303</v>
      </c>
      <c r="M2009" s="509">
        <v>1996</v>
      </c>
      <c r="N2009" s="509">
        <v>30</v>
      </c>
      <c r="O2009" s="509">
        <v>59937</v>
      </c>
      <c r="P2009" s="522">
        <v>1.3663034558220115</v>
      </c>
      <c r="Q2009" s="510">
        <v>1997.9</v>
      </c>
    </row>
    <row r="2010" spans="1:17" ht="14.4" customHeight="1" x14ac:dyDescent="0.3">
      <c r="A2010" s="505" t="s">
        <v>3423</v>
      </c>
      <c r="B2010" s="506" t="s">
        <v>2713</v>
      </c>
      <c r="C2010" s="506" t="s">
        <v>2688</v>
      </c>
      <c r="D2010" s="506" t="s">
        <v>3035</v>
      </c>
      <c r="E2010" s="506" t="s">
        <v>3036</v>
      </c>
      <c r="F2010" s="509">
        <v>7</v>
      </c>
      <c r="G2010" s="509">
        <v>18837</v>
      </c>
      <c r="H2010" s="509">
        <v>1</v>
      </c>
      <c r="I2010" s="509">
        <v>2691</v>
      </c>
      <c r="J2010" s="509">
        <v>1</v>
      </c>
      <c r="K2010" s="509">
        <v>2692</v>
      </c>
      <c r="L2010" s="509">
        <v>0.14291022986675161</v>
      </c>
      <c r="M2010" s="509">
        <v>2692</v>
      </c>
      <c r="N2010" s="509">
        <v>6</v>
      </c>
      <c r="O2010" s="509">
        <v>16167</v>
      </c>
      <c r="P2010" s="522">
        <v>0.85825768434464089</v>
      </c>
      <c r="Q2010" s="510">
        <v>2694.5</v>
      </c>
    </row>
    <row r="2011" spans="1:17" ht="14.4" customHeight="1" x14ac:dyDescent="0.3">
      <c r="A2011" s="505" t="s">
        <v>3423</v>
      </c>
      <c r="B2011" s="506" t="s">
        <v>2713</v>
      </c>
      <c r="C2011" s="506" t="s">
        <v>2688</v>
      </c>
      <c r="D2011" s="506" t="s">
        <v>3037</v>
      </c>
      <c r="E2011" s="506" t="s">
        <v>3038</v>
      </c>
      <c r="F2011" s="509">
        <v>1</v>
      </c>
      <c r="G2011" s="509">
        <v>5177</v>
      </c>
      <c r="H2011" s="509">
        <v>1</v>
      </c>
      <c r="I2011" s="509">
        <v>5177</v>
      </c>
      <c r="J2011" s="509">
        <v>1</v>
      </c>
      <c r="K2011" s="509">
        <v>5180</v>
      </c>
      <c r="L2011" s="509">
        <v>1.0005794861889126</v>
      </c>
      <c r="M2011" s="509">
        <v>5180</v>
      </c>
      <c r="N2011" s="509">
        <v>2</v>
      </c>
      <c r="O2011" s="509">
        <v>10372</v>
      </c>
      <c r="P2011" s="522">
        <v>2.003476917133475</v>
      </c>
      <c r="Q2011" s="510">
        <v>5186</v>
      </c>
    </row>
    <row r="2012" spans="1:17" ht="14.4" customHeight="1" x14ac:dyDescent="0.3">
      <c r="A2012" s="505" t="s">
        <v>3423</v>
      </c>
      <c r="B2012" s="506" t="s">
        <v>2713</v>
      </c>
      <c r="C2012" s="506" t="s">
        <v>2688</v>
      </c>
      <c r="D2012" s="506" t="s">
        <v>3049</v>
      </c>
      <c r="E2012" s="506" t="s">
        <v>3050</v>
      </c>
      <c r="F2012" s="509">
        <v>13</v>
      </c>
      <c r="G2012" s="509">
        <v>1937</v>
      </c>
      <c r="H2012" s="509">
        <v>1</v>
      </c>
      <c r="I2012" s="509">
        <v>149</v>
      </c>
      <c r="J2012" s="509">
        <v>5</v>
      </c>
      <c r="K2012" s="509">
        <v>750</v>
      </c>
      <c r="L2012" s="509">
        <v>0.38719669592152811</v>
      </c>
      <c r="M2012" s="509">
        <v>150</v>
      </c>
      <c r="N2012" s="509">
        <v>9</v>
      </c>
      <c r="O2012" s="509">
        <v>1359</v>
      </c>
      <c r="P2012" s="522">
        <v>0.70160041300980902</v>
      </c>
      <c r="Q2012" s="510">
        <v>151</v>
      </c>
    </row>
    <row r="2013" spans="1:17" ht="14.4" customHeight="1" x14ac:dyDescent="0.3">
      <c r="A2013" s="505" t="s">
        <v>3423</v>
      </c>
      <c r="B2013" s="506" t="s">
        <v>2713</v>
      </c>
      <c r="C2013" s="506" t="s">
        <v>2688</v>
      </c>
      <c r="D2013" s="506" t="s">
        <v>3051</v>
      </c>
      <c r="E2013" s="506" t="s">
        <v>3052</v>
      </c>
      <c r="F2013" s="509">
        <v>18</v>
      </c>
      <c r="G2013" s="509">
        <v>3456</v>
      </c>
      <c r="H2013" s="509">
        <v>1</v>
      </c>
      <c r="I2013" s="509">
        <v>192</v>
      </c>
      <c r="J2013" s="509">
        <v>11</v>
      </c>
      <c r="K2013" s="509">
        <v>2123</v>
      </c>
      <c r="L2013" s="509">
        <v>0.61429398148148151</v>
      </c>
      <c r="M2013" s="509">
        <v>193</v>
      </c>
      <c r="N2013" s="509">
        <v>7</v>
      </c>
      <c r="O2013" s="509">
        <v>1356</v>
      </c>
      <c r="P2013" s="522">
        <v>0.3923611111111111</v>
      </c>
      <c r="Q2013" s="510">
        <v>193.71428571428572</v>
      </c>
    </row>
    <row r="2014" spans="1:17" ht="14.4" customHeight="1" x14ac:dyDescent="0.3">
      <c r="A2014" s="505" t="s">
        <v>3423</v>
      </c>
      <c r="B2014" s="506" t="s">
        <v>2713</v>
      </c>
      <c r="C2014" s="506" t="s">
        <v>2688</v>
      </c>
      <c r="D2014" s="506" t="s">
        <v>3053</v>
      </c>
      <c r="E2014" s="506" t="s">
        <v>3054</v>
      </c>
      <c r="F2014" s="509">
        <v>6</v>
      </c>
      <c r="G2014" s="509">
        <v>1182</v>
      </c>
      <c r="H2014" s="509">
        <v>1</v>
      </c>
      <c r="I2014" s="509">
        <v>197</v>
      </c>
      <c r="J2014" s="509">
        <v>4</v>
      </c>
      <c r="K2014" s="509">
        <v>792</v>
      </c>
      <c r="L2014" s="509">
        <v>0.67005076142131981</v>
      </c>
      <c r="M2014" s="509">
        <v>198</v>
      </c>
      <c r="N2014" s="509">
        <v>3</v>
      </c>
      <c r="O2014" s="509">
        <v>597</v>
      </c>
      <c r="P2014" s="522">
        <v>0.50507614213197971</v>
      </c>
      <c r="Q2014" s="510">
        <v>199</v>
      </c>
    </row>
    <row r="2015" spans="1:17" ht="14.4" customHeight="1" x14ac:dyDescent="0.3">
      <c r="A2015" s="505" t="s">
        <v>3423</v>
      </c>
      <c r="B2015" s="506" t="s">
        <v>2713</v>
      </c>
      <c r="C2015" s="506" t="s">
        <v>2688</v>
      </c>
      <c r="D2015" s="506" t="s">
        <v>3055</v>
      </c>
      <c r="E2015" s="506" t="s">
        <v>3056</v>
      </c>
      <c r="F2015" s="509"/>
      <c r="G2015" s="509"/>
      <c r="H2015" s="509"/>
      <c r="I2015" s="509"/>
      <c r="J2015" s="509"/>
      <c r="K2015" s="509"/>
      <c r="L2015" s="509"/>
      <c r="M2015" s="509"/>
      <c r="N2015" s="509">
        <v>1</v>
      </c>
      <c r="O2015" s="509">
        <v>417</v>
      </c>
      <c r="P2015" s="522"/>
      <c r="Q2015" s="510">
        <v>417</v>
      </c>
    </row>
    <row r="2016" spans="1:17" ht="14.4" customHeight="1" x14ac:dyDescent="0.3">
      <c r="A2016" s="505" t="s">
        <v>3423</v>
      </c>
      <c r="B2016" s="506" t="s">
        <v>2713</v>
      </c>
      <c r="C2016" s="506" t="s">
        <v>2688</v>
      </c>
      <c r="D2016" s="506" t="s">
        <v>3059</v>
      </c>
      <c r="E2016" s="506" t="s">
        <v>3060</v>
      </c>
      <c r="F2016" s="509"/>
      <c r="G2016" s="509"/>
      <c r="H2016" s="509"/>
      <c r="I2016" s="509"/>
      <c r="J2016" s="509"/>
      <c r="K2016" s="509"/>
      <c r="L2016" s="509"/>
      <c r="M2016" s="509"/>
      <c r="N2016" s="509">
        <v>1</v>
      </c>
      <c r="O2016" s="509">
        <v>159</v>
      </c>
      <c r="P2016" s="522"/>
      <c r="Q2016" s="510">
        <v>159</v>
      </c>
    </row>
    <row r="2017" spans="1:17" ht="14.4" customHeight="1" x14ac:dyDescent="0.3">
      <c r="A2017" s="505" t="s">
        <v>3423</v>
      </c>
      <c r="B2017" s="506" t="s">
        <v>2713</v>
      </c>
      <c r="C2017" s="506" t="s">
        <v>2688</v>
      </c>
      <c r="D2017" s="506" t="s">
        <v>3065</v>
      </c>
      <c r="E2017" s="506" t="s">
        <v>3066</v>
      </c>
      <c r="F2017" s="509"/>
      <c r="G2017" s="509"/>
      <c r="H2017" s="509"/>
      <c r="I2017" s="509"/>
      <c r="J2017" s="509">
        <v>1</v>
      </c>
      <c r="K2017" s="509">
        <v>425</v>
      </c>
      <c r="L2017" s="509"/>
      <c r="M2017" s="509">
        <v>425</v>
      </c>
      <c r="N2017" s="509"/>
      <c r="O2017" s="509"/>
      <c r="P2017" s="522"/>
      <c r="Q2017" s="510"/>
    </row>
    <row r="2018" spans="1:17" ht="14.4" customHeight="1" x14ac:dyDescent="0.3">
      <c r="A2018" s="505" t="s">
        <v>3423</v>
      </c>
      <c r="B2018" s="506" t="s">
        <v>2713</v>
      </c>
      <c r="C2018" s="506" t="s">
        <v>2688</v>
      </c>
      <c r="D2018" s="506" t="s">
        <v>3067</v>
      </c>
      <c r="E2018" s="506" t="s">
        <v>3068</v>
      </c>
      <c r="F2018" s="509">
        <v>8</v>
      </c>
      <c r="G2018" s="509">
        <v>16928</v>
      </c>
      <c r="H2018" s="509">
        <v>1</v>
      </c>
      <c r="I2018" s="509">
        <v>2116</v>
      </c>
      <c r="J2018" s="509">
        <v>5</v>
      </c>
      <c r="K2018" s="509">
        <v>10590</v>
      </c>
      <c r="L2018" s="509">
        <v>0.62559073724007563</v>
      </c>
      <c r="M2018" s="509">
        <v>2118</v>
      </c>
      <c r="N2018" s="509">
        <v>10</v>
      </c>
      <c r="O2018" s="509">
        <v>21198</v>
      </c>
      <c r="P2018" s="522">
        <v>1.2522448015122873</v>
      </c>
      <c r="Q2018" s="510">
        <v>2119.8000000000002</v>
      </c>
    </row>
    <row r="2019" spans="1:17" ht="14.4" customHeight="1" x14ac:dyDescent="0.3">
      <c r="A2019" s="505" t="s">
        <v>3423</v>
      </c>
      <c r="B2019" s="506" t="s">
        <v>2713</v>
      </c>
      <c r="C2019" s="506" t="s">
        <v>2688</v>
      </c>
      <c r="D2019" s="506" t="s">
        <v>3070</v>
      </c>
      <c r="E2019" s="506" t="s">
        <v>3071</v>
      </c>
      <c r="F2019" s="509">
        <v>2</v>
      </c>
      <c r="G2019" s="509">
        <v>314</v>
      </c>
      <c r="H2019" s="509">
        <v>1</v>
      </c>
      <c r="I2019" s="509">
        <v>157</v>
      </c>
      <c r="J2019" s="509"/>
      <c r="K2019" s="509"/>
      <c r="L2019" s="509"/>
      <c r="M2019" s="509"/>
      <c r="N2019" s="509">
        <v>1</v>
      </c>
      <c r="O2019" s="509">
        <v>158</v>
      </c>
      <c r="P2019" s="522">
        <v>0.50318471337579618</v>
      </c>
      <c r="Q2019" s="510">
        <v>158</v>
      </c>
    </row>
    <row r="2020" spans="1:17" ht="14.4" customHeight="1" x14ac:dyDescent="0.3">
      <c r="A2020" s="505" t="s">
        <v>3423</v>
      </c>
      <c r="B2020" s="506" t="s">
        <v>2713</v>
      </c>
      <c r="C2020" s="506" t="s">
        <v>2688</v>
      </c>
      <c r="D2020" s="506" t="s">
        <v>3082</v>
      </c>
      <c r="E2020" s="506" t="s">
        <v>3083</v>
      </c>
      <c r="F2020" s="509">
        <v>1</v>
      </c>
      <c r="G2020" s="509">
        <v>252</v>
      </c>
      <c r="H2020" s="509">
        <v>1</v>
      </c>
      <c r="I2020" s="509">
        <v>252</v>
      </c>
      <c r="J2020" s="509"/>
      <c r="K2020" s="509"/>
      <c r="L2020" s="509"/>
      <c r="M2020" s="509"/>
      <c r="N2020" s="509"/>
      <c r="O2020" s="509"/>
      <c r="P2020" s="522"/>
      <c r="Q2020" s="510"/>
    </row>
    <row r="2021" spans="1:17" ht="14.4" customHeight="1" x14ac:dyDescent="0.3">
      <c r="A2021" s="505" t="s">
        <v>3423</v>
      </c>
      <c r="B2021" s="506" t="s">
        <v>2713</v>
      </c>
      <c r="C2021" s="506" t="s">
        <v>2688</v>
      </c>
      <c r="D2021" s="506" t="s">
        <v>3096</v>
      </c>
      <c r="E2021" s="506" t="s">
        <v>3097</v>
      </c>
      <c r="F2021" s="509">
        <v>1</v>
      </c>
      <c r="G2021" s="509">
        <v>364</v>
      </c>
      <c r="H2021" s="509">
        <v>1</v>
      </c>
      <c r="I2021" s="509">
        <v>364</v>
      </c>
      <c r="J2021" s="509"/>
      <c r="K2021" s="509"/>
      <c r="L2021" s="509"/>
      <c r="M2021" s="509"/>
      <c r="N2021" s="509"/>
      <c r="O2021" s="509"/>
      <c r="P2021" s="522"/>
      <c r="Q2021" s="510"/>
    </row>
    <row r="2022" spans="1:17" ht="14.4" customHeight="1" x14ac:dyDescent="0.3">
      <c r="A2022" s="505" t="s">
        <v>3424</v>
      </c>
      <c r="B2022" s="506" t="s">
        <v>2713</v>
      </c>
      <c r="C2022" s="506" t="s">
        <v>2714</v>
      </c>
      <c r="D2022" s="506" t="s">
        <v>2728</v>
      </c>
      <c r="E2022" s="506" t="s">
        <v>725</v>
      </c>
      <c r="F2022" s="509">
        <v>0.6</v>
      </c>
      <c r="G2022" s="509">
        <v>588.25</v>
      </c>
      <c r="H2022" s="509">
        <v>1</v>
      </c>
      <c r="I2022" s="509">
        <v>980.41666666666674</v>
      </c>
      <c r="J2022" s="509"/>
      <c r="K2022" s="509"/>
      <c r="L2022" s="509"/>
      <c r="M2022" s="509"/>
      <c r="N2022" s="509"/>
      <c r="O2022" s="509"/>
      <c r="P2022" s="522"/>
      <c r="Q2022" s="510"/>
    </row>
    <row r="2023" spans="1:17" ht="14.4" customHeight="1" x14ac:dyDescent="0.3">
      <c r="A2023" s="505" t="s">
        <v>3424</v>
      </c>
      <c r="B2023" s="506" t="s">
        <v>2713</v>
      </c>
      <c r="C2023" s="506" t="s">
        <v>2714</v>
      </c>
      <c r="D2023" s="506" t="s">
        <v>2731</v>
      </c>
      <c r="E2023" s="506" t="s">
        <v>832</v>
      </c>
      <c r="F2023" s="509">
        <v>0.4</v>
      </c>
      <c r="G2023" s="509">
        <v>5159.96</v>
      </c>
      <c r="H2023" s="509">
        <v>1</v>
      </c>
      <c r="I2023" s="509">
        <v>12899.9</v>
      </c>
      <c r="J2023" s="509"/>
      <c r="K2023" s="509"/>
      <c r="L2023" s="509"/>
      <c r="M2023" s="509"/>
      <c r="N2023" s="509"/>
      <c r="O2023" s="509"/>
      <c r="P2023" s="522"/>
      <c r="Q2023" s="510"/>
    </row>
    <row r="2024" spans="1:17" ht="14.4" customHeight="1" x14ac:dyDescent="0.3">
      <c r="A2024" s="505" t="s">
        <v>3424</v>
      </c>
      <c r="B2024" s="506" t="s">
        <v>2713</v>
      </c>
      <c r="C2024" s="506" t="s">
        <v>2714</v>
      </c>
      <c r="D2024" s="506" t="s">
        <v>2734</v>
      </c>
      <c r="E2024" s="506" t="s">
        <v>832</v>
      </c>
      <c r="F2024" s="509">
        <v>0.08</v>
      </c>
      <c r="G2024" s="509">
        <v>515.99</v>
      </c>
      <c r="H2024" s="509">
        <v>1</v>
      </c>
      <c r="I2024" s="509">
        <v>6449.875</v>
      </c>
      <c r="J2024" s="509"/>
      <c r="K2024" s="509"/>
      <c r="L2024" s="509"/>
      <c r="M2024" s="509"/>
      <c r="N2024" s="509"/>
      <c r="O2024" s="509"/>
      <c r="P2024" s="522"/>
      <c r="Q2024" s="510"/>
    </row>
    <row r="2025" spans="1:17" ht="14.4" customHeight="1" x14ac:dyDescent="0.3">
      <c r="A2025" s="505" t="s">
        <v>3424</v>
      </c>
      <c r="B2025" s="506" t="s">
        <v>2713</v>
      </c>
      <c r="C2025" s="506" t="s">
        <v>2714</v>
      </c>
      <c r="D2025" s="506" t="s">
        <v>2746</v>
      </c>
      <c r="E2025" s="506" t="s">
        <v>748</v>
      </c>
      <c r="F2025" s="509">
        <v>0.3</v>
      </c>
      <c r="G2025" s="509">
        <v>3247.9700000000003</v>
      </c>
      <c r="H2025" s="509">
        <v>1</v>
      </c>
      <c r="I2025" s="509">
        <v>10826.566666666668</v>
      </c>
      <c r="J2025" s="509"/>
      <c r="K2025" s="509"/>
      <c r="L2025" s="509"/>
      <c r="M2025" s="509"/>
      <c r="N2025" s="509"/>
      <c r="O2025" s="509"/>
      <c r="P2025" s="522"/>
      <c r="Q2025" s="510"/>
    </row>
    <row r="2026" spans="1:17" ht="14.4" customHeight="1" x14ac:dyDescent="0.3">
      <c r="A2026" s="505" t="s">
        <v>3424</v>
      </c>
      <c r="B2026" s="506" t="s">
        <v>2713</v>
      </c>
      <c r="C2026" s="506" t="s">
        <v>2688</v>
      </c>
      <c r="D2026" s="506" t="s">
        <v>2945</v>
      </c>
      <c r="E2026" s="506" t="s">
        <v>2946</v>
      </c>
      <c r="F2026" s="509">
        <v>1</v>
      </c>
      <c r="G2026" s="509">
        <v>204</v>
      </c>
      <c r="H2026" s="509">
        <v>1</v>
      </c>
      <c r="I2026" s="509">
        <v>204</v>
      </c>
      <c r="J2026" s="509"/>
      <c r="K2026" s="509"/>
      <c r="L2026" s="509"/>
      <c r="M2026" s="509"/>
      <c r="N2026" s="509"/>
      <c r="O2026" s="509"/>
      <c r="P2026" s="522"/>
      <c r="Q2026" s="510"/>
    </row>
    <row r="2027" spans="1:17" ht="14.4" customHeight="1" x14ac:dyDescent="0.3">
      <c r="A2027" s="505" t="s">
        <v>3424</v>
      </c>
      <c r="B2027" s="506" t="s">
        <v>2713</v>
      </c>
      <c r="C2027" s="506" t="s">
        <v>2688</v>
      </c>
      <c r="D2027" s="506" t="s">
        <v>2947</v>
      </c>
      <c r="E2027" s="506" t="s">
        <v>2948</v>
      </c>
      <c r="F2027" s="509">
        <v>2</v>
      </c>
      <c r="G2027" s="509">
        <v>298</v>
      </c>
      <c r="H2027" s="509">
        <v>1</v>
      </c>
      <c r="I2027" s="509">
        <v>149</v>
      </c>
      <c r="J2027" s="509"/>
      <c r="K2027" s="509"/>
      <c r="L2027" s="509"/>
      <c r="M2027" s="509"/>
      <c r="N2027" s="509"/>
      <c r="O2027" s="509"/>
      <c r="P2027" s="522"/>
      <c r="Q2027" s="510"/>
    </row>
    <row r="2028" spans="1:17" ht="14.4" customHeight="1" x14ac:dyDescent="0.3">
      <c r="A2028" s="505" t="s">
        <v>3424</v>
      </c>
      <c r="B2028" s="506" t="s">
        <v>2713</v>
      </c>
      <c r="C2028" s="506" t="s">
        <v>2688</v>
      </c>
      <c r="D2028" s="506" t="s">
        <v>2953</v>
      </c>
      <c r="E2028" s="506" t="s">
        <v>2954</v>
      </c>
      <c r="F2028" s="509">
        <v>8</v>
      </c>
      <c r="G2028" s="509">
        <v>1728</v>
      </c>
      <c r="H2028" s="509">
        <v>1</v>
      </c>
      <c r="I2028" s="509">
        <v>216</v>
      </c>
      <c r="J2028" s="509"/>
      <c r="K2028" s="509"/>
      <c r="L2028" s="509"/>
      <c r="M2028" s="509"/>
      <c r="N2028" s="509"/>
      <c r="O2028" s="509"/>
      <c r="P2028" s="522"/>
      <c r="Q2028" s="510"/>
    </row>
    <row r="2029" spans="1:17" ht="14.4" customHeight="1" x14ac:dyDescent="0.3">
      <c r="A2029" s="505" t="s">
        <v>3424</v>
      </c>
      <c r="B2029" s="506" t="s">
        <v>2713</v>
      </c>
      <c r="C2029" s="506" t="s">
        <v>2688</v>
      </c>
      <c r="D2029" s="506" t="s">
        <v>2983</v>
      </c>
      <c r="E2029" s="506" t="s">
        <v>2984</v>
      </c>
      <c r="F2029" s="509">
        <v>1</v>
      </c>
      <c r="G2029" s="509">
        <v>4122</v>
      </c>
      <c r="H2029" s="509">
        <v>1</v>
      </c>
      <c r="I2029" s="509">
        <v>4122</v>
      </c>
      <c r="J2029" s="509"/>
      <c r="K2029" s="509"/>
      <c r="L2029" s="509"/>
      <c r="M2029" s="509"/>
      <c r="N2029" s="509"/>
      <c r="O2029" s="509"/>
      <c r="P2029" s="522"/>
      <c r="Q2029" s="510"/>
    </row>
    <row r="2030" spans="1:17" ht="14.4" customHeight="1" x14ac:dyDescent="0.3">
      <c r="A2030" s="505" t="s">
        <v>3424</v>
      </c>
      <c r="B2030" s="506" t="s">
        <v>2713</v>
      </c>
      <c r="C2030" s="506" t="s">
        <v>2688</v>
      </c>
      <c r="D2030" s="506" t="s">
        <v>2997</v>
      </c>
      <c r="E2030" s="506" t="s">
        <v>2998</v>
      </c>
      <c r="F2030" s="509">
        <v>4</v>
      </c>
      <c r="G2030" s="509">
        <v>15244</v>
      </c>
      <c r="H2030" s="509">
        <v>1</v>
      </c>
      <c r="I2030" s="509">
        <v>3811</v>
      </c>
      <c r="J2030" s="509"/>
      <c r="K2030" s="509"/>
      <c r="L2030" s="509"/>
      <c r="M2030" s="509"/>
      <c r="N2030" s="509"/>
      <c r="O2030" s="509"/>
      <c r="P2030" s="522"/>
      <c r="Q2030" s="510"/>
    </row>
    <row r="2031" spans="1:17" ht="14.4" customHeight="1" x14ac:dyDescent="0.3">
      <c r="A2031" s="505" t="s">
        <v>3424</v>
      </c>
      <c r="B2031" s="506" t="s">
        <v>2713</v>
      </c>
      <c r="C2031" s="506" t="s">
        <v>2688</v>
      </c>
      <c r="D2031" s="506" t="s">
        <v>2999</v>
      </c>
      <c r="E2031" s="506" t="s">
        <v>3000</v>
      </c>
      <c r="F2031" s="509">
        <v>1</v>
      </c>
      <c r="G2031" s="509">
        <v>5145</v>
      </c>
      <c r="H2031" s="509">
        <v>1</v>
      </c>
      <c r="I2031" s="509">
        <v>5145</v>
      </c>
      <c r="J2031" s="509"/>
      <c r="K2031" s="509"/>
      <c r="L2031" s="509"/>
      <c r="M2031" s="509"/>
      <c r="N2031" s="509"/>
      <c r="O2031" s="509"/>
      <c r="P2031" s="522"/>
      <c r="Q2031" s="510"/>
    </row>
    <row r="2032" spans="1:17" ht="14.4" customHeight="1" x14ac:dyDescent="0.3">
      <c r="A2032" s="505" t="s">
        <v>3424</v>
      </c>
      <c r="B2032" s="506" t="s">
        <v>2713</v>
      </c>
      <c r="C2032" s="506" t="s">
        <v>2688</v>
      </c>
      <c r="D2032" s="506" t="s">
        <v>3019</v>
      </c>
      <c r="E2032" s="506" t="s">
        <v>3020</v>
      </c>
      <c r="F2032" s="509">
        <v>2</v>
      </c>
      <c r="G2032" s="509">
        <v>10130</v>
      </c>
      <c r="H2032" s="509">
        <v>1</v>
      </c>
      <c r="I2032" s="509">
        <v>5065</v>
      </c>
      <c r="J2032" s="509"/>
      <c r="K2032" s="509"/>
      <c r="L2032" s="509"/>
      <c r="M2032" s="509"/>
      <c r="N2032" s="509"/>
      <c r="O2032" s="509"/>
      <c r="P2032" s="522"/>
      <c r="Q2032" s="510"/>
    </row>
    <row r="2033" spans="1:17" ht="14.4" customHeight="1" x14ac:dyDescent="0.3">
      <c r="A2033" s="505" t="s">
        <v>3424</v>
      </c>
      <c r="B2033" s="506" t="s">
        <v>2713</v>
      </c>
      <c r="C2033" s="506" t="s">
        <v>2688</v>
      </c>
      <c r="D2033" s="506" t="s">
        <v>3025</v>
      </c>
      <c r="E2033" s="506" t="s">
        <v>3026</v>
      </c>
      <c r="F2033" s="509">
        <v>1</v>
      </c>
      <c r="G2033" s="509">
        <v>738</v>
      </c>
      <c r="H2033" s="509">
        <v>1</v>
      </c>
      <c r="I2033" s="509">
        <v>738</v>
      </c>
      <c r="J2033" s="509"/>
      <c r="K2033" s="509"/>
      <c r="L2033" s="509"/>
      <c r="M2033" s="509"/>
      <c r="N2033" s="509"/>
      <c r="O2033" s="509"/>
      <c r="P2033" s="522"/>
      <c r="Q2033" s="510"/>
    </row>
    <row r="2034" spans="1:17" ht="14.4" customHeight="1" x14ac:dyDescent="0.3">
      <c r="A2034" s="505" t="s">
        <v>3424</v>
      </c>
      <c r="B2034" s="506" t="s">
        <v>2713</v>
      </c>
      <c r="C2034" s="506" t="s">
        <v>2688</v>
      </c>
      <c r="D2034" s="506" t="s">
        <v>3027</v>
      </c>
      <c r="E2034" s="506" t="s">
        <v>3028</v>
      </c>
      <c r="F2034" s="509">
        <v>32</v>
      </c>
      <c r="G2034" s="509">
        <v>5504</v>
      </c>
      <c r="H2034" s="509">
        <v>1</v>
      </c>
      <c r="I2034" s="509">
        <v>172</v>
      </c>
      <c r="J2034" s="509"/>
      <c r="K2034" s="509"/>
      <c r="L2034" s="509"/>
      <c r="M2034" s="509"/>
      <c r="N2034" s="509"/>
      <c r="O2034" s="509"/>
      <c r="P2034" s="522"/>
      <c r="Q2034" s="510"/>
    </row>
    <row r="2035" spans="1:17" ht="14.4" customHeight="1" x14ac:dyDescent="0.3">
      <c r="A2035" s="505" t="s">
        <v>3424</v>
      </c>
      <c r="B2035" s="506" t="s">
        <v>2713</v>
      </c>
      <c r="C2035" s="506" t="s">
        <v>2688</v>
      </c>
      <c r="D2035" s="506" t="s">
        <v>3029</v>
      </c>
      <c r="E2035" s="506" t="s">
        <v>3030</v>
      </c>
      <c r="F2035" s="509">
        <v>2</v>
      </c>
      <c r="G2035" s="509">
        <v>3988</v>
      </c>
      <c r="H2035" s="509">
        <v>1</v>
      </c>
      <c r="I2035" s="509">
        <v>1994</v>
      </c>
      <c r="J2035" s="509"/>
      <c r="K2035" s="509"/>
      <c r="L2035" s="509"/>
      <c r="M2035" s="509"/>
      <c r="N2035" s="509"/>
      <c r="O2035" s="509"/>
      <c r="P2035" s="522"/>
      <c r="Q2035" s="510"/>
    </row>
    <row r="2036" spans="1:17" ht="14.4" customHeight="1" x14ac:dyDescent="0.3">
      <c r="A2036" s="505" t="s">
        <v>3424</v>
      </c>
      <c r="B2036" s="506" t="s">
        <v>2713</v>
      </c>
      <c r="C2036" s="506" t="s">
        <v>2688</v>
      </c>
      <c r="D2036" s="506" t="s">
        <v>3049</v>
      </c>
      <c r="E2036" s="506" t="s">
        <v>3050</v>
      </c>
      <c r="F2036" s="509">
        <v>21</v>
      </c>
      <c r="G2036" s="509">
        <v>3129</v>
      </c>
      <c r="H2036" s="509">
        <v>1</v>
      </c>
      <c r="I2036" s="509">
        <v>149</v>
      </c>
      <c r="J2036" s="509"/>
      <c r="K2036" s="509"/>
      <c r="L2036" s="509"/>
      <c r="M2036" s="509"/>
      <c r="N2036" s="509"/>
      <c r="O2036" s="509"/>
      <c r="P2036" s="522"/>
      <c r="Q2036" s="510"/>
    </row>
    <row r="2037" spans="1:17" ht="14.4" customHeight="1" x14ac:dyDescent="0.3">
      <c r="A2037" s="505" t="s">
        <v>3424</v>
      </c>
      <c r="B2037" s="506" t="s">
        <v>2713</v>
      </c>
      <c r="C2037" s="506" t="s">
        <v>2688</v>
      </c>
      <c r="D2037" s="506" t="s">
        <v>3053</v>
      </c>
      <c r="E2037" s="506" t="s">
        <v>3054</v>
      </c>
      <c r="F2037" s="509">
        <v>3</v>
      </c>
      <c r="G2037" s="509">
        <v>591</v>
      </c>
      <c r="H2037" s="509">
        <v>1</v>
      </c>
      <c r="I2037" s="509">
        <v>197</v>
      </c>
      <c r="J2037" s="509"/>
      <c r="K2037" s="509"/>
      <c r="L2037" s="509"/>
      <c r="M2037" s="509"/>
      <c r="N2037" s="509"/>
      <c r="O2037" s="509"/>
      <c r="P2037" s="522"/>
      <c r="Q2037" s="510"/>
    </row>
    <row r="2038" spans="1:17" ht="14.4" customHeight="1" x14ac:dyDescent="0.3">
      <c r="A2038" s="505" t="s">
        <v>3424</v>
      </c>
      <c r="B2038" s="506" t="s">
        <v>2713</v>
      </c>
      <c r="C2038" s="506" t="s">
        <v>2688</v>
      </c>
      <c r="D2038" s="506" t="s">
        <v>3059</v>
      </c>
      <c r="E2038" s="506" t="s">
        <v>3060</v>
      </c>
      <c r="F2038" s="509">
        <v>3</v>
      </c>
      <c r="G2038" s="509">
        <v>471</v>
      </c>
      <c r="H2038" s="509">
        <v>1</v>
      </c>
      <c r="I2038" s="509">
        <v>157</v>
      </c>
      <c r="J2038" s="509"/>
      <c r="K2038" s="509"/>
      <c r="L2038" s="509"/>
      <c r="M2038" s="509"/>
      <c r="N2038" s="509"/>
      <c r="O2038" s="509"/>
      <c r="P2038" s="522"/>
      <c r="Q2038" s="510"/>
    </row>
    <row r="2039" spans="1:17" ht="14.4" customHeight="1" x14ac:dyDescent="0.3">
      <c r="A2039" s="505" t="s">
        <v>3424</v>
      </c>
      <c r="B2039" s="506" t="s">
        <v>2713</v>
      </c>
      <c r="C2039" s="506" t="s">
        <v>2688</v>
      </c>
      <c r="D2039" s="506" t="s">
        <v>3067</v>
      </c>
      <c r="E2039" s="506" t="s">
        <v>3068</v>
      </c>
      <c r="F2039" s="509">
        <v>6</v>
      </c>
      <c r="G2039" s="509">
        <v>12696</v>
      </c>
      <c r="H2039" s="509">
        <v>1</v>
      </c>
      <c r="I2039" s="509">
        <v>2116</v>
      </c>
      <c r="J2039" s="509"/>
      <c r="K2039" s="509"/>
      <c r="L2039" s="509"/>
      <c r="M2039" s="509"/>
      <c r="N2039" s="509"/>
      <c r="O2039" s="509"/>
      <c r="P2039" s="522"/>
      <c r="Q2039" s="510"/>
    </row>
    <row r="2040" spans="1:17" ht="14.4" customHeight="1" x14ac:dyDescent="0.3">
      <c r="A2040" s="505" t="s">
        <v>3424</v>
      </c>
      <c r="B2040" s="506" t="s">
        <v>2713</v>
      </c>
      <c r="C2040" s="506" t="s">
        <v>2688</v>
      </c>
      <c r="D2040" s="506" t="s">
        <v>3069</v>
      </c>
      <c r="E2040" s="506" t="s">
        <v>2998</v>
      </c>
      <c r="F2040" s="509">
        <v>4</v>
      </c>
      <c r="G2040" s="509">
        <v>7448</v>
      </c>
      <c r="H2040" s="509">
        <v>1</v>
      </c>
      <c r="I2040" s="509">
        <v>1862</v>
      </c>
      <c r="J2040" s="509"/>
      <c r="K2040" s="509"/>
      <c r="L2040" s="509"/>
      <c r="M2040" s="509"/>
      <c r="N2040" s="509"/>
      <c r="O2040" s="509"/>
      <c r="P2040" s="522"/>
      <c r="Q2040" s="510"/>
    </row>
    <row r="2041" spans="1:17" ht="14.4" customHeight="1" x14ac:dyDescent="0.3">
      <c r="A2041" s="505" t="s">
        <v>3424</v>
      </c>
      <c r="B2041" s="506" t="s">
        <v>2713</v>
      </c>
      <c r="C2041" s="506" t="s">
        <v>2688</v>
      </c>
      <c r="D2041" s="506" t="s">
        <v>3078</v>
      </c>
      <c r="E2041" s="506" t="s">
        <v>3079</v>
      </c>
      <c r="F2041" s="509">
        <v>2</v>
      </c>
      <c r="G2041" s="509">
        <v>16756</v>
      </c>
      <c r="H2041" s="509">
        <v>1</v>
      </c>
      <c r="I2041" s="509">
        <v>8378</v>
      </c>
      <c r="J2041" s="509"/>
      <c r="K2041" s="509"/>
      <c r="L2041" s="509"/>
      <c r="M2041" s="509"/>
      <c r="N2041" s="509"/>
      <c r="O2041" s="509"/>
      <c r="P2041" s="522"/>
      <c r="Q2041" s="510"/>
    </row>
    <row r="2042" spans="1:17" ht="14.4" customHeight="1" x14ac:dyDescent="0.3">
      <c r="A2042" s="505" t="s">
        <v>3425</v>
      </c>
      <c r="B2042" s="506" t="s">
        <v>2678</v>
      </c>
      <c r="C2042" s="506" t="s">
        <v>2688</v>
      </c>
      <c r="D2042" s="506" t="s">
        <v>2705</v>
      </c>
      <c r="E2042" s="506" t="s">
        <v>2706</v>
      </c>
      <c r="F2042" s="509">
        <v>1</v>
      </c>
      <c r="G2042" s="509">
        <v>264</v>
      </c>
      <c r="H2042" s="509">
        <v>1</v>
      </c>
      <c r="I2042" s="509">
        <v>264</v>
      </c>
      <c r="J2042" s="509"/>
      <c r="K2042" s="509"/>
      <c r="L2042" s="509"/>
      <c r="M2042" s="509"/>
      <c r="N2042" s="509"/>
      <c r="O2042" s="509"/>
      <c r="P2042" s="522"/>
      <c r="Q2042" s="510"/>
    </row>
    <row r="2043" spans="1:17" ht="14.4" customHeight="1" x14ac:dyDescent="0.3">
      <c r="A2043" s="505" t="s">
        <v>3425</v>
      </c>
      <c r="B2043" s="506" t="s">
        <v>2713</v>
      </c>
      <c r="C2043" s="506" t="s">
        <v>2714</v>
      </c>
      <c r="D2043" s="506" t="s">
        <v>2719</v>
      </c>
      <c r="E2043" s="506" t="s">
        <v>714</v>
      </c>
      <c r="F2043" s="509">
        <v>0.5</v>
      </c>
      <c r="G2043" s="509">
        <v>991.44</v>
      </c>
      <c r="H2043" s="509">
        <v>1</v>
      </c>
      <c r="I2043" s="509">
        <v>1982.88</v>
      </c>
      <c r="J2043" s="509">
        <v>0.5</v>
      </c>
      <c r="K2043" s="509">
        <v>1000.13</v>
      </c>
      <c r="L2043" s="509">
        <v>1.0087650286452028</v>
      </c>
      <c r="M2043" s="509">
        <v>2000.26</v>
      </c>
      <c r="N2043" s="509"/>
      <c r="O2043" s="509"/>
      <c r="P2043" s="522"/>
      <c r="Q2043" s="510"/>
    </row>
    <row r="2044" spans="1:17" ht="14.4" customHeight="1" x14ac:dyDescent="0.3">
      <c r="A2044" s="505" t="s">
        <v>3425</v>
      </c>
      <c r="B2044" s="506" t="s">
        <v>2713</v>
      </c>
      <c r="C2044" s="506" t="s">
        <v>2714</v>
      </c>
      <c r="D2044" s="506" t="s">
        <v>2720</v>
      </c>
      <c r="E2044" s="506" t="s">
        <v>2721</v>
      </c>
      <c r="F2044" s="509">
        <v>1.67</v>
      </c>
      <c r="G2044" s="509">
        <v>4422.54</v>
      </c>
      <c r="H2044" s="509">
        <v>1</v>
      </c>
      <c r="I2044" s="509">
        <v>2648.2275449101799</v>
      </c>
      <c r="J2044" s="509">
        <v>1.33</v>
      </c>
      <c r="K2044" s="509">
        <v>3537.47</v>
      </c>
      <c r="L2044" s="509">
        <v>0.79987292370447749</v>
      </c>
      <c r="M2044" s="509">
        <v>2659.7518796992476</v>
      </c>
      <c r="N2044" s="509">
        <v>3.01</v>
      </c>
      <c r="O2044" s="509">
        <v>8041.07</v>
      </c>
      <c r="P2044" s="522">
        <v>1.8182017573611544</v>
      </c>
      <c r="Q2044" s="510">
        <v>2671.4518272425248</v>
      </c>
    </row>
    <row r="2045" spans="1:17" ht="14.4" customHeight="1" x14ac:dyDescent="0.3">
      <c r="A2045" s="505" t="s">
        <v>3425</v>
      </c>
      <c r="B2045" s="506" t="s">
        <v>2713</v>
      </c>
      <c r="C2045" s="506" t="s">
        <v>2714</v>
      </c>
      <c r="D2045" s="506" t="s">
        <v>2722</v>
      </c>
      <c r="E2045" s="506" t="s">
        <v>2721</v>
      </c>
      <c r="F2045" s="509">
        <v>0.2</v>
      </c>
      <c r="G2045" s="509">
        <v>1324.11</v>
      </c>
      <c r="H2045" s="509">
        <v>1</v>
      </c>
      <c r="I2045" s="509">
        <v>6620.5499999999993</v>
      </c>
      <c r="J2045" s="509">
        <v>0.4</v>
      </c>
      <c r="K2045" s="509">
        <v>2659.83</v>
      </c>
      <c r="L2045" s="509">
        <v>2.0087681537032425</v>
      </c>
      <c r="M2045" s="509">
        <v>6649.5749999999998</v>
      </c>
      <c r="N2045" s="509"/>
      <c r="O2045" s="509"/>
      <c r="P2045" s="522"/>
      <c r="Q2045" s="510"/>
    </row>
    <row r="2046" spans="1:17" ht="14.4" customHeight="1" x14ac:dyDescent="0.3">
      <c r="A2046" s="505" t="s">
        <v>3425</v>
      </c>
      <c r="B2046" s="506" t="s">
        <v>2713</v>
      </c>
      <c r="C2046" s="506" t="s">
        <v>2714</v>
      </c>
      <c r="D2046" s="506" t="s">
        <v>2728</v>
      </c>
      <c r="E2046" s="506" t="s">
        <v>725</v>
      </c>
      <c r="F2046" s="509">
        <v>3.9000000000000004</v>
      </c>
      <c r="G2046" s="509">
        <v>4393.0599999999995</v>
      </c>
      <c r="H2046" s="509">
        <v>1</v>
      </c>
      <c r="I2046" s="509">
        <v>1126.4256410256407</v>
      </c>
      <c r="J2046" s="509">
        <v>1.1000000000000001</v>
      </c>
      <c r="K2046" s="509">
        <v>1087.92</v>
      </c>
      <c r="L2046" s="509">
        <v>0.24764514939472718</v>
      </c>
      <c r="M2046" s="509">
        <v>989.0181818181818</v>
      </c>
      <c r="N2046" s="509">
        <v>1.7</v>
      </c>
      <c r="O2046" s="509">
        <v>1681.34</v>
      </c>
      <c r="P2046" s="522">
        <v>0.38272639117152968</v>
      </c>
      <c r="Q2046" s="510">
        <v>989.02352941176468</v>
      </c>
    </row>
    <row r="2047" spans="1:17" ht="14.4" customHeight="1" x14ac:dyDescent="0.3">
      <c r="A2047" s="505" t="s">
        <v>3425</v>
      </c>
      <c r="B2047" s="506" t="s">
        <v>2713</v>
      </c>
      <c r="C2047" s="506" t="s">
        <v>2714</v>
      </c>
      <c r="D2047" s="506" t="s">
        <v>2731</v>
      </c>
      <c r="E2047" s="506" t="s">
        <v>832</v>
      </c>
      <c r="F2047" s="509">
        <v>0.49</v>
      </c>
      <c r="G2047" s="509">
        <v>6320.9299999999994</v>
      </c>
      <c r="H2047" s="509">
        <v>1</v>
      </c>
      <c r="I2047" s="509">
        <v>12899.857142857141</v>
      </c>
      <c r="J2047" s="509">
        <v>0.16</v>
      </c>
      <c r="K2047" s="509">
        <v>1782.1</v>
      </c>
      <c r="L2047" s="509">
        <v>0.28193636063047683</v>
      </c>
      <c r="M2047" s="509">
        <v>11138.125</v>
      </c>
      <c r="N2047" s="509">
        <v>0.41000000000000003</v>
      </c>
      <c r="O2047" s="509">
        <v>4238.3099999999995</v>
      </c>
      <c r="P2047" s="522">
        <v>0.67052000259455491</v>
      </c>
      <c r="Q2047" s="510">
        <v>10337.341463414632</v>
      </c>
    </row>
    <row r="2048" spans="1:17" ht="14.4" customHeight="1" x14ac:dyDescent="0.3">
      <c r="A2048" s="505" t="s">
        <v>3425</v>
      </c>
      <c r="B2048" s="506" t="s">
        <v>2713</v>
      </c>
      <c r="C2048" s="506" t="s">
        <v>2714</v>
      </c>
      <c r="D2048" s="506" t="s">
        <v>2734</v>
      </c>
      <c r="E2048" s="506" t="s">
        <v>832</v>
      </c>
      <c r="F2048" s="509">
        <v>0.01</v>
      </c>
      <c r="G2048" s="509">
        <v>64.489999999999995</v>
      </c>
      <c r="H2048" s="509">
        <v>1</v>
      </c>
      <c r="I2048" s="509">
        <v>6448.9999999999991</v>
      </c>
      <c r="J2048" s="509">
        <v>0.24</v>
      </c>
      <c r="K2048" s="509">
        <v>1547.98</v>
      </c>
      <c r="L2048" s="509">
        <v>24.003411381609553</v>
      </c>
      <c r="M2048" s="509">
        <v>6449.916666666667</v>
      </c>
      <c r="N2048" s="509"/>
      <c r="O2048" s="509"/>
      <c r="P2048" s="522"/>
      <c r="Q2048" s="510"/>
    </row>
    <row r="2049" spans="1:17" ht="14.4" customHeight="1" x14ac:dyDescent="0.3">
      <c r="A2049" s="505" t="s">
        <v>3425</v>
      </c>
      <c r="B2049" s="506" t="s">
        <v>2713</v>
      </c>
      <c r="C2049" s="506" t="s">
        <v>2714</v>
      </c>
      <c r="D2049" s="506" t="s">
        <v>2738</v>
      </c>
      <c r="E2049" s="506" t="s">
        <v>2739</v>
      </c>
      <c r="F2049" s="509"/>
      <c r="G2049" s="509"/>
      <c r="H2049" s="509"/>
      <c r="I2049" s="509"/>
      <c r="J2049" s="509">
        <v>0.35</v>
      </c>
      <c r="K2049" s="509">
        <v>98.99</v>
      </c>
      <c r="L2049" s="509"/>
      <c r="M2049" s="509">
        <v>282.82857142857142</v>
      </c>
      <c r="N2049" s="509"/>
      <c r="O2049" s="509"/>
      <c r="P2049" s="522"/>
      <c r="Q2049" s="510"/>
    </row>
    <row r="2050" spans="1:17" ht="14.4" customHeight="1" x14ac:dyDescent="0.3">
      <c r="A2050" s="505" t="s">
        <v>3425</v>
      </c>
      <c r="B2050" s="506" t="s">
        <v>2713</v>
      </c>
      <c r="C2050" s="506" t="s">
        <v>2714</v>
      </c>
      <c r="D2050" s="506" t="s">
        <v>2740</v>
      </c>
      <c r="E2050" s="506" t="s">
        <v>729</v>
      </c>
      <c r="F2050" s="509">
        <v>6</v>
      </c>
      <c r="G2050" s="509">
        <v>5800.44</v>
      </c>
      <c r="H2050" s="509">
        <v>1</v>
      </c>
      <c r="I2050" s="509">
        <v>966.7399999999999</v>
      </c>
      <c r="J2050" s="509"/>
      <c r="K2050" s="509"/>
      <c r="L2050" s="509"/>
      <c r="M2050" s="509"/>
      <c r="N2050" s="509"/>
      <c r="O2050" s="509"/>
      <c r="P2050" s="522"/>
      <c r="Q2050" s="510"/>
    </row>
    <row r="2051" spans="1:17" ht="14.4" customHeight="1" x14ac:dyDescent="0.3">
      <c r="A2051" s="505" t="s">
        <v>3425</v>
      </c>
      <c r="B2051" s="506" t="s">
        <v>2713</v>
      </c>
      <c r="C2051" s="506" t="s">
        <v>2714</v>
      </c>
      <c r="D2051" s="506" t="s">
        <v>2745</v>
      </c>
      <c r="E2051" s="506" t="s">
        <v>748</v>
      </c>
      <c r="F2051" s="509">
        <v>0.2</v>
      </c>
      <c r="G2051" s="509">
        <v>1082.6600000000001</v>
      </c>
      <c r="H2051" s="509">
        <v>1</v>
      </c>
      <c r="I2051" s="509">
        <v>5413.3</v>
      </c>
      <c r="J2051" s="509">
        <v>0.2</v>
      </c>
      <c r="K2051" s="509">
        <v>1092.1600000000001</v>
      </c>
      <c r="L2051" s="509">
        <v>1.0087746845731809</v>
      </c>
      <c r="M2051" s="509">
        <v>5460.8</v>
      </c>
      <c r="N2051" s="509">
        <v>0.16</v>
      </c>
      <c r="O2051" s="509">
        <v>873.72</v>
      </c>
      <c r="P2051" s="522">
        <v>0.80701235845048302</v>
      </c>
      <c r="Q2051" s="510">
        <v>5460.75</v>
      </c>
    </row>
    <row r="2052" spans="1:17" ht="14.4" customHeight="1" x14ac:dyDescent="0.3">
      <c r="A2052" s="505" t="s">
        <v>3425</v>
      </c>
      <c r="B2052" s="506" t="s">
        <v>2713</v>
      </c>
      <c r="C2052" s="506" t="s">
        <v>2714</v>
      </c>
      <c r="D2052" s="506" t="s">
        <v>2746</v>
      </c>
      <c r="E2052" s="506" t="s">
        <v>748</v>
      </c>
      <c r="F2052" s="509">
        <v>1.24</v>
      </c>
      <c r="G2052" s="509">
        <v>13424.98</v>
      </c>
      <c r="H2052" s="509">
        <v>1</v>
      </c>
      <c r="I2052" s="509">
        <v>10826.596774193547</v>
      </c>
      <c r="J2052" s="509">
        <v>0.92999999999999994</v>
      </c>
      <c r="K2052" s="509">
        <v>10120.01</v>
      </c>
      <c r="L2052" s="509">
        <v>0.75381937254282694</v>
      </c>
      <c r="M2052" s="509">
        <v>10881.7311827957</v>
      </c>
      <c r="N2052" s="509">
        <v>0.88</v>
      </c>
      <c r="O2052" s="509">
        <v>9610.9700000000012</v>
      </c>
      <c r="P2052" s="522">
        <v>0.71590199761936346</v>
      </c>
      <c r="Q2052" s="510">
        <v>10921.55681818182</v>
      </c>
    </row>
    <row r="2053" spans="1:17" ht="14.4" customHeight="1" x14ac:dyDescent="0.3">
      <c r="A2053" s="505" t="s">
        <v>3425</v>
      </c>
      <c r="B2053" s="506" t="s">
        <v>2713</v>
      </c>
      <c r="C2053" s="506" t="s">
        <v>2714</v>
      </c>
      <c r="D2053" s="506" t="s">
        <v>2747</v>
      </c>
      <c r="E2053" s="506" t="s">
        <v>855</v>
      </c>
      <c r="F2053" s="509">
        <v>0.89999999999999991</v>
      </c>
      <c r="G2053" s="509">
        <v>1745.1899999999998</v>
      </c>
      <c r="H2053" s="509">
        <v>1</v>
      </c>
      <c r="I2053" s="509">
        <v>1939.1</v>
      </c>
      <c r="J2053" s="509">
        <v>0.6</v>
      </c>
      <c r="K2053" s="509">
        <v>1170.26</v>
      </c>
      <c r="L2053" s="509">
        <v>0.67056309055174512</v>
      </c>
      <c r="M2053" s="509">
        <v>1950.4333333333334</v>
      </c>
      <c r="N2053" s="509">
        <v>0.7</v>
      </c>
      <c r="O2053" s="509">
        <v>1385.63</v>
      </c>
      <c r="P2053" s="522">
        <v>0.79397085704135384</v>
      </c>
      <c r="Q2053" s="510">
        <v>1979.4714285714288</v>
      </c>
    </row>
    <row r="2054" spans="1:17" ht="14.4" customHeight="1" x14ac:dyDescent="0.3">
      <c r="A2054" s="505" t="s">
        <v>3425</v>
      </c>
      <c r="B2054" s="506" t="s">
        <v>2713</v>
      </c>
      <c r="C2054" s="506" t="s">
        <v>2714</v>
      </c>
      <c r="D2054" s="506" t="s">
        <v>2749</v>
      </c>
      <c r="E2054" s="506" t="s">
        <v>748</v>
      </c>
      <c r="F2054" s="509"/>
      <c r="G2054" s="509"/>
      <c r="H2054" s="509"/>
      <c r="I2054" s="509"/>
      <c r="J2054" s="509"/>
      <c r="K2054" s="509"/>
      <c r="L2054" s="509"/>
      <c r="M2054" s="509"/>
      <c r="N2054" s="509">
        <v>2.8000000000000003</v>
      </c>
      <c r="O2054" s="509">
        <v>6116.08</v>
      </c>
      <c r="P2054" s="522"/>
      <c r="Q2054" s="510">
        <v>2184.3142857142857</v>
      </c>
    </row>
    <row r="2055" spans="1:17" ht="14.4" customHeight="1" x14ac:dyDescent="0.3">
      <c r="A2055" s="505" t="s">
        <v>3425</v>
      </c>
      <c r="B2055" s="506" t="s">
        <v>2713</v>
      </c>
      <c r="C2055" s="506" t="s">
        <v>2714</v>
      </c>
      <c r="D2055" s="506" t="s">
        <v>2750</v>
      </c>
      <c r="E2055" s="506" t="s">
        <v>733</v>
      </c>
      <c r="F2055" s="509">
        <v>0.02</v>
      </c>
      <c r="G2055" s="509">
        <v>7.52</v>
      </c>
      <c r="H2055" s="509">
        <v>1</v>
      </c>
      <c r="I2055" s="509">
        <v>375.99999999999994</v>
      </c>
      <c r="J2055" s="509">
        <v>0.62</v>
      </c>
      <c r="K2055" s="509">
        <v>232.29</v>
      </c>
      <c r="L2055" s="509">
        <v>30.889627659574469</v>
      </c>
      <c r="M2055" s="509">
        <v>374.66129032258061</v>
      </c>
      <c r="N2055" s="509">
        <v>0.37</v>
      </c>
      <c r="O2055" s="509">
        <v>140.34</v>
      </c>
      <c r="P2055" s="522">
        <v>18.662234042553195</v>
      </c>
      <c r="Q2055" s="510">
        <v>379.29729729729729</v>
      </c>
    </row>
    <row r="2056" spans="1:17" ht="14.4" customHeight="1" x14ac:dyDescent="0.3">
      <c r="A2056" s="505" t="s">
        <v>3425</v>
      </c>
      <c r="B2056" s="506" t="s">
        <v>2713</v>
      </c>
      <c r="C2056" s="506" t="s">
        <v>2714</v>
      </c>
      <c r="D2056" s="506" t="s">
        <v>2752</v>
      </c>
      <c r="E2056" s="506" t="s">
        <v>710</v>
      </c>
      <c r="F2056" s="509">
        <v>0.08</v>
      </c>
      <c r="G2056" s="509">
        <v>74.92</v>
      </c>
      <c r="H2056" s="509">
        <v>1</v>
      </c>
      <c r="I2056" s="509">
        <v>936.5</v>
      </c>
      <c r="J2056" s="509">
        <v>0.1</v>
      </c>
      <c r="K2056" s="509">
        <v>94.07</v>
      </c>
      <c r="L2056" s="509">
        <v>1.2556059797116923</v>
      </c>
      <c r="M2056" s="509">
        <v>940.69999999999993</v>
      </c>
      <c r="N2056" s="509">
        <v>0.23</v>
      </c>
      <c r="O2056" s="509">
        <v>217.3</v>
      </c>
      <c r="P2056" s="522">
        <v>2.9004271222637481</v>
      </c>
      <c r="Q2056" s="510">
        <v>944.78260869565213</v>
      </c>
    </row>
    <row r="2057" spans="1:17" ht="14.4" customHeight="1" x14ac:dyDescent="0.3">
      <c r="A2057" s="505" t="s">
        <v>3425</v>
      </c>
      <c r="B2057" s="506" t="s">
        <v>2713</v>
      </c>
      <c r="C2057" s="506" t="s">
        <v>2679</v>
      </c>
      <c r="D2057" s="506" t="s">
        <v>2773</v>
      </c>
      <c r="E2057" s="506" t="s">
        <v>2771</v>
      </c>
      <c r="F2057" s="509">
        <v>2</v>
      </c>
      <c r="G2057" s="509">
        <v>3414.62</v>
      </c>
      <c r="H2057" s="509">
        <v>1</v>
      </c>
      <c r="I2057" s="509">
        <v>1707.31</v>
      </c>
      <c r="J2057" s="509"/>
      <c r="K2057" s="509"/>
      <c r="L2057" s="509"/>
      <c r="M2057" s="509"/>
      <c r="N2057" s="509">
        <v>1</v>
      </c>
      <c r="O2057" s="509">
        <v>1707.31</v>
      </c>
      <c r="P2057" s="522">
        <v>0.5</v>
      </c>
      <c r="Q2057" s="510">
        <v>1707.31</v>
      </c>
    </row>
    <row r="2058" spans="1:17" ht="14.4" customHeight="1" x14ac:dyDescent="0.3">
      <c r="A2058" s="505" t="s">
        <v>3425</v>
      </c>
      <c r="B2058" s="506" t="s">
        <v>2713</v>
      </c>
      <c r="C2058" s="506" t="s">
        <v>2679</v>
      </c>
      <c r="D2058" s="506" t="s">
        <v>2774</v>
      </c>
      <c r="E2058" s="506" t="s">
        <v>2771</v>
      </c>
      <c r="F2058" s="509">
        <v>1</v>
      </c>
      <c r="G2058" s="509">
        <v>2066.3000000000002</v>
      </c>
      <c r="H2058" s="509">
        <v>1</v>
      </c>
      <c r="I2058" s="509">
        <v>2066.3000000000002</v>
      </c>
      <c r="J2058" s="509">
        <v>2</v>
      </c>
      <c r="K2058" s="509">
        <v>4132.6000000000004</v>
      </c>
      <c r="L2058" s="509">
        <v>2</v>
      </c>
      <c r="M2058" s="509">
        <v>2066.3000000000002</v>
      </c>
      <c r="N2058" s="509">
        <v>1</v>
      </c>
      <c r="O2058" s="509">
        <v>2066.3000000000002</v>
      </c>
      <c r="P2058" s="522">
        <v>1</v>
      </c>
      <c r="Q2058" s="510">
        <v>2066.3000000000002</v>
      </c>
    </row>
    <row r="2059" spans="1:17" ht="14.4" customHeight="1" x14ac:dyDescent="0.3">
      <c r="A2059" s="505" t="s">
        <v>3425</v>
      </c>
      <c r="B2059" s="506" t="s">
        <v>2713</v>
      </c>
      <c r="C2059" s="506" t="s">
        <v>2679</v>
      </c>
      <c r="D2059" s="506" t="s">
        <v>2779</v>
      </c>
      <c r="E2059" s="506" t="s">
        <v>2778</v>
      </c>
      <c r="F2059" s="509">
        <v>2</v>
      </c>
      <c r="G2059" s="509">
        <v>4283.7</v>
      </c>
      <c r="H2059" s="509">
        <v>1</v>
      </c>
      <c r="I2059" s="509">
        <v>2141.85</v>
      </c>
      <c r="J2059" s="509">
        <v>1</v>
      </c>
      <c r="K2059" s="509">
        <v>2141.85</v>
      </c>
      <c r="L2059" s="509">
        <v>0.5</v>
      </c>
      <c r="M2059" s="509">
        <v>2141.85</v>
      </c>
      <c r="N2059" s="509">
        <v>1</v>
      </c>
      <c r="O2059" s="509">
        <v>2141.85</v>
      </c>
      <c r="P2059" s="522">
        <v>0.5</v>
      </c>
      <c r="Q2059" s="510">
        <v>2141.85</v>
      </c>
    </row>
    <row r="2060" spans="1:17" ht="14.4" customHeight="1" x14ac:dyDescent="0.3">
      <c r="A2060" s="505" t="s">
        <v>3425</v>
      </c>
      <c r="B2060" s="506" t="s">
        <v>2713</v>
      </c>
      <c r="C2060" s="506" t="s">
        <v>2679</v>
      </c>
      <c r="D2060" s="506" t="s">
        <v>2782</v>
      </c>
      <c r="E2060" s="506" t="s">
        <v>2783</v>
      </c>
      <c r="F2060" s="509"/>
      <c r="G2060" s="509"/>
      <c r="H2060" s="509"/>
      <c r="I2060" s="509"/>
      <c r="J2060" s="509"/>
      <c r="K2060" s="509"/>
      <c r="L2060" s="509"/>
      <c r="M2060" s="509"/>
      <c r="N2060" s="509">
        <v>2</v>
      </c>
      <c r="O2060" s="509">
        <v>54927.28</v>
      </c>
      <c r="P2060" s="522"/>
      <c r="Q2060" s="510">
        <v>27463.64</v>
      </c>
    </row>
    <row r="2061" spans="1:17" ht="14.4" customHeight="1" x14ac:dyDescent="0.3">
      <c r="A2061" s="505" t="s">
        <v>3425</v>
      </c>
      <c r="B2061" s="506" t="s">
        <v>2713</v>
      </c>
      <c r="C2061" s="506" t="s">
        <v>2679</v>
      </c>
      <c r="D2061" s="506" t="s">
        <v>3143</v>
      </c>
      <c r="E2061" s="506" t="s">
        <v>3144</v>
      </c>
      <c r="F2061" s="509"/>
      <c r="G2061" s="509"/>
      <c r="H2061" s="509"/>
      <c r="I2061" s="509"/>
      <c r="J2061" s="509"/>
      <c r="K2061" s="509"/>
      <c r="L2061" s="509"/>
      <c r="M2061" s="509"/>
      <c r="N2061" s="509">
        <v>1</v>
      </c>
      <c r="O2061" s="509">
        <v>3991.04</v>
      </c>
      <c r="P2061" s="522"/>
      <c r="Q2061" s="510">
        <v>3991.04</v>
      </c>
    </row>
    <row r="2062" spans="1:17" ht="14.4" customHeight="1" x14ac:dyDescent="0.3">
      <c r="A2062" s="505" t="s">
        <v>3425</v>
      </c>
      <c r="B2062" s="506" t="s">
        <v>2713</v>
      </c>
      <c r="C2062" s="506" t="s">
        <v>2679</v>
      </c>
      <c r="D2062" s="506" t="s">
        <v>2794</v>
      </c>
      <c r="E2062" s="506" t="s">
        <v>2771</v>
      </c>
      <c r="F2062" s="509"/>
      <c r="G2062" s="509"/>
      <c r="H2062" s="509"/>
      <c r="I2062" s="509"/>
      <c r="J2062" s="509"/>
      <c r="K2062" s="509"/>
      <c r="L2062" s="509"/>
      <c r="M2062" s="509"/>
      <c r="N2062" s="509">
        <v>1</v>
      </c>
      <c r="O2062" s="509">
        <v>1446.97</v>
      </c>
      <c r="P2062" s="522"/>
      <c r="Q2062" s="510">
        <v>1446.97</v>
      </c>
    </row>
    <row r="2063" spans="1:17" ht="14.4" customHeight="1" x14ac:dyDescent="0.3">
      <c r="A2063" s="505" t="s">
        <v>3425</v>
      </c>
      <c r="B2063" s="506" t="s">
        <v>2713</v>
      </c>
      <c r="C2063" s="506" t="s">
        <v>2679</v>
      </c>
      <c r="D2063" s="506" t="s">
        <v>2795</v>
      </c>
      <c r="E2063" s="506" t="s">
        <v>2796</v>
      </c>
      <c r="F2063" s="509">
        <v>2</v>
      </c>
      <c r="G2063" s="509">
        <v>13781.56</v>
      </c>
      <c r="H2063" s="509">
        <v>1</v>
      </c>
      <c r="I2063" s="509">
        <v>6890.78</v>
      </c>
      <c r="J2063" s="509">
        <v>1</v>
      </c>
      <c r="K2063" s="509">
        <v>6890.78</v>
      </c>
      <c r="L2063" s="509">
        <v>0.5</v>
      </c>
      <c r="M2063" s="509">
        <v>6890.78</v>
      </c>
      <c r="N2063" s="509">
        <v>1</v>
      </c>
      <c r="O2063" s="509">
        <v>6890.78</v>
      </c>
      <c r="P2063" s="522">
        <v>0.5</v>
      </c>
      <c r="Q2063" s="510">
        <v>6890.78</v>
      </c>
    </row>
    <row r="2064" spans="1:17" ht="14.4" customHeight="1" x14ac:dyDescent="0.3">
      <c r="A2064" s="505" t="s">
        <v>3425</v>
      </c>
      <c r="B2064" s="506" t="s">
        <v>2713</v>
      </c>
      <c r="C2064" s="506" t="s">
        <v>2679</v>
      </c>
      <c r="D2064" s="506" t="s">
        <v>2801</v>
      </c>
      <c r="E2064" s="506" t="s">
        <v>2802</v>
      </c>
      <c r="F2064" s="509">
        <v>1</v>
      </c>
      <c r="G2064" s="509">
        <v>4137.8900000000003</v>
      </c>
      <c r="H2064" s="509">
        <v>1</v>
      </c>
      <c r="I2064" s="509">
        <v>4137.8900000000003</v>
      </c>
      <c r="J2064" s="509"/>
      <c r="K2064" s="509"/>
      <c r="L2064" s="509"/>
      <c r="M2064" s="509"/>
      <c r="N2064" s="509">
        <v>1</v>
      </c>
      <c r="O2064" s="509">
        <v>4137.8900000000003</v>
      </c>
      <c r="P2064" s="522">
        <v>1</v>
      </c>
      <c r="Q2064" s="510">
        <v>4137.8900000000003</v>
      </c>
    </row>
    <row r="2065" spans="1:17" ht="14.4" customHeight="1" x14ac:dyDescent="0.3">
      <c r="A2065" s="505" t="s">
        <v>3425</v>
      </c>
      <c r="B2065" s="506" t="s">
        <v>2713</v>
      </c>
      <c r="C2065" s="506" t="s">
        <v>2679</v>
      </c>
      <c r="D2065" s="506" t="s">
        <v>2805</v>
      </c>
      <c r="E2065" s="506" t="s">
        <v>2806</v>
      </c>
      <c r="F2065" s="509"/>
      <c r="G2065" s="509"/>
      <c r="H2065" s="509"/>
      <c r="I2065" s="509"/>
      <c r="J2065" s="509">
        <v>1</v>
      </c>
      <c r="K2065" s="509">
        <v>17073.05</v>
      </c>
      <c r="L2065" s="509"/>
      <c r="M2065" s="509">
        <v>17073.05</v>
      </c>
      <c r="N2065" s="509"/>
      <c r="O2065" s="509"/>
      <c r="P2065" s="522"/>
      <c r="Q2065" s="510"/>
    </row>
    <row r="2066" spans="1:17" ht="14.4" customHeight="1" x14ac:dyDescent="0.3">
      <c r="A2066" s="505" t="s">
        <v>3425</v>
      </c>
      <c r="B2066" s="506" t="s">
        <v>2713</v>
      </c>
      <c r="C2066" s="506" t="s">
        <v>2679</v>
      </c>
      <c r="D2066" s="506" t="s">
        <v>2807</v>
      </c>
      <c r="E2066" s="506" t="s">
        <v>2808</v>
      </c>
      <c r="F2066" s="509"/>
      <c r="G2066" s="509"/>
      <c r="H2066" s="509"/>
      <c r="I2066" s="509"/>
      <c r="J2066" s="509">
        <v>1</v>
      </c>
      <c r="K2066" s="509">
        <v>1002.8</v>
      </c>
      <c r="L2066" s="509"/>
      <c r="M2066" s="509">
        <v>1002.8</v>
      </c>
      <c r="N2066" s="509"/>
      <c r="O2066" s="509"/>
      <c r="P2066" s="522"/>
      <c r="Q2066" s="510"/>
    </row>
    <row r="2067" spans="1:17" ht="14.4" customHeight="1" x14ac:dyDescent="0.3">
      <c r="A2067" s="505" t="s">
        <v>3425</v>
      </c>
      <c r="B2067" s="506" t="s">
        <v>2713</v>
      </c>
      <c r="C2067" s="506" t="s">
        <v>2679</v>
      </c>
      <c r="D2067" s="506" t="s">
        <v>2809</v>
      </c>
      <c r="E2067" s="506" t="s">
        <v>2810</v>
      </c>
      <c r="F2067" s="509">
        <v>2</v>
      </c>
      <c r="G2067" s="509">
        <v>15300</v>
      </c>
      <c r="H2067" s="509">
        <v>1</v>
      </c>
      <c r="I2067" s="509">
        <v>7650</v>
      </c>
      <c r="J2067" s="509">
        <v>1</v>
      </c>
      <c r="K2067" s="509">
        <v>7650</v>
      </c>
      <c r="L2067" s="509">
        <v>0.5</v>
      </c>
      <c r="M2067" s="509">
        <v>7650</v>
      </c>
      <c r="N2067" s="509">
        <v>2</v>
      </c>
      <c r="O2067" s="509">
        <v>15300</v>
      </c>
      <c r="P2067" s="522">
        <v>1</v>
      </c>
      <c r="Q2067" s="510">
        <v>7650</v>
      </c>
    </row>
    <row r="2068" spans="1:17" ht="14.4" customHeight="1" x14ac:dyDescent="0.3">
      <c r="A2068" s="505" t="s">
        <v>3425</v>
      </c>
      <c r="B2068" s="506" t="s">
        <v>2713</v>
      </c>
      <c r="C2068" s="506" t="s">
        <v>2679</v>
      </c>
      <c r="D2068" s="506" t="s">
        <v>3215</v>
      </c>
      <c r="E2068" s="506" t="s">
        <v>3216</v>
      </c>
      <c r="F2068" s="509"/>
      <c r="G2068" s="509"/>
      <c r="H2068" s="509"/>
      <c r="I2068" s="509"/>
      <c r="J2068" s="509"/>
      <c r="K2068" s="509"/>
      <c r="L2068" s="509"/>
      <c r="M2068" s="509"/>
      <c r="N2068" s="509">
        <v>1</v>
      </c>
      <c r="O2068" s="509">
        <v>4041.82</v>
      </c>
      <c r="P2068" s="522"/>
      <c r="Q2068" s="510">
        <v>4041.82</v>
      </c>
    </row>
    <row r="2069" spans="1:17" ht="14.4" customHeight="1" x14ac:dyDescent="0.3">
      <c r="A2069" s="505" t="s">
        <v>3425</v>
      </c>
      <c r="B2069" s="506" t="s">
        <v>2713</v>
      </c>
      <c r="C2069" s="506" t="s">
        <v>2679</v>
      </c>
      <c r="D2069" s="506" t="s">
        <v>2840</v>
      </c>
      <c r="E2069" s="506" t="s">
        <v>2841</v>
      </c>
      <c r="F2069" s="509">
        <v>1</v>
      </c>
      <c r="G2069" s="509">
        <v>605.65</v>
      </c>
      <c r="H2069" s="509">
        <v>1</v>
      </c>
      <c r="I2069" s="509">
        <v>605.65</v>
      </c>
      <c r="J2069" s="509"/>
      <c r="K2069" s="509"/>
      <c r="L2069" s="509"/>
      <c r="M2069" s="509"/>
      <c r="N2069" s="509"/>
      <c r="O2069" s="509"/>
      <c r="P2069" s="522"/>
      <c r="Q2069" s="510"/>
    </row>
    <row r="2070" spans="1:17" ht="14.4" customHeight="1" x14ac:dyDescent="0.3">
      <c r="A2070" s="505" t="s">
        <v>3425</v>
      </c>
      <c r="B2070" s="506" t="s">
        <v>2713</v>
      </c>
      <c r="C2070" s="506" t="s">
        <v>2679</v>
      </c>
      <c r="D2070" s="506" t="s">
        <v>2858</v>
      </c>
      <c r="E2070" s="506" t="s">
        <v>2859</v>
      </c>
      <c r="F2070" s="509"/>
      <c r="G2070" s="509"/>
      <c r="H2070" s="509"/>
      <c r="I2070" s="509"/>
      <c r="J2070" s="509">
        <v>1</v>
      </c>
      <c r="K2070" s="509">
        <v>1472.88</v>
      </c>
      <c r="L2070" s="509"/>
      <c r="M2070" s="509">
        <v>1472.88</v>
      </c>
      <c r="N2070" s="509"/>
      <c r="O2070" s="509"/>
      <c r="P2070" s="522"/>
      <c r="Q2070" s="510"/>
    </row>
    <row r="2071" spans="1:17" ht="14.4" customHeight="1" x14ac:dyDescent="0.3">
      <c r="A2071" s="505" t="s">
        <v>3425</v>
      </c>
      <c r="B2071" s="506" t="s">
        <v>2713</v>
      </c>
      <c r="C2071" s="506" t="s">
        <v>2679</v>
      </c>
      <c r="D2071" s="506" t="s">
        <v>2866</v>
      </c>
      <c r="E2071" s="506" t="s">
        <v>2867</v>
      </c>
      <c r="F2071" s="509">
        <v>2</v>
      </c>
      <c r="G2071" s="509">
        <v>2611.64</v>
      </c>
      <c r="H2071" s="509">
        <v>1</v>
      </c>
      <c r="I2071" s="509">
        <v>1305.82</v>
      </c>
      <c r="J2071" s="509">
        <v>2</v>
      </c>
      <c r="K2071" s="509">
        <v>2611.64</v>
      </c>
      <c r="L2071" s="509">
        <v>1</v>
      </c>
      <c r="M2071" s="509">
        <v>1305.82</v>
      </c>
      <c r="N2071" s="509">
        <v>1</v>
      </c>
      <c r="O2071" s="509">
        <v>1305.82</v>
      </c>
      <c r="P2071" s="522">
        <v>0.5</v>
      </c>
      <c r="Q2071" s="510">
        <v>1305.82</v>
      </c>
    </row>
    <row r="2072" spans="1:17" ht="14.4" customHeight="1" x14ac:dyDescent="0.3">
      <c r="A2072" s="505" t="s">
        <v>3425</v>
      </c>
      <c r="B2072" s="506" t="s">
        <v>2713</v>
      </c>
      <c r="C2072" s="506" t="s">
        <v>2679</v>
      </c>
      <c r="D2072" s="506" t="s">
        <v>2868</v>
      </c>
      <c r="E2072" s="506" t="s">
        <v>2869</v>
      </c>
      <c r="F2072" s="509">
        <v>1</v>
      </c>
      <c r="G2072" s="509">
        <v>359.1</v>
      </c>
      <c r="H2072" s="509">
        <v>1</v>
      </c>
      <c r="I2072" s="509">
        <v>359.1</v>
      </c>
      <c r="J2072" s="509">
        <v>1</v>
      </c>
      <c r="K2072" s="509">
        <v>359.1</v>
      </c>
      <c r="L2072" s="509">
        <v>1</v>
      </c>
      <c r="M2072" s="509">
        <v>359.1</v>
      </c>
      <c r="N2072" s="509"/>
      <c r="O2072" s="509"/>
      <c r="P2072" s="522"/>
      <c r="Q2072" s="510"/>
    </row>
    <row r="2073" spans="1:17" ht="14.4" customHeight="1" x14ac:dyDescent="0.3">
      <c r="A2073" s="505" t="s">
        <v>3425</v>
      </c>
      <c r="B2073" s="506" t="s">
        <v>2713</v>
      </c>
      <c r="C2073" s="506" t="s">
        <v>2679</v>
      </c>
      <c r="D2073" s="506" t="s">
        <v>2882</v>
      </c>
      <c r="E2073" s="506" t="s">
        <v>2883</v>
      </c>
      <c r="F2073" s="509"/>
      <c r="G2073" s="509"/>
      <c r="H2073" s="509"/>
      <c r="I2073" s="509"/>
      <c r="J2073" s="509"/>
      <c r="K2073" s="509"/>
      <c r="L2073" s="509"/>
      <c r="M2073" s="509"/>
      <c r="N2073" s="509">
        <v>1</v>
      </c>
      <c r="O2073" s="509">
        <v>6587.13</v>
      </c>
      <c r="P2073" s="522"/>
      <c r="Q2073" s="510">
        <v>6587.13</v>
      </c>
    </row>
    <row r="2074" spans="1:17" ht="14.4" customHeight="1" x14ac:dyDescent="0.3">
      <c r="A2074" s="505" t="s">
        <v>3425</v>
      </c>
      <c r="B2074" s="506" t="s">
        <v>2713</v>
      </c>
      <c r="C2074" s="506" t="s">
        <v>2679</v>
      </c>
      <c r="D2074" s="506" t="s">
        <v>2884</v>
      </c>
      <c r="E2074" s="506" t="s">
        <v>2885</v>
      </c>
      <c r="F2074" s="509"/>
      <c r="G2074" s="509"/>
      <c r="H2074" s="509"/>
      <c r="I2074" s="509"/>
      <c r="J2074" s="509"/>
      <c r="K2074" s="509"/>
      <c r="L2074" s="509"/>
      <c r="M2074" s="509"/>
      <c r="N2074" s="509">
        <v>1</v>
      </c>
      <c r="O2074" s="509">
        <v>1841.62</v>
      </c>
      <c r="P2074" s="522"/>
      <c r="Q2074" s="510">
        <v>1841.62</v>
      </c>
    </row>
    <row r="2075" spans="1:17" ht="14.4" customHeight="1" x14ac:dyDescent="0.3">
      <c r="A2075" s="505" t="s">
        <v>3425</v>
      </c>
      <c r="B2075" s="506" t="s">
        <v>2713</v>
      </c>
      <c r="C2075" s="506" t="s">
        <v>2679</v>
      </c>
      <c r="D2075" s="506" t="s">
        <v>2890</v>
      </c>
      <c r="E2075" s="506" t="s">
        <v>2891</v>
      </c>
      <c r="F2075" s="509"/>
      <c r="G2075" s="509"/>
      <c r="H2075" s="509"/>
      <c r="I2075" s="509"/>
      <c r="J2075" s="509">
        <v>1</v>
      </c>
      <c r="K2075" s="509">
        <v>15954.82</v>
      </c>
      <c r="L2075" s="509"/>
      <c r="M2075" s="509">
        <v>15954.82</v>
      </c>
      <c r="N2075" s="509"/>
      <c r="O2075" s="509"/>
      <c r="P2075" s="522"/>
      <c r="Q2075" s="510"/>
    </row>
    <row r="2076" spans="1:17" ht="14.4" customHeight="1" x14ac:dyDescent="0.3">
      <c r="A2076" s="505" t="s">
        <v>3425</v>
      </c>
      <c r="B2076" s="506" t="s">
        <v>2713</v>
      </c>
      <c r="C2076" s="506" t="s">
        <v>2679</v>
      </c>
      <c r="D2076" s="506" t="s">
        <v>2686</v>
      </c>
      <c r="E2076" s="506" t="s">
        <v>2687</v>
      </c>
      <c r="F2076" s="509">
        <v>1</v>
      </c>
      <c r="G2076" s="509">
        <v>511</v>
      </c>
      <c r="H2076" s="509">
        <v>1</v>
      </c>
      <c r="I2076" s="509">
        <v>511</v>
      </c>
      <c r="J2076" s="509"/>
      <c r="K2076" s="509"/>
      <c r="L2076" s="509"/>
      <c r="M2076" s="509"/>
      <c r="N2076" s="509">
        <v>2</v>
      </c>
      <c r="O2076" s="509">
        <v>1022</v>
      </c>
      <c r="P2076" s="522">
        <v>2</v>
      </c>
      <c r="Q2076" s="510">
        <v>511</v>
      </c>
    </row>
    <row r="2077" spans="1:17" ht="14.4" customHeight="1" x14ac:dyDescent="0.3">
      <c r="A2077" s="505" t="s">
        <v>3425</v>
      </c>
      <c r="B2077" s="506" t="s">
        <v>2713</v>
      </c>
      <c r="C2077" s="506" t="s">
        <v>2679</v>
      </c>
      <c r="D2077" s="506" t="s">
        <v>2917</v>
      </c>
      <c r="E2077" s="506" t="s">
        <v>2918</v>
      </c>
      <c r="F2077" s="509"/>
      <c r="G2077" s="509"/>
      <c r="H2077" s="509"/>
      <c r="I2077" s="509"/>
      <c r="J2077" s="509"/>
      <c r="K2077" s="509"/>
      <c r="L2077" s="509"/>
      <c r="M2077" s="509"/>
      <c r="N2077" s="509">
        <v>1</v>
      </c>
      <c r="O2077" s="509">
        <v>380.86</v>
      </c>
      <c r="P2077" s="522"/>
      <c r="Q2077" s="510">
        <v>380.86</v>
      </c>
    </row>
    <row r="2078" spans="1:17" ht="14.4" customHeight="1" x14ac:dyDescent="0.3">
      <c r="A2078" s="505" t="s">
        <v>3425</v>
      </c>
      <c r="B2078" s="506" t="s">
        <v>2713</v>
      </c>
      <c r="C2078" s="506" t="s">
        <v>2679</v>
      </c>
      <c r="D2078" s="506" t="s">
        <v>2933</v>
      </c>
      <c r="E2078" s="506" t="s">
        <v>2934</v>
      </c>
      <c r="F2078" s="509"/>
      <c r="G2078" s="509"/>
      <c r="H2078" s="509"/>
      <c r="I2078" s="509"/>
      <c r="J2078" s="509"/>
      <c r="K2078" s="509"/>
      <c r="L2078" s="509"/>
      <c r="M2078" s="509"/>
      <c r="N2078" s="509">
        <v>1</v>
      </c>
      <c r="O2078" s="509">
        <v>17527.810000000001</v>
      </c>
      <c r="P2078" s="522"/>
      <c r="Q2078" s="510">
        <v>17527.810000000001</v>
      </c>
    </row>
    <row r="2079" spans="1:17" ht="14.4" customHeight="1" x14ac:dyDescent="0.3">
      <c r="A2079" s="505" t="s">
        <v>3425</v>
      </c>
      <c r="B2079" s="506" t="s">
        <v>2713</v>
      </c>
      <c r="C2079" s="506" t="s">
        <v>2679</v>
      </c>
      <c r="D2079" s="506" t="s">
        <v>3426</v>
      </c>
      <c r="E2079" s="506" t="s">
        <v>3427</v>
      </c>
      <c r="F2079" s="509">
        <v>1</v>
      </c>
      <c r="G2079" s="509">
        <v>6865.9</v>
      </c>
      <c r="H2079" s="509">
        <v>1</v>
      </c>
      <c r="I2079" s="509">
        <v>6865.9</v>
      </c>
      <c r="J2079" s="509"/>
      <c r="K2079" s="509"/>
      <c r="L2079" s="509"/>
      <c r="M2079" s="509"/>
      <c r="N2079" s="509"/>
      <c r="O2079" s="509"/>
      <c r="P2079" s="522"/>
      <c r="Q2079" s="510"/>
    </row>
    <row r="2080" spans="1:17" ht="14.4" customHeight="1" x14ac:dyDescent="0.3">
      <c r="A2080" s="505" t="s">
        <v>3425</v>
      </c>
      <c r="B2080" s="506" t="s">
        <v>2713</v>
      </c>
      <c r="C2080" s="506" t="s">
        <v>2688</v>
      </c>
      <c r="D2080" s="506" t="s">
        <v>2945</v>
      </c>
      <c r="E2080" s="506" t="s">
        <v>2946</v>
      </c>
      <c r="F2080" s="509">
        <v>1</v>
      </c>
      <c r="G2080" s="509">
        <v>204</v>
      </c>
      <c r="H2080" s="509">
        <v>1</v>
      </c>
      <c r="I2080" s="509">
        <v>204</v>
      </c>
      <c r="J2080" s="509"/>
      <c r="K2080" s="509"/>
      <c r="L2080" s="509"/>
      <c r="M2080" s="509"/>
      <c r="N2080" s="509">
        <v>2</v>
      </c>
      <c r="O2080" s="509">
        <v>411</v>
      </c>
      <c r="P2080" s="522">
        <v>2.0147058823529411</v>
      </c>
      <c r="Q2080" s="510">
        <v>205.5</v>
      </c>
    </row>
    <row r="2081" spans="1:17" ht="14.4" customHeight="1" x14ac:dyDescent="0.3">
      <c r="A2081" s="505" t="s">
        <v>3425</v>
      </c>
      <c r="B2081" s="506" t="s">
        <v>2713</v>
      </c>
      <c r="C2081" s="506" t="s">
        <v>2688</v>
      </c>
      <c r="D2081" s="506" t="s">
        <v>2947</v>
      </c>
      <c r="E2081" s="506" t="s">
        <v>2948</v>
      </c>
      <c r="F2081" s="509">
        <v>12</v>
      </c>
      <c r="G2081" s="509">
        <v>1788</v>
      </c>
      <c r="H2081" s="509">
        <v>1</v>
      </c>
      <c r="I2081" s="509">
        <v>149</v>
      </c>
      <c r="J2081" s="509">
        <v>5</v>
      </c>
      <c r="K2081" s="509">
        <v>750</v>
      </c>
      <c r="L2081" s="509">
        <v>0.41946308724832215</v>
      </c>
      <c r="M2081" s="509">
        <v>150</v>
      </c>
      <c r="N2081" s="509">
        <v>16</v>
      </c>
      <c r="O2081" s="509">
        <v>2412</v>
      </c>
      <c r="P2081" s="522">
        <v>1.348993288590604</v>
      </c>
      <c r="Q2081" s="510">
        <v>150.75</v>
      </c>
    </row>
    <row r="2082" spans="1:17" ht="14.4" customHeight="1" x14ac:dyDescent="0.3">
      <c r="A2082" s="505" t="s">
        <v>3425</v>
      </c>
      <c r="B2082" s="506" t="s">
        <v>2713</v>
      </c>
      <c r="C2082" s="506" t="s">
        <v>2688</v>
      </c>
      <c r="D2082" s="506" t="s">
        <v>2949</v>
      </c>
      <c r="E2082" s="506" t="s">
        <v>2950</v>
      </c>
      <c r="F2082" s="509">
        <v>24</v>
      </c>
      <c r="G2082" s="509">
        <v>4344</v>
      </c>
      <c r="H2082" s="509">
        <v>1</v>
      </c>
      <c r="I2082" s="509">
        <v>181</v>
      </c>
      <c r="J2082" s="509">
        <v>30</v>
      </c>
      <c r="K2082" s="509">
        <v>5460</v>
      </c>
      <c r="L2082" s="509">
        <v>1.2569060773480663</v>
      </c>
      <c r="M2082" s="509">
        <v>182</v>
      </c>
      <c r="N2082" s="509">
        <v>38</v>
      </c>
      <c r="O2082" s="509">
        <v>6943</v>
      </c>
      <c r="P2082" s="522">
        <v>1.5982965009208103</v>
      </c>
      <c r="Q2082" s="510">
        <v>182.71052631578948</v>
      </c>
    </row>
    <row r="2083" spans="1:17" ht="14.4" customHeight="1" x14ac:dyDescent="0.3">
      <c r="A2083" s="505" t="s">
        <v>3425</v>
      </c>
      <c r="B2083" s="506" t="s">
        <v>2713</v>
      </c>
      <c r="C2083" s="506" t="s">
        <v>2688</v>
      </c>
      <c r="D2083" s="506" t="s">
        <v>2951</v>
      </c>
      <c r="E2083" s="506" t="s">
        <v>2952</v>
      </c>
      <c r="F2083" s="509">
        <v>90</v>
      </c>
      <c r="G2083" s="509">
        <v>11160</v>
      </c>
      <c r="H2083" s="509">
        <v>1</v>
      </c>
      <c r="I2083" s="509">
        <v>124</v>
      </c>
      <c r="J2083" s="509">
        <v>71</v>
      </c>
      <c r="K2083" s="509">
        <v>8804</v>
      </c>
      <c r="L2083" s="509">
        <v>0.78888888888888886</v>
      </c>
      <c r="M2083" s="509">
        <v>124</v>
      </c>
      <c r="N2083" s="509">
        <v>85</v>
      </c>
      <c r="O2083" s="509">
        <v>10600</v>
      </c>
      <c r="P2083" s="522">
        <v>0.94982078853046592</v>
      </c>
      <c r="Q2083" s="510">
        <v>124.70588235294117</v>
      </c>
    </row>
    <row r="2084" spans="1:17" ht="14.4" customHeight="1" x14ac:dyDescent="0.3">
      <c r="A2084" s="505" t="s">
        <v>3425</v>
      </c>
      <c r="B2084" s="506" t="s">
        <v>2713</v>
      </c>
      <c r="C2084" s="506" t="s">
        <v>2688</v>
      </c>
      <c r="D2084" s="506" t="s">
        <v>2953</v>
      </c>
      <c r="E2084" s="506" t="s">
        <v>2954</v>
      </c>
      <c r="F2084" s="509">
        <v>68</v>
      </c>
      <c r="G2084" s="509">
        <v>14688</v>
      </c>
      <c r="H2084" s="509">
        <v>1</v>
      </c>
      <c r="I2084" s="509">
        <v>216</v>
      </c>
      <c r="J2084" s="509">
        <v>60</v>
      </c>
      <c r="K2084" s="509">
        <v>13020</v>
      </c>
      <c r="L2084" s="509">
        <v>0.88643790849673199</v>
      </c>
      <c r="M2084" s="509">
        <v>217</v>
      </c>
      <c r="N2084" s="509">
        <v>68</v>
      </c>
      <c r="O2084" s="509">
        <v>14811</v>
      </c>
      <c r="P2084" s="522">
        <v>1.008374183006536</v>
      </c>
      <c r="Q2084" s="510">
        <v>217.80882352941177</v>
      </c>
    </row>
    <row r="2085" spans="1:17" ht="14.4" customHeight="1" x14ac:dyDescent="0.3">
      <c r="A2085" s="505" t="s">
        <v>3425</v>
      </c>
      <c r="B2085" s="506" t="s">
        <v>2713</v>
      </c>
      <c r="C2085" s="506" t="s">
        <v>2688</v>
      </c>
      <c r="D2085" s="506" t="s">
        <v>2955</v>
      </c>
      <c r="E2085" s="506" t="s">
        <v>2956</v>
      </c>
      <c r="F2085" s="509">
        <v>7</v>
      </c>
      <c r="G2085" s="509">
        <v>1512</v>
      </c>
      <c r="H2085" s="509">
        <v>1</v>
      </c>
      <c r="I2085" s="509">
        <v>216</v>
      </c>
      <c r="J2085" s="509">
        <v>8</v>
      </c>
      <c r="K2085" s="509">
        <v>1736</v>
      </c>
      <c r="L2085" s="509">
        <v>1.1481481481481481</v>
      </c>
      <c r="M2085" s="509">
        <v>217</v>
      </c>
      <c r="N2085" s="509">
        <v>12</v>
      </c>
      <c r="O2085" s="509">
        <v>2616</v>
      </c>
      <c r="P2085" s="522">
        <v>1.7301587301587302</v>
      </c>
      <c r="Q2085" s="510">
        <v>218</v>
      </c>
    </row>
    <row r="2086" spans="1:17" ht="14.4" customHeight="1" x14ac:dyDescent="0.3">
      <c r="A2086" s="505" t="s">
        <v>3425</v>
      </c>
      <c r="B2086" s="506" t="s">
        <v>2713</v>
      </c>
      <c r="C2086" s="506" t="s">
        <v>2688</v>
      </c>
      <c r="D2086" s="506" t="s">
        <v>2959</v>
      </c>
      <c r="E2086" s="506" t="s">
        <v>2960</v>
      </c>
      <c r="F2086" s="509">
        <v>27</v>
      </c>
      <c r="G2086" s="509">
        <v>5886</v>
      </c>
      <c r="H2086" s="509">
        <v>1</v>
      </c>
      <c r="I2086" s="509">
        <v>218</v>
      </c>
      <c r="J2086" s="509">
        <v>32</v>
      </c>
      <c r="K2086" s="509">
        <v>7008</v>
      </c>
      <c r="L2086" s="509">
        <v>1.1906218144750256</v>
      </c>
      <c r="M2086" s="509">
        <v>219</v>
      </c>
      <c r="N2086" s="509">
        <v>41</v>
      </c>
      <c r="O2086" s="509">
        <v>9013</v>
      </c>
      <c r="P2086" s="522">
        <v>1.5312606184165818</v>
      </c>
      <c r="Q2086" s="510">
        <v>219.82926829268294</v>
      </c>
    </row>
    <row r="2087" spans="1:17" ht="14.4" customHeight="1" x14ac:dyDescent="0.3">
      <c r="A2087" s="505" t="s">
        <v>3425</v>
      </c>
      <c r="B2087" s="506" t="s">
        <v>2713</v>
      </c>
      <c r="C2087" s="506" t="s">
        <v>2688</v>
      </c>
      <c r="D2087" s="506" t="s">
        <v>2961</v>
      </c>
      <c r="E2087" s="506" t="s">
        <v>2962</v>
      </c>
      <c r="F2087" s="509"/>
      <c r="G2087" s="509"/>
      <c r="H2087" s="509"/>
      <c r="I2087" s="509"/>
      <c r="J2087" s="509">
        <v>2</v>
      </c>
      <c r="K2087" s="509">
        <v>1218</v>
      </c>
      <c r="L2087" s="509"/>
      <c r="M2087" s="509">
        <v>609</v>
      </c>
      <c r="N2087" s="509">
        <v>4</v>
      </c>
      <c r="O2087" s="509">
        <v>2442</v>
      </c>
      <c r="P2087" s="522"/>
      <c r="Q2087" s="510">
        <v>610.5</v>
      </c>
    </row>
    <row r="2088" spans="1:17" ht="14.4" customHeight="1" x14ac:dyDescent="0.3">
      <c r="A2088" s="505" t="s">
        <v>3425</v>
      </c>
      <c r="B2088" s="506" t="s">
        <v>2713</v>
      </c>
      <c r="C2088" s="506" t="s">
        <v>2688</v>
      </c>
      <c r="D2088" s="506" t="s">
        <v>2977</v>
      </c>
      <c r="E2088" s="506" t="s">
        <v>2978</v>
      </c>
      <c r="F2088" s="509">
        <v>1</v>
      </c>
      <c r="G2088" s="509">
        <v>325</v>
      </c>
      <c r="H2088" s="509">
        <v>1</v>
      </c>
      <c r="I2088" s="509">
        <v>325</v>
      </c>
      <c r="J2088" s="509">
        <v>2</v>
      </c>
      <c r="K2088" s="509">
        <v>652</v>
      </c>
      <c r="L2088" s="509">
        <v>2.006153846153846</v>
      </c>
      <c r="M2088" s="509">
        <v>326</v>
      </c>
      <c r="N2088" s="509">
        <v>3</v>
      </c>
      <c r="O2088" s="509">
        <v>984</v>
      </c>
      <c r="P2088" s="522">
        <v>3.0276923076923077</v>
      </c>
      <c r="Q2088" s="510">
        <v>328</v>
      </c>
    </row>
    <row r="2089" spans="1:17" ht="14.4" customHeight="1" x14ac:dyDescent="0.3">
      <c r="A2089" s="505" t="s">
        <v>3425</v>
      </c>
      <c r="B2089" s="506" t="s">
        <v>2713</v>
      </c>
      <c r="C2089" s="506" t="s">
        <v>2688</v>
      </c>
      <c r="D2089" s="506" t="s">
        <v>2983</v>
      </c>
      <c r="E2089" s="506" t="s">
        <v>2984</v>
      </c>
      <c r="F2089" s="509"/>
      <c r="G2089" s="509"/>
      <c r="H2089" s="509"/>
      <c r="I2089" s="509"/>
      <c r="J2089" s="509"/>
      <c r="K2089" s="509"/>
      <c r="L2089" s="509"/>
      <c r="M2089" s="509"/>
      <c r="N2089" s="509">
        <v>1</v>
      </c>
      <c r="O2089" s="509">
        <v>4135</v>
      </c>
      <c r="P2089" s="522"/>
      <c r="Q2089" s="510">
        <v>4135</v>
      </c>
    </row>
    <row r="2090" spans="1:17" ht="14.4" customHeight="1" x14ac:dyDescent="0.3">
      <c r="A2090" s="505" t="s">
        <v>3425</v>
      </c>
      <c r="B2090" s="506" t="s">
        <v>2713</v>
      </c>
      <c r="C2090" s="506" t="s">
        <v>2688</v>
      </c>
      <c r="D2090" s="506" t="s">
        <v>2989</v>
      </c>
      <c r="E2090" s="506" t="s">
        <v>2990</v>
      </c>
      <c r="F2090" s="509">
        <v>1</v>
      </c>
      <c r="G2090" s="509">
        <v>6244</v>
      </c>
      <c r="H2090" s="509">
        <v>1</v>
      </c>
      <c r="I2090" s="509">
        <v>6244</v>
      </c>
      <c r="J2090" s="509"/>
      <c r="K2090" s="509"/>
      <c r="L2090" s="509"/>
      <c r="M2090" s="509"/>
      <c r="N2090" s="509">
        <v>2</v>
      </c>
      <c r="O2090" s="509">
        <v>12520</v>
      </c>
      <c r="P2090" s="522">
        <v>2.005124919923126</v>
      </c>
      <c r="Q2090" s="510">
        <v>6260</v>
      </c>
    </row>
    <row r="2091" spans="1:17" ht="14.4" customHeight="1" x14ac:dyDescent="0.3">
      <c r="A2091" s="505" t="s">
        <v>3425</v>
      </c>
      <c r="B2091" s="506" t="s">
        <v>2713</v>
      </c>
      <c r="C2091" s="506" t="s">
        <v>2688</v>
      </c>
      <c r="D2091" s="506" t="s">
        <v>2991</v>
      </c>
      <c r="E2091" s="506" t="s">
        <v>2992</v>
      </c>
      <c r="F2091" s="509"/>
      <c r="G2091" s="509"/>
      <c r="H2091" s="509"/>
      <c r="I2091" s="509"/>
      <c r="J2091" s="509">
        <v>1</v>
      </c>
      <c r="K2091" s="509">
        <v>1515</v>
      </c>
      <c r="L2091" s="509"/>
      <c r="M2091" s="509">
        <v>1515</v>
      </c>
      <c r="N2091" s="509"/>
      <c r="O2091" s="509"/>
      <c r="P2091" s="522"/>
      <c r="Q2091" s="510"/>
    </row>
    <row r="2092" spans="1:17" ht="14.4" customHeight="1" x14ac:dyDescent="0.3">
      <c r="A2092" s="505" t="s">
        <v>3425</v>
      </c>
      <c r="B2092" s="506" t="s">
        <v>2713</v>
      </c>
      <c r="C2092" s="506" t="s">
        <v>2688</v>
      </c>
      <c r="D2092" s="506" t="s">
        <v>2997</v>
      </c>
      <c r="E2092" s="506" t="s">
        <v>2998</v>
      </c>
      <c r="F2092" s="509">
        <v>4</v>
      </c>
      <c r="G2092" s="509">
        <v>15244</v>
      </c>
      <c r="H2092" s="509">
        <v>1</v>
      </c>
      <c r="I2092" s="509">
        <v>3811</v>
      </c>
      <c r="J2092" s="509">
        <v>2</v>
      </c>
      <c r="K2092" s="509">
        <v>7630</v>
      </c>
      <c r="L2092" s="509">
        <v>0.50052479664130145</v>
      </c>
      <c r="M2092" s="509">
        <v>3815</v>
      </c>
      <c r="N2092" s="509">
        <v>2</v>
      </c>
      <c r="O2092" s="509">
        <v>7642</v>
      </c>
      <c r="P2092" s="522">
        <v>0.50131199160325379</v>
      </c>
      <c r="Q2092" s="510">
        <v>3821</v>
      </c>
    </row>
    <row r="2093" spans="1:17" ht="14.4" customHeight="1" x14ac:dyDescent="0.3">
      <c r="A2093" s="505" t="s">
        <v>3425</v>
      </c>
      <c r="B2093" s="506" t="s">
        <v>2713</v>
      </c>
      <c r="C2093" s="506" t="s">
        <v>2688</v>
      </c>
      <c r="D2093" s="506" t="s">
        <v>2999</v>
      </c>
      <c r="E2093" s="506" t="s">
        <v>3000</v>
      </c>
      <c r="F2093" s="509">
        <v>1</v>
      </c>
      <c r="G2093" s="509">
        <v>5145</v>
      </c>
      <c r="H2093" s="509">
        <v>1</v>
      </c>
      <c r="I2093" s="509">
        <v>5145</v>
      </c>
      <c r="J2093" s="509"/>
      <c r="K2093" s="509"/>
      <c r="L2093" s="509"/>
      <c r="M2093" s="509"/>
      <c r="N2093" s="509">
        <v>2</v>
      </c>
      <c r="O2093" s="509">
        <v>10316</v>
      </c>
      <c r="P2093" s="522">
        <v>2.0050534499514092</v>
      </c>
      <c r="Q2093" s="510">
        <v>5158</v>
      </c>
    </row>
    <row r="2094" spans="1:17" ht="14.4" customHeight="1" x14ac:dyDescent="0.3">
      <c r="A2094" s="505" t="s">
        <v>3425</v>
      </c>
      <c r="B2094" s="506" t="s">
        <v>2713</v>
      </c>
      <c r="C2094" s="506" t="s">
        <v>2688</v>
      </c>
      <c r="D2094" s="506" t="s">
        <v>3001</v>
      </c>
      <c r="E2094" s="506" t="s">
        <v>3002</v>
      </c>
      <c r="F2094" s="509">
        <v>4</v>
      </c>
      <c r="G2094" s="509">
        <v>31312</v>
      </c>
      <c r="H2094" s="509">
        <v>1</v>
      </c>
      <c r="I2094" s="509">
        <v>7828</v>
      </c>
      <c r="J2094" s="509">
        <v>3</v>
      </c>
      <c r="K2094" s="509">
        <v>23505</v>
      </c>
      <c r="L2094" s="509">
        <v>0.75067066939192639</v>
      </c>
      <c r="M2094" s="509">
        <v>7835</v>
      </c>
      <c r="N2094" s="509">
        <v>3</v>
      </c>
      <c r="O2094" s="509">
        <v>23544</v>
      </c>
      <c r="P2094" s="522">
        <v>0.75191619826264688</v>
      </c>
      <c r="Q2094" s="510">
        <v>7848</v>
      </c>
    </row>
    <row r="2095" spans="1:17" ht="14.4" customHeight="1" x14ac:dyDescent="0.3">
      <c r="A2095" s="505" t="s">
        <v>3425</v>
      </c>
      <c r="B2095" s="506" t="s">
        <v>2713</v>
      </c>
      <c r="C2095" s="506" t="s">
        <v>2688</v>
      </c>
      <c r="D2095" s="506" t="s">
        <v>3005</v>
      </c>
      <c r="E2095" s="506" t="s">
        <v>3006</v>
      </c>
      <c r="F2095" s="509">
        <v>1</v>
      </c>
      <c r="G2095" s="509">
        <v>1653</v>
      </c>
      <c r="H2095" s="509">
        <v>1</v>
      </c>
      <c r="I2095" s="509">
        <v>1653</v>
      </c>
      <c r="J2095" s="509"/>
      <c r="K2095" s="509"/>
      <c r="L2095" s="509"/>
      <c r="M2095" s="509"/>
      <c r="N2095" s="509">
        <v>2</v>
      </c>
      <c r="O2095" s="509">
        <v>3326</v>
      </c>
      <c r="P2095" s="522">
        <v>2.0120992135511191</v>
      </c>
      <c r="Q2095" s="510">
        <v>1663</v>
      </c>
    </row>
    <row r="2096" spans="1:17" ht="14.4" customHeight="1" x14ac:dyDescent="0.3">
      <c r="A2096" s="505" t="s">
        <v>3425</v>
      </c>
      <c r="B2096" s="506" t="s">
        <v>2713</v>
      </c>
      <c r="C2096" s="506" t="s">
        <v>2688</v>
      </c>
      <c r="D2096" s="506" t="s">
        <v>3015</v>
      </c>
      <c r="E2096" s="506" t="s">
        <v>3016</v>
      </c>
      <c r="F2096" s="509">
        <v>14</v>
      </c>
      <c r="G2096" s="509">
        <v>17864</v>
      </c>
      <c r="H2096" s="509">
        <v>1</v>
      </c>
      <c r="I2096" s="509">
        <v>1276</v>
      </c>
      <c r="J2096" s="509">
        <v>12</v>
      </c>
      <c r="K2096" s="509">
        <v>15324</v>
      </c>
      <c r="L2096" s="509">
        <v>0.85781459919390957</v>
      </c>
      <c r="M2096" s="509">
        <v>1277</v>
      </c>
      <c r="N2096" s="509">
        <v>16</v>
      </c>
      <c r="O2096" s="509">
        <v>20468</v>
      </c>
      <c r="P2096" s="522">
        <v>1.1457680250783699</v>
      </c>
      <c r="Q2096" s="510">
        <v>1279.25</v>
      </c>
    </row>
    <row r="2097" spans="1:17" ht="14.4" customHeight="1" x14ac:dyDescent="0.3">
      <c r="A2097" s="505" t="s">
        <v>3425</v>
      </c>
      <c r="B2097" s="506" t="s">
        <v>2713</v>
      </c>
      <c r="C2097" s="506" t="s">
        <v>2688</v>
      </c>
      <c r="D2097" s="506" t="s">
        <v>3017</v>
      </c>
      <c r="E2097" s="506" t="s">
        <v>3018</v>
      </c>
      <c r="F2097" s="509">
        <v>12</v>
      </c>
      <c r="G2097" s="509">
        <v>13956</v>
      </c>
      <c r="H2097" s="509">
        <v>1</v>
      </c>
      <c r="I2097" s="509">
        <v>1163</v>
      </c>
      <c r="J2097" s="509">
        <v>12</v>
      </c>
      <c r="K2097" s="509">
        <v>13968</v>
      </c>
      <c r="L2097" s="509">
        <v>1.000859845227859</v>
      </c>
      <c r="M2097" s="509">
        <v>1164</v>
      </c>
      <c r="N2097" s="509">
        <v>15</v>
      </c>
      <c r="O2097" s="509">
        <v>17482</v>
      </c>
      <c r="P2097" s="522">
        <v>1.2526511894525652</v>
      </c>
      <c r="Q2097" s="510">
        <v>1165.4666666666667</v>
      </c>
    </row>
    <row r="2098" spans="1:17" ht="14.4" customHeight="1" x14ac:dyDescent="0.3">
      <c r="A2098" s="505" t="s">
        <v>3425</v>
      </c>
      <c r="B2098" s="506" t="s">
        <v>2713</v>
      </c>
      <c r="C2098" s="506" t="s">
        <v>2688</v>
      </c>
      <c r="D2098" s="506" t="s">
        <v>3019</v>
      </c>
      <c r="E2098" s="506" t="s">
        <v>3020</v>
      </c>
      <c r="F2098" s="509">
        <v>20</v>
      </c>
      <c r="G2098" s="509">
        <v>101300</v>
      </c>
      <c r="H2098" s="509">
        <v>1</v>
      </c>
      <c r="I2098" s="509">
        <v>5065</v>
      </c>
      <c r="J2098" s="509">
        <v>15</v>
      </c>
      <c r="K2098" s="509">
        <v>76020</v>
      </c>
      <c r="L2098" s="509">
        <v>0.75044422507403752</v>
      </c>
      <c r="M2098" s="509">
        <v>5068</v>
      </c>
      <c r="N2098" s="509">
        <v>11</v>
      </c>
      <c r="O2098" s="509">
        <v>55784</v>
      </c>
      <c r="P2098" s="522">
        <v>0.55068114511352417</v>
      </c>
      <c r="Q2098" s="510">
        <v>5071.272727272727</v>
      </c>
    </row>
    <row r="2099" spans="1:17" ht="14.4" customHeight="1" x14ac:dyDescent="0.3">
      <c r="A2099" s="505" t="s">
        <v>3425</v>
      </c>
      <c r="B2099" s="506" t="s">
        <v>2713</v>
      </c>
      <c r="C2099" s="506" t="s">
        <v>2688</v>
      </c>
      <c r="D2099" s="506" t="s">
        <v>3021</v>
      </c>
      <c r="E2099" s="506" t="s">
        <v>3022</v>
      </c>
      <c r="F2099" s="509">
        <v>2</v>
      </c>
      <c r="G2099" s="509">
        <v>15338</v>
      </c>
      <c r="H2099" s="509">
        <v>1</v>
      </c>
      <c r="I2099" s="509">
        <v>7669</v>
      </c>
      <c r="J2099" s="509"/>
      <c r="K2099" s="509"/>
      <c r="L2099" s="509"/>
      <c r="M2099" s="509"/>
      <c r="N2099" s="509"/>
      <c r="O2099" s="509"/>
      <c r="P2099" s="522"/>
      <c r="Q2099" s="510"/>
    </row>
    <row r="2100" spans="1:17" ht="14.4" customHeight="1" x14ac:dyDescent="0.3">
      <c r="A2100" s="505" t="s">
        <v>3425</v>
      </c>
      <c r="B2100" s="506" t="s">
        <v>2713</v>
      </c>
      <c r="C2100" s="506" t="s">
        <v>2688</v>
      </c>
      <c r="D2100" s="506" t="s">
        <v>3023</v>
      </c>
      <c r="E2100" s="506" t="s">
        <v>3024</v>
      </c>
      <c r="F2100" s="509"/>
      <c r="G2100" s="509"/>
      <c r="H2100" s="509"/>
      <c r="I2100" s="509"/>
      <c r="J2100" s="509"/>
      <c r="K2100" s="509"/>
      <c r="L2100" s="509"/>
      <c r="M2100" s="509"/>
      <c r="N2100" s="509">
        <v>1</v>
      </c>
      <c r="O2100" s="509">
        <v>5508</v>
      </c>
      <c r="P2100" s="522"/>
      <c r="Q2100" s="510">
        <v>5508</v>
      </c>
    </row>
    <row r="2101" spans="1:17" ht="14.4" customHeight="1" x14ac:dyDescent="0.3">
      <c r="A2101" s="505" t="s">
        <v>3425</v>
      </c>
      <c r="B2101" s="506" t="s">
        <v>2713</v>
      </c>
      <c r="C2101" s="506" t="s">
        <v>2688</v>
      </c>
      <c r="D2101" s="506" t="s">
        <v>3027</v>
      </c>
      <c r="E2101" s="506" t="s">
        <v>3028</v>
      </c>
      <c r="F2101" s="509">
        <v>284</v>
      </c>
      <c r="G2101" s="509">
        <v>48848</v>
      </c>
      <c r="H2101" s="509">
        <v>1</v>
      </c>
      <c r="I2101" s="509">
        <v>172</v>
      </c>
      <c r="J2101" s="509">
        <v>234</v>
      </c>
      <c r="K2101" s="509">
        <v>40482</v>
      </c>
      <c r="L2101" s="509">
        <v>0.82873403209957419</v>
      </c>
      <c r="M2101" s="509">
        <v>173</v>
      </c>
      <c r="N2101" s="509">
        <v>232</v>
      </c>
      <c r="O2101" s="509">
        <v>40317</v>
      </c>
      <c r="P2101" s="522">
        <v>0.82535620700949885</v>
      </c>
      <c r="Q2101" s="510">
        <v>173.78017241379311</v>
      </c>
    </row>
    <row r="2102" spans="1:17" ht="14.4" customHeight="1" x14ac:dyDescent="0.3">
      <c r="A2102" s="505" t="s">
        <v>3425</v>
      </c>
      <c r="B2102" s="506" t="s">
        <v>2713</v>
      </c>
      <c r="C2102" s="506" t="s">
        <v>2688</v>
      </c>
      <c r="D2102" s="506" t="s">
        <v>3029</v>
      </c>
      <c r="E2102" s="506" t="s">
        <v>3030</v>
      </c>
      <c r="F2102" s="509">
        <v>62</v>
      </c>
      <c r="G2102" s="509">
        <v>123628</v>
      </c>
      <c r="H2102" s="509">
        <v>1</v>
      </c>
      <c r="I2102" s="509">
        <v>1994</v>
      </c>
      <c r="J2102" s="509">
        <v>52</v>
      </c>
      <c r="K2102" s="509">
        <v>103792</v>
      </c>
      <c r="L2102" s="509">
        <v>0.8395509107969068</v>
      </c>
      <c r="M2102" s="509">
        <v>1996</v>
      </c>
      <c r="N2102" s="509">
        <v>64</v>
      </c>
      <c r="O2102" s="509">
        <v>127876</v>
      </c>
      <c r="P2102" s="522">
        <v>1.034361147960009</v>
      </c>
      <c r="Q2102" s="510">
        <v>1998.0625</v>
      </c>
    </row>
    <row r="2103" spans="1:17" ht="14.4" customHeight="1" x14ac:dyDescent="0.3">
      <c r="A2103" s="505" t="s">
        <v>3425</v>
      </c>
      <c r="B2103" s="506" t="s">
        <v>2713</v>
      </c>
      <c r="C2103" s="506" t="s">
        <v>2688</v>
      </c>
      <c r="D2103" s="506" t="s">
        <v>3035</v>
      </c>
      <c r="E2103" s="506" t="s">
        <v>3036</v>
      </c>
      <c r="F2103" s="509">
        <v>10</v>
      </c>
      <c r="G2103" s="509">
        <v>26910</v>
      </c>
      <c r="H2103" s="509">
        <v>1</v>
      </c>
      <c r="I2103" s="509">
        <v>2691</v>
      </c>
      <c r="J2103" s="509">
        <v>7</v>
      </c>
      <c r="K2103" s="509">
        <v>18844</v>
      </c>
      <c r="L2103" s="509">
        <v>0.7002601263470829</v>
      </c>
      <c r="M2103" s="509">
        <v>2692</v>
      </c>
      <c r="N2103" s="509">
        <v>4</v>
      </c>
      <c r="O2103" s="509">
        <v>10777</v>
      </c>
      <c r="P2103" s="522">
        <v>0.40048309178743963</v>
      </c>
      <c r="Q2103" s="510">
        <v>2694.25</v>
      </c>
    </row>
    <row r="2104" spans="1:17" ht="14.4" customHeight="1" x14ac:dyDescent="0.3">
      <c r="A2104" s="505" t="s">
        <v>3425</v>
      </c>
      <c r="B2104" s="506" t="s">
        <v>2713</v>
      </c>
      <c r="C2104" s="506" t="s">
        <v>2688</v>
      </c>
      <c r="D2104" s="506" t="s">
        <v>3037</v>
      </c>
      <c r="E2104" s="506" t="s">
        <v>3038</v>
      </c>
      <c r="F2104" s="509">
        <v>5</v>
      </c>
      <c r="G2104" s="509">
        <v>25885</v>
      </c>
      <c r="H2104" s="509">
        <v>1</v>
      </c>
      <c r="I2104" s="509">
        <v>5177</v>
      </c>
      <c r="J2104" s="509">
        <v>4</v>
      </c>
      <c r="K2104" s="509">
        <v>20720</v>
      </c>
      <c r="L2104" s="509">
        <v>0.80046358895113001</v>
      </c>
      <c r="M2104" s="509">
        <v>5180</v>
      </c>
      <c r="N2104" s="509">
        <v>4</v>
      </c>
      <c r="O2104" s="509">
        <v>20738</v>
      </c>
      <c r="P2104" s="522">
        <v>0.80115897237782496</v>
      </c>
      <c r="Q2104" s="510">
        <v>5184.5</v>
      </c>
    </row>
    <row r="2105" spans="1:17" ht="14.4" customHeight="1" x14ac:dyDescent="0.3">
      <c r="A2105" s="505" t="s">
        <v>3425</v>
      </c>
      <c r="B2105" s="506" t="s">
        <v>2713</v>
      </c>
      <c r="C2105" s="506" t="s">
        <v>2688</v>
      </c>
      <c r="D2105" s="506" t="s">
        <v>3041</v>
      </c>
      <c r="E2105" s="506" t="s">
        <v>3042</v>
      </c>
      <c r="F2105" s="509"/>
      <c r="G2105" s="509"/>
      <c r="H2105" s="509"/>
      <c r="I2105" s="509"/>
      <c r="J2105" s="509">
        <v>1</v>
      </c>
      <c r="K2105" s="509">
        <v>658</v>
      </c>
      <c r="L2105" s="509"/>
      <c r="M2105" s="509">
        <v>658</v>
      </c>
      <c r="N2105" s="509">
        <v>4</v>
      </c>
      <c r="O2105" s="509">
        <v>2638</v>
      </c>
      <c r="P2105" s="522"/>
      <c r="Q2105" s="510">
        <v>659.5</v>
      </c>
    </row>
    <row r="2106" spans="1:17" ht="14.4" customHeight="1" x14ac:dyDescent="0.3">
      <c r="A2106" s="505" t="s">
        <v>3425</v>
      </c>
      <c r="B2106" s="506" t="s">
        <v>2713</v>
      </c>
      <c r="C2106" s="506" t="s">
        <v>2688</v>
      </c>
      <c r="D2106" s="506" t="s">
        <v>3049</v>
      </c>
      <c r="E2106" s="506" t="s">
        <v>3050</v>
      </c>
      <c r="F2106" s="509">
        <v>8</v>
      </c>
      <c r="G2106" s="509">
        <v>1192</v>
      </c>
      <c r="H2106" s="509">
        <v>1</v>
      </c>
      <c r="I2106" s="509">
        <v>149</v>
      </c>
      <c r="J2106" s="509">
        <v>12</v>
      </c>
      <c r="K2106" s="509">
        <v>1800</v>
      </c>
      <c r="L2106" s="509">
        <v>1.5100671140939597</v>
      </c>
      <c r="M2106" s="509">
        <v>150</v>
      </c>
      <c r="N2106" s="509">
        <v>12</v>
      </c>
      <c r="O2106" s="509">
        <v>1806</v>
      </c>
      <c r="P2106" s="522">
        <v>1.5151006711409396</v>
      </c>
      <c r="Q2106" s="510">
        <v>150.5</v>
      </c>
    </row>
    <row r="2107" spans="1:17" ht="14.4" customHeight="1" x14ac:dyDescent="0.3">
      <c r="A2107" s="505" t="s">
        <v>3425</v>
      </c>
      <c r="B2107" s="506" t="s">
        <v>2713</v>
      </c>
      <c r="C2107" s="506" t="s">
        <v>2688</v>
      </c>
      <c r="D2107" s="506" t="s">
        <v>3051</v>
      </c>
      <c r="E2107" s="506" t="s">
        <v>3052</v>
      </c>
      <c r="F2107" s="509">
        <v>11</v>
      </c>
      <c r="G2107" s="509">
        <v>2112</v>
      </c>
      <c r="H2107" s="509">
        <v>1</v>
      </c>
      <c r="I2107" s="509">
        <v>192</v>
      </c>
      <c r="J2107" s="509">
        <v>22</v>
      </c>
      <c r="K2107" s="509">
        <v>4246</v>
      </c>
      <c r="L2107" s="509">
        <v>2.0104166666666665</v>
      </c>
      <c r="M2107" s="509">
        <v>193</v>
      </c>
      <c r="N2107" s="509">
        <v>13</v>
      </c>
      <c r="O2107" s="509">
        <v>2518</v>
      </c>
      <c r="P2107" s="522">
        <v>1.1922348484848484</v>
      </c>
      <c r="Q2107" s="510">
        <v>193.69230769230768</v>
      </c>
    </row>
    <row r="2108" spans="1:17" ht="14.4" customHeight="1" x14ac:dyDescent="0.3">
      <c r="A2108" s="505" t="s">
        <v>3425</v>
      </c>
      <c r="B2108" s="506" t="s">
        <v>2713</v>
      </c>
      <c r="C2108" s="506" t="s">
        <v>2688</v>
      </c>
      <c r="D2108" s="506" t="s">
        <v>3053</v>
      </c>
      <c r="E2108" s="506" t="s">
        <v>3054</v>
      </c>
      <c r="F2108" s="509"/>
      <c r="G2108" s="509"/>
      <c r="H2108" s="509"/>
      <c r="I2108" s="509"/>
      <c r="J2108" s="509"/>
      <c r="K2108" s="509"/>
      <c r="L2108" s="509"/>
      <c r="M2108" s="509"/>
      <c r="N2108" s="509">
        <v>18</v>
      </c>
      <c r="O2108" s="509">
        <v>3571</v>
      </c>
      <c r="P2108" s="522"/>
      <c r="Q2108" s="510">
        <v>198.38888888888889</v>
      </c>
    </row>
    <row r="2109" spans="1:17" ht="14.4" customHeight="1" x14ac:dyDescent="0.3">
      <c r="A2109" s="505" t="s">
        <v>3425</v>
      </c>
      <c r="B2109" s="506" t="s">
        <v>2713</v>
      </c>
      <c r="C2109" s="506" t="s">
        <v>2688</v>
      </c>
      <c r="D2109" s="506" t="s">
        <v>3055</v>
      </c>
      <c r="E2109" s="506" t="s">
        <v>3056</v>
      </c>
      <c r="F2109" s="509">
        <v>1</v>
      </c>
      <c r="G2109" s="509">
        <v>414</v>
      </c>
      <c r="H2109" s="509">
        <v>1</v>
      </c>
      <c r="I2109" s="509">
        <v>414</v>
      </c>
      <c r="J2109" s="509">
        <v>8</v>
      </c>
      <c r="K2109" s="509">
        <v>3320</v>
      </c>
      <c r="L2109" s="509">
        <v>8.0193236714975846</v>
      </c>
      <c r="M2109" s="509">
        <v>415</v>
      </c>
      <c r="N2109" s="509">
        <v>4</v>
      </c>
      <c r="O2109" s="509">
        <v>1664</v>
      </c>
      <c r="P2109" s="522">
        <v>4.0193236714975846</v>
      </c>
      <c r="Q2109" s="510">
        <v>416</v>
      </c>
    </row>
    <row r="2110" spans="1:17" ht="14.4" customHeight="1" x14ac:dyDescent="0.3">
      <c r="A2110" s="505" t="s">
        <v>3425</v>
      </c>
      <c r="B2110" s="506" t="s">
        <v>2713</v>
      </c>
      <c r="C2110" s="506" t="s">
        <v>2688</v>
      </c>
      <c r="D2110" s="506" t="s">
        <v>3059</v>
      </c>
      <c r="E2110" s="506" t="s">
        <v>3060</v>
      </c>
      <c r="F2110" s="509">
        <v>13</v>
      </c>
      <c r="G2110" s="509">
        <v>2041</v>
      </c>
      <c r="H2110" s="509">
        <v>1</v>
      </c>
      <c r="I2110" s="509">
        <v>157</v>
      </c>
      <c r="J2110" s="509">
        <v>8</v>
      </c>
      <c r="K2110" s="509">
        <v>1264</v>
      </c>
      <c r="L2110" s="509">
        <v>0.61930426261636451</v>
      </c>
      <c r="M2110" s="509">
        <v>158</v>
      </c>
      <c r="N2110" s="509">
        <v>14</v>
      </c>
      <c r="O2110" s="509">
        <v>2220</v>
      </c>
      <c r="P2110" s="522">
        <v>1.0877021068103871</v>
      </c>
      <c r="Q2110" s="510">
        <v>158.57142857142858</v>
      </c>
    </row>
    <row r="2111" spans="1:17" ht="14.4" customHeight="1" x14ac:dyDescent="0.3">
      <c r="A2111" s="505" t="s">
        <v>3425</v>
      </c>
      <c r="B2111" s="506" t="s">
        <v>2713</v>
      </c>
      <c r="C2111" s="506" t="s">
        <v>2688</v>
      </c>
      <c r="D2111" s="506" t="s">
        <v>3063</v>
      </c>
      <c r="E2111" s="506" t="s">
        <v>3064</v>
      </c>
      <c r="F2111" s="509">
        <v>2</v>
      </c>
      <c r="G2111" s="509">
        <v>622</v>
      </c>
      <c r="H2111" s="509">
        <v>1</v>
      </c>
      <c r="I2111" s="509">
        <v>311</v>
      </c>
      <c r="J2111" s="509"/>
      <c r="K2111" s="509"/>
      <c r="L2111" s="509"/>
      <c r="M2111" s="509"/>
      <c r="N2111" s="509">
        <v>2</v>
      </c>
      <c r="O2111" s="509">
        <v>624</v>
      </c>
      <c r="P2111" s="522">
        <v>1.0032154340836013</v>
      </c>
      <c r="Q2111" s="510">
        <v>312</v>
      </c>
    </row>
    <row r="2112" spans="1:17" ht="14.4" customHeight="1" x14ac:dyDescent="0.3">
      <c r="A2112" s="505" t="s">
        <v>3425</v>
      </c>
      <c r="B2112" s="506" t="s">
        <v>2713</v>
      </c>
      <c r="C2112" s="506" t="s">
        <v>2688</v>
      </c>
      <c r="D2112" s="506" t="s">
        <v>3065</v>
      </c>
      <c r="E2112" s="506" t="s">
        <v>3066</v>
      </c>
      <c r="F2112" s="509">
        <v>1</v>
      </c>
      <c r="G2112" s="509">
        <v>424</v>
      </c>
      <c r="H2112" s="509">
        <v>1</v>
      </c>
      <c r="I2112" s="509">
        <v>424</v>
      </c>
      <c r="J2112" s="509">
        <v>1</v>
      </c>
      <c r="K2112" s="509">
        <v>425</v>
      </c>
      <c r="L2112" s="509">
        <v>1.0023584905660377</v>
      </c>
      <c r="M2112" s="509">
        <v>425</v>
      </c>
      <c r="N2112" s="509">
        <v>2</v>
      </c>
      <c r="O2112" s="509">
        <v>850</v>
      </c>
      <c r="P2112" s="522">
        <v>2.0047169811320753</v>
      </c>
      <c r="Q2112" s="510">
        <v>425</v>
      </c>
    </row>
    <row r="2113" spans="1:17" ht="14.4" customHeight="1" x14ac:dyDescent="0.3">
      <c r="A2113" s="505" t="s">
        <v>3425</v>
      </c>
      <c r="B2113" s="506" t="s">
        <v>2713</v>
      </c>
      <c r="C2113" s="506" t="s">
        <v>2688</v>
      </c>
      <c r="D2113" s="506" t="s">
        <v>3067</v>
      </c>
      <c r="E2113" s="506" t="s">
        <v>3068</v>
      </c>
      <c r="F2113" s="509">
        <v>13</v>
      </c>
      <c r="G2113" s="509">
        <v>27508</v>
      </c>
      <c r="H2113" s="509">
        <v>1</v>
      </c>
      <c r="I2113" s="509">
        <v>2116</v>
      </c>
      <c r="J2113" s="509">
        <v>8</v>
      </c>
      <c r="K2113" s="509">
        <v>16944</v>
      </c>
      <c r="L2113" s="509">
        <v>0.61596626435945911</v>
      </c>
      <c r="M2113" s="509">
        <v>2118</v>
      </c>
      <c r="N2113" s="509">
        <v>12</v>
      </c>
      <c r="O2113" s="509">
        <v>25446</v>
      </c>
      <c r="P2113" s="522">
        <v>0.9250399883670205</v>
      </c>
      <c r="Q2113" s="510">
        <v>2120.5</v>
      </c>
    </row>
    <row r="2114" spans="1:17" ht="14.4" customHeight="1" x14ac:dyDescent="0.3">
      <c r="A2114" s="505" t="s">
        <v>3425</v>
      </c>
      <c r="B2114" s="506" t="s">
        <v>2713</v>
      </c>
      <c r="C2114" s="506" t="s">
        <v>2688</v>
      </c>
      <c r="D2114" s="506" t="s">
        <v>3069</v>
      </c>
      <c r="E2114" s="506" t="s">
        <v>2998</v>
      </c>
      <c r="F2114" s="509">
        <v>6</v>
      </c>
      <c r="G2114" s="509">
        <v>11172</v>
      </c>
      <c r="H2114" s="509">
        <v>1</v>
      </c>
      <c r="I2114" s="509">
        <v>1862</v>
      </c>
      <c r="J2114" s="509">
        <v>2</v>
      </c>
      <c r="K2114" s="509">
        <v>3728</v>
      </c>
      <c r="L2114" s="509">
        <v>0.33369137128535625</v>
      </c>
      <c r="M2114" s="509">
        <v>1864</v>
      </c>
      <c r="N2114" s="509">
        <v>2</v>
      </c>
      <c r="O2114" s="509">
        <v>3734</v>
      </c>
      <c r="P2114" s="522">
        <v>0.3342284282133906</v>
      </c>
      <c r="Q2114" s="510">
        <v>1867</v>
      </c>
    </row>
    <row r="2115" spans="1:17" ht="14.4" customHeight="1" x14ac:dyDescent="0.3">
      <c r="A2115" s="505" t="s">
        <v>3425</v>
      </c>
      <c r="B2115" s="506" t="s">
        <v>2713</v>
      </c>
      <c r="C2115" s="506" t="s">
        <v>2688</v>
      </c>
      <c r="D2115" s="506" t="s">
        <v>3070</v>
      </c>
      <c r="E2115" s="506" t="s">
        <v>3071</v>
      </c>
      <c r="F2115" s="509"/>
      <c r="G2115" s="509"/>
      <c r="H2115" s="509"/>
      <c r="I2115" s="509"/>
      <c r="J2115" s="509">
        <v>1</v>
      </c>
      <c r="K2115" s="509">
        <v>158</v>
      </c>
      <c r="L2115" s="509"/>
      <c r="M2115" s="509">
        <v>158</v>
      </c>
      <c r="N2115" s="509">
        <v>2</v>
      </c>
      <c r="O2115" s="509">
        <v>317</v>
      </c>
      <c r="P2115" s="522"/>
      <c r="Q2115" s="510">
        <v>158.5</v>
      </c>
    </row>
    <row r="2116" spans="1:17" ht="14.4" customHeight="1" x14ac:dyDescent="0.3">
      <c r="A2116" s="505" t="s">
        <v>3425</v>
      </c>
      <c r="B2116" s="506" t="s">
        <v>2713</v>
      </c>
      <c r="C2116" s="506" t="s">
        <v>2688</v>
      </c>
      <c r="D2116" s="506" t="s">
        <v>3078</v>
      </c>
      <c r="E2116" s="506" t="s">
        <v>3079</v>
      </c>
      <c r="F2116" s="509">
        <v>4</v>
      </c>
      <c r="G2116" s="509">
        <v>33512</v>
      </c>
      <c r="H2116" s="509">
        <v>1</v>
      </c>
      <c r="I2116" s="509">
        <v>8378</v>
      </c>
      <c r="J2116" s="509">
        <v>2</v>
      </c>
      <c r="K2116" s="509">
        <v>16768</v>
      </c>
      <c r="L2116" s="509">
        <v>0.50035808068751497</v>
      </c>
      <c r="M2116" s="509">
        <v>8384</v>
      </c>
      <c r="N2116" s="509">
        <v>2</v>
      </c>
      <c r="O2116" s="509">
        <v>16790</v>
      </c>
      <c r="P2116" s="522">
        <v>0.5010145619479589</v>
      </c>
      <c r="Q2116" s="510">
        <v>8395</v>
      </c>
    </row>
    <row r="2117" spans="1:17" ht="14.4" customHeight="1" x14ac:dyDescent="0.3">
      <c r="A2117" s="505" t="s">
        <v>3425</v>
      </c>
      <c r="B2117" s="506" t="s">
        <v>2713</v>
      </c>
      <c r="C2117" s="506" t="s">
        <v>2688</v>
      </c>
      <c r="D2117" s="506" t="s">
        <v>3086</v>
      </c>
      <c r="E2117" s="506" t="s">
        <v>3087</v>
      </c>
      <c r="F2117" s="509"/>
      <c r="G2117" s="509"/>
      <c r="H2117" s="509"/>
      <c r="I2117" s="509"/>
      <c r="J2117" s="509"/>
      <c r="K2117" s="509"/>
      <c r="L2117" s="509"/>
      <c r="M2117" s="509"/>
      <c r="N2117" s="509">
        <v>1</v>
      </c>
      <c r="O2117" s="509">
        <v>1993</v>
      </c>
      <c r="P2117" s="522"/>
      <c r="Q2117" s="510">
        <v>1993</v>
      </c>
    </row>
    <row r="2118" spans="1:17" ht="14.4" customHeight="1" x14ac:dyDescent="0.3">
      <c r="A2118" s="505" t="s">
        <v>3428</v>
      </c>
      <c r="B2118" s="506" t="s">
        <v>2713</v>
      </c>
      <c r="C2118" s="506" t="s">
        <v>2714</v>
      </c>
      <c r="D2118" s="506" t="s">
        <v>2718</v>
      </c>
      <c r="E2118" s="506" t="s">
        <v>714</v>
      </c>
      <c r="F2118" s="509"/>
      <c r="G2118" s="509"/>
      <c r="H2118" s="509"/>
      <c r="I2118" s="509"/>
      <c r="J2118" s="509">
        <v>1</v>
      </c>
      <c r="K2118" s="509">
        <v>1000.59</v>
      </c>
      <c r="L2118" s="509"/>
      <c r="M2118" s="509">
        <v>1000.59</v>
      </c>
      <c r="N2118" s="509"/>
      <c r="O2118" s="509"/>
      <c r="P2118" s="522"/>
      <c r="Q2118" s="510"/>
    </row>
    <row r="2119" spans="1:17" ht="14.4" customHeight="1" x14ac:dyDescent="0.3">
      <c r="A2119" s="505" t="s">
        <v>3428</v>
      </c>
      <c r="B2119" s="506" t="s">
        <v>2713</v>
      </c>
      <c r="C2119" s="506" t="s">
        <v>2714</v>
      </c>
      <c r="D2119" s="506" t="s">
        <v>2722</v>
      </c>
      <c r="E2119" s="506" t="s">
        <v>2721</v>
      </c>
      <c r="F2119" s="509">
        <v>0.2</v>
      </c>
      <c r="G2119" s="509">
        <v>1324.11</v>
      </c>
      <c r="H2119" s="509">
        <v>1</v>
      </c>
      <c r="I2119" s="509">
        <v>6620.5499999999993</v>
      </c>
      <c r="J2119" s="509"/>
      <c r="K2119" s="509"/>
      <c r="L2119" s="509"/>
      <c r="M2119" s="509"/>
      <c r="N2119" s="509">
        <v>0.2</v>
      </c>
      <c r="O2119" s="509">
        <v>1335.72</v>
      </c>
      <c r="P2119" s="522">
        <v>1.0087681537032422</v>
      </c>
      <c r="Q2119" s="510">
        <v>6678.5999999999995</v>
      </c>
    </row>
    <row r="2120" spans="1:17" ht="14.4" customHeight="1" x14ac:dyDescent="0.3">
      <c r="A2120" s="505" t="s">
        <v>3428</v>
      </c>
      <c r="B2120" s="506" t="s">
        <v>2713</v>
      </c>
      <c r="C2120" s="506" t="s">
        <v>2714</v>
      </c>
      <c r="D2120" s="506" t="s">
        <v>2728</v>
      </c>
      <c r="E2120" s="506" t="s">
        <v>725</v>
      </c>
      <c r="F2120" s="509">
        <v>35.159999999999997</v>
      </c>
      <c r="G2120" s="509">
        <v>37660.379999999997</v>
      </c>
      <c r="H2120" s="509">
        <v>1</v>
      </c>
      <c r="I2120" s="509">
        <v>1071.1143344709899</v>
      </c>
      <c r="J2120" s="509">
        <v>17.3</v>
      </c>
      <c r="K2120" s="509">
        <v>17038.77</v>
      </c>
      <c r="L2120" s="509">
        <v>0.45243223780535413</v>
      </c>
      <c r="M2120" s="509">
        <v>984.9</v>
      </c>
      <c r="N2120" s="509">
        <v>25.15</v>
      </c>
      <c r="O2120" s="509">
        <v>24874.010000000002</v>
      </c>
      <c r="P2120" s="522">
        <v>0.66048218313251228</v>
      </c>
      <c r="Q2120" s="510">
        <v>989.02624254473176</v>
      </c>
    </row>
    <row r="2121" spans="1:17" ht="14.4" customHeight="1" x14ac:dyDescent="0.3">
      <c r="A2121" s="505" t="s">
        <v>3428</v>
      </c>
      <c r="B2121" s="506" t="s">
        <v>2713</v>
      </c>
      <c r="C2121" s="506" t="s">
        <v>2714</v>
      </c>
      <c r="D2121" s="506" t="s">
        <v>2731</v>
      </c>
      <c r="E2121" s="506" t="s">
        <v>832</v>
      </c>
      <c r="F2121" s="509">
        <v>2.5299999999999998</v>
      </c>
      <c r="G2121" s="509">
        <v>31867.5</v>
      </c>
      <c r="H2121" s="509">
        <v>1</v>
      </c>
      <c r="I2121" s="509">
        <v>12595.849802371542</v>
      </c>
      <c r="J2121" s="509">
        <v>3.3499999999999996</v>
      </c>
      <c r="K2121" s="509">
        <v>36218.92</v>
      </c>
      <c r="L2121" s="509">
        <v>1.136547266023378</v>
      </c>
      <c r="M2121" s="509">
        <v>10811.617910447761</v>
      </c>
      <c r="N2121" s="509">
        <v>1.6500000000000001</v>
      </c>
      <c r="O2121" s="509">
        <v>17056.64</v>
      </c>
      <c r="P2121" s="522">
        <v>0.53523621244214326</v>
      </c>
      <c r="Q2121" s="510">
        <v>10337.357575757575</v>
      </c>
    </row>
    <row r="2122" spans="1:17" ht="14.4" customHeight="1" x14ac:dyDescent="0.3">
      <c r="A2122" s="505" t="s">
        <v>3428</v>
      </c>
      <c r="B2122" s="506" t="s">
        <v>2713</v>
      </c>
      <c r="C2122" s="506" t="s">
        <v>2714</v>
      </c>
      <c r="D2122" s="506" t="s">
        <v>2734</v>
      </c>
      <c r="E2122" s="506" t="s">
        <v>832</v>
      </c>
      <c r="F2122" s="509">
        <v>0.25</v>
      </c>
      <c r="G2122" s="509">
        <v>1612.49</v>
      </c>
      <c r="H2122" s="509">
        <v>1</v>
      </c>
      <c r="I2122" s="509">
        <v>6449.96</v>
      </c>
      <c r="J2122" s="509">
        <v>0.52</v>
      </c>
      <c r="K2122" s="509">
        <v>3370.9300000000003</v>
      </c>
      <c r="L2122" s="509">
        <v>2.0905121892228791</v>
      </c>
      <c r="M2122" s="509">
        <v>6482.5576923076924</v>
      </c>
      <c r="N2122" s="509">
        <v>0.4</v>
      </c>
      <c r="O2122" s="509">
        <v>2468.8200000000002</v>
      </c>
      <c r="P2122" s="522">
        <v>1.5310606577405133</v>
      </c>
      <c r="Q2122" s="510">
        <v>6172.05</v>
      </c>
    </row>
    <row r="2123" spans="1:17" ht="14.4" customHeight="1" x14ac:dyDescent="0.3">
      <c r="A2123" s="505" t="s">
        <v>3428</v>
      </c>
      <c r="B2123" s="506" t="s">
        <v>2713</v>
      </c>
      <c r="C2123" s="506" t="s">
        <v>2714</v>
      </c>
      <c r="D2123" s="506" t="s">
        <v>2740</v>
      </c>
      <c r="E2123" s="506" t="s">
        <v>729</v>
      </c>
      <c r="F2123" s="509"/>
      <c r="G2123" s="509"/>
      <c r="H2123" s="509"/>
      <c r="I2123" s="509"/>
      <c r="J2123" s="509"/>
      <c r="K2123" s="509"/>
      <c r="L2123" s="509"/>
      <c r="M2123" s="509"/>
      <c r="N2123" s="509">
        <v>1</v>
      </c>
      <c r="O2123" s="509">
        <v>975.22</v>
      </c>
      <c r="P2123" s="522"/>
      <c r="Q2123" s="510">
        <v>975.22</v>
      </c>
    </row>
    <row r="2124" spans="1:17" ht="14.4" customHeight="1" x14ac:dyDescent="0.3">
      <c r="A2124" s="505" t="s">
        <v>3428</v>
      </c>
      <c r="B2124" s="506" t="s">
        <v>2713</v>
      </c>
      <c r="C2124" s="506" t="s">
        <v>2714</v>
      </c>
      <c r="D2124" s="506" t="s">
        <v>2745</v>
      </c>
      <c r="E2124" s="506" t="s">
        <v>748</v>
      </c>
      <c r="F2124" s="509">
        <v>0.72</v>
      </c>
      <c r="G2124" s="509">
        <v>3897.58</v>
      </c>
      <c r="H2124" s="509">
        <v>1</v>
      </c>
      <c r="I2124" s="509">
        <v>5413.3055555555557</v>
      </c>
      <c r="J2124" s="509">
        <v>0.2</v>
      </c>
      <c r="K2124" s="509">
        <v>1082.6600000000001</v>
      </c>
      <c r="L2124" s="509">
        <v>0.27777749270059887</v>
      </c>
      <c r="M2124" s="509">
        <v>5413.3</v>
      </c>
      <c r="N2124" s="509">
        <v>0.08</v>
      </c>
      <c r="O2124" s="509">
        <v>436.86</v>
      </c>
      <c r="P2124" s="522">
        <v>0.11208493475438606</v>
      </c>
      <c r="Q2124" s="510">
        <v>5460.75</v>
      </c>
    </row>
    <row r="2125" spans="1:17" ht="14.4" customHeight="1" x14ac:dyDescent="0.3">
      <c r="A2125" s="505" t="s">
        <v>3428</v>
      </c>
      <c r="B2125" s="506" t="s">
        <v>2713</v>
      </c>
      <c r="C2125" s="506" t="s">
        <v>2714</v>
      </c>
      <c r="D2125" s="506" t="s">
        <v>2746</v>
      </c>
      <c r="E2125" s="506" t="s">
        <v>748</v>
      </c>
      <c r="F2125" s="509">
        <v>10.370000000000001</v>
      </c>
      <c r="G2125" s="509">
        <v>112241.52000000002</v>
      </c>
      <c r="H2125" s="509">
        <v>1</v>
      </c>
      <c r="I2125" s="509">
        <v>10823.675988428158</v>
      </c>
      <c r="J2125" s="509">
        <v>11.390000000000002</v>
      </c>
      <c r="K2125" s="509">
        <v>123977.59000000003</v>
      </c>
      <c r="L2125" s="509">
        <v>1.1045608612570466</v>
      </c>
      <c r="M2125" s="509">
        <v>10884.77524143986</v>
      </c>
      <c r="N2125" s="509">
        <v>8.98</v>
      </c>
      <c r="O2125" s="509">
        <v>98108.01</v>
      </c>
      <c r="P2125" s="522">
        <v>0.87407948502479282</v>
      </c>
      <c r="Q2125" s="510">
        <v>10925.16815144766</v>
      </c>
    </row>
    <row r="2126" spans="1:17" ht="14.4" customHeight="1" x14ac:dyDescent="0.3">
      <c r="A2126" s="505" t="s">
        <v>3428</v>
      </c>
      <c r="B2126" s="506" t="s">
        <v>2713</v>
      </c>
      <c r="C2126" s="506" t="s">
        <v>2714</v>
      </c>
      <c r="D2126" s="506" t="s">
        <v>2747</v>
      </c>
      <c r="E2126" s="506" t="s">
        <v>855</v>
      </c>
      <c r="F2126" s="509">
        <v>0.18</v>
      </c>
      <c r="G2126" s="509">
        <v>349.03</v>
      </c>
      <c r="H2126" s="509">
        <v>1</v>
      </c>
      <c r="I2126" s="509">
        <v>1939.0555555555554</v>
      </c>
      <c r="J2126" s="509">
        <v>0.2</v>
      </c>
      <c r="K2126" s="509">
        <v>389.52</v>
      </c>
      <c r="L2126" s="509">
        <v>1.1160072200097413</v>
      </c>
      <c r="M2126" s="509">
        <v>1947.6</v>
      </c>
      <c r="N2126" s="509">
        <v>0.2</v>
      </c>
      <c r="O2126" s="509">
        <v>399.4</v>
      </c>
      <c r="P2126" s="522">
        <v>1.1443142423287396</v>
      </c>
      <c r="Q2126" s="510">
        <v>1996.9999999999998</v>
      </c>
    </row>
    <row r="2127" spans="1:17" ht="14.4" customHeight="1" x14ac:dyDescent="0.3">
      <c r="A2127" s="505" t="s">
        <v>3428</v>
      </c>
      <c r="B2127" s="506" t="s">
        <v>2713</v>
      </c>
      <c r="C2127" s="506" t="s">
        <v>2714</v>
      </c>
      <c r="D2127" s="506" t="s">
        <v>2749</v>
      </c>
      <c r="E2127" s="506" t="s">
        <v>748</v>
      </c>
      <c r="F2127" s="509"/>
      <c r="G2127" s="509"/>
      <c r="H2127" s="509"/>
      <c r="I2127" s="509"/>
      <c r="J2127" s="509"/>
      <c r="K2127" s="509"/>
      <c r="L2127" s="509"/>
      <c r="M2127" s="509"/>
      <c r="N2127" s="509">
        <v>24.049999999999994</v>
      </c>
      <c r="O2127" s="509">
        <v>52532.490000000013</v>
      </c>
      <c r="P2127" s="522"/>
      <c r="Q2127" s="510">
        <v>2184.3031185031195</v>
      </c>
    </row>
    <row r="2128" spans="1:17" ht="14.4" customHeight="1" x14ac:dyDescent="0.3">
      <c r="A2128" s="505" t="s">
        <v>3428</v>
      </c>
      <c r="B2128" s="506" t="s">
        <v>2713</v>
      </c>
      <c r="C2128" s="506" t="s">
        <v>2714</v>
      </c>
      <c r="D2128" s="506" t="s">
        <v>2750</v>
      </c>
      <c r="E2128" s="506" t="s">
        <v>733</v>
      </c>
      <c r="F2128" s="509">
        <v>0.2</v>
      </c>
      <c r="G2128" s="509">
        <v>75.2</v>
      </c>
      <c r="H2128" s="509">
        <v>1</v>
      </c>
      <c r="I2128" s="509">
        <v>376</v>
      </c>
      <c r="J2128" s="509"/>
      <c r="K2128" s="509"/>
      <c r="L2128" s="509"/>
      <c r="M2128" s="509"/>
      <c r="N2128" s="509">
        <v>0.15</v>
      </c>
      <c r="O2128" s="509">
        <v>56.9</v>
      </c>
      <c r="P2128" s="522">
        <v>0.75664893617021267</v>
      </c>
      <c r="Q2128" s="510">
        <v>379.33333333333331</v>
      </c>
    </row>
    <row r="2129" spans="1:17" ht="14.4" customHeight="1" x14ac:dyDescent="0.3">
      <c r="A2129" s="505" t="s">
        <v>3428</v>
      </c>
      <c r="B2129" s="506" t="s">
        <v>2713</v>
      </c>
      <c r="C2129" s="506" t="s">
        <v>2714</v>
      </c>
      <c r="D2129" s="506" t="s">
        <v>2752</v>
      </c>
      <c r="E2129" s="506" t="s">
        <v>710</v>
      </c>
      <c r="F2129" s="509"/>
      <c r="G2129" s="509"/>
      <c r="H2129" s="509"/>
      <c r="I2129" s="509"/>
      <c r="J2129" s="509">
        <v>0.06</v>
      </c>
      <c r="K2129" s="509">
        <v>56.68</v>
      </c>
      <c r="L2129" s="509"/>
      <c r="M2129" s="509">
        <v>944.66666666666674</v>
      </c>
      <c r="N2129" s="509">
        <v>0.05</v>
      </c>
      <c r="O2129" s="509">
        <v>47.24</v>
      </c>
      <c r="P2129" s="522"/>
      <c r="Q2129" s="510">
        <v>944.8</v>
      </c>
    </row>
    <row r="2130" spans="1:17" ht="14.4" customHeight="1" x14ac:dyDescent="0.3">
      <c r="A2130" s="505" t="s">
        <v>3428</v>
      </c>
      <c r="B2130" s="506" t="s">
        <v>2713</v>
      </c>
      <c r="C2130" s="506" t="s">
        <v>2714</v>
      </c>
      <c r="D2130" s="506" t="s">
        <v>2759</v>
      </c>
      <c r="E2130" s="506" t="s">
        <v>748</v>
      </c>
      <c r="F2130" s="509"/>
      <c r="G2130" s="509"/>
      <c r="H2130" s="509"/>
      <c r="I2130" s="509"/>
      <c r="J2130" s="509"/>
      <c r="K2130" s="509"/>
      <c r="L2130" s="509"/>
      <c r="M2130" s="509"/>
      <c r="N2130" s="509">
        <v>0.16</v>
      </c>
      <c r="O2130" s="509">
        <v>6989.76</v>
      </c>
      <c r="P2130" s="522"/>
      <c r="Q2130" s="510">
        <v>43686</v>
      </c>
    </row>
    <row r="2131" spans="1:17" ht="14.4" customHeight="1" x14ac:dyDescent="0.3">
      <c r="A2131" s="505" t="s">
        <v>3428</v>
      </c>
      <c r="B2131" s="506" t="s">
        <v>2713</v>
      </c>
      <c r="C2131" s="506" t="s">
        <v>2679</v>
      </c>
      <c r="D2131" s="506" t="s">
        <v>2770</v>
      </c>
      <c r="E2131" s="506" t="s">
        <v>2771</v>
      </c>
      <c r="F2131" s="509">
        <v>1</v>
      </c>
      <c r="G2131" s="509">
        <v>972.32</v>
      </c>
      <c r="H2131" s="509">
        <v>1</v>
      </c>
      <c r="I2131" s="509">
        <v>972.32</v>
      </c>
      <c r="J2131" s="509">
        <v>7</v>
      </c>
      <c r="K2131" s="509">
        <v>6806.24</v>
      </c>
      <c r="L2131" s="509">
        <v>6.9999999999999991</v>
      </c>
      <c r="M2131" s="509">
        <v>972.31999999999994</v>
      </c>
      <c r="N2131" s="509">
        <v>7</v>
      </c>
      <c r="O2131" s="509">
        <v>6806.2400000000007</v>
      </c>
      <c r="P2131" s="522">
        <v>7</v>
      </c>
      <c r="Q2131" s="510">
        <v>972.32</v>
      </c>
    </row>
    <row r="2132" spans="1:17" ht="14.4" customHeight="1" x14ac:dyDescent="0.3">
      <c r="A2132" s="505" t="s">
        <v>3428</v>
      </c>
      <c r="B2132" s="506" t="s">
        <v>2713</v>
      </c>
      <c r="C2132" s="506" t="s">
        <v>2679</v>
      </c>
      <c r="D2132" s="506" t="s">
        <v>2773</v>
      </c>
      <c r="E2132" s="506" t="s">
        <v>2771</v>
      </c>
      <c r="F2132" s="509"/>
      <c r="G2132" s="509"/>
      <c r="H2132" s="509"/>
      <c r="I2132" s="509"/>
      <c r="J2132" s="509">
        <v>2</v>
      </c>
      <c r="K2132" s="509">
        <v>3414.62</v>
      </c>
      <c r="L2132" s="509"/>
      <c r="M2132" s="509">
        <v>1707.31</v>
      </c>
      <c r="N2132" s="509">
        <v>3</v>
      </c>
      <c r="O2132" s="509">
        <v>5121.93</v>
      </c>
      <c r="P2132" s="522"/>
      <c r="Q2132" s="510">
        <v>1707.3100000000002</v>
      </c>
    </row>
    <row r="2133" spans="1:17" ht="14.4" customHeight="1" x14ac:dyDescent="0.3">
      <c r="A2133" s="505" t="s">
        <v>3428</v>
      </c>
      <c r="B2133" s="506" t="s">
        <v>2713</v>
      </c>
      <c r="C2133" s="506" t="s">
        <v>2679</v>
      </c>
      <c r="D2133" s="506" t="s">
        <v>2774</v>
      </c>
      <c r="E2133" s="506" t="s">
        <v>2771</v>
      </c>
      <c r="F2133" s="509"/>
      <c r="G2133" s="509"/>
      <c r="H2133" s="509"/>
      <c r="I2133" s="509"/>
      <c r="J2133" s="509"/>
      <c r="K2133" s="509"/>
      <c r="L2133" s="509"/>
      <c r="M2133" s="509"/>
      <c r="N2133" s="509">
        <v>1</v>
      </c>
      <c r="O2133" s="509">
        <v>2066.3000000000002</v>
      </c>
      <c r="P2133" s="522"/>
      <c r="Q2133" s="510">
        <v>2066.3000000000002</v>
      </c>
    </row>
    <row r="2134" spans="1:17" ht="14.4" customHeight="1" x14ac:dyDescent="0.3">
      <c r="A2134" s="505" t="s">
        <v>3428</v>
      </c>
      <c r="B2134" s="506" t="s">
        <v>2713</v>
      </c>
      <c r="C2134" s="506" t="s">
        <v>2679</v>
      </c>
      <c r="D2134" s="506" t="s">
        <v>2775</v>
      </c>
      <c r="E2134" s="506" t="s">
        <v>2776</v>
      </c>
      <c r="F2134" s="509">
        <v>1</v>
      </c>
      <c r="G2134" s="509">
        <v>1932.09</v>
      </c>
      <c r="H2134" s="509">
        <v>1</v>
      </c>
      <c r="I2134" s="509">
        <v>1932.09</v>
      </c>
      <c r="J2134" s="509">
        <v>1</v>
      </c>
      <c r="K2134" s="509">
        <v>1932.09</v>
      </c>
      <c r="L2134" s="509">
        <v>1</v>
      </c>
      <c r="M2134" s="509">
        <v>1932.09</v>
      </c>
      <c r="N2134" s="509">
        <v>2</v>
      </c>
      <c r="O2134" s="509">
        <v>3864.18</v>
      </c>
      <c r="P2134" s="522">
        <v>2</v>
      </c>
      <c r="Q2134" s="510">
        <v>1932.09</v>
      </c>
    </row>
    <row r="2135" spans="1:17" ht="14.4" customHeight="1" x14ac:dyDescent="0.3">
      <c r="A2135" s="505" t="s">
        <v>3428</v>
      </c>
      <c r="B2135" s="506" t="s">
        <v>2713</v>
      </c>
      <c r="C2135" s="506" t="s">
        <v>2679</v>
      </c>
      <c r="D2135" s="506" t="s">
        <v>2777</v>
      </c>
      <c r="E2135" s="506" t="s">
        <v>2778</v>
      </c>
      <c r="F2135" s="509">
        <v>1</v>
      </c>
      <c r="G2135" s="509">
        <v>1027.76</v>
      </c>
      <c r="H2135" s="509">
        <v>1</v>
      </c>
      <c r="I2135" s="509">
        <v>1027.76</v>
      </c>
      <c r="J2135" s="509">
        <v>3</v>
      </c>
      <c r="K2135" s="509">
        <v>3083.2799999999997</v>
      </c>
      <c r="L2135" s="509">
        <v>3</v>
      </c>
      <c r="M2135" s="509">
        <v>1027.76</v>
      </c>
      <c r="N2135" s="509"/>
      <c r="O2135" s="509"/>
      <c r="P2135" s="522"/>
      <c r="Q2135" s="510"/>
    </row>
    <row r="2136" spans="1:17" ht="14.4" customHeight="1" x14ac:dyDescent="0.3">
      <c r="A2136" s="505" t="s">
        <v>3428</v>
      </c>
      <c r="B2136" s="506" t="s">
        <v>2713</v>
      </c>
      <c r="C2136" s="506" t="s">
        <v>2679</v>
      </c>
      <c r="D2136" s="506" t="s">
        <v>2779</v>
      </c>
      <c r="E2136" s="506" t="s">
        <v>2778</v>
      </c>
      <c r="F2136" s="509">
        <v>1</v>
      </c>
      <c r="G2136" s="509">
        <v>2141.85</v>
      </c>
      <c r="H2136" s="509">
        <v>1</v>
      </c>
      <c r="I2136" s="509">
        <v>2141.85</v>
      </c>
      <c r="J2136" s="509"/>
      <c r="K2136" s="509"/>
      <c r="L2136" s="509"/>
      <c r="M2136" s="509"/>
      <c r="N2136" s="509"/>
      <c r="O2136" s="509"/>
      <c r="P2136" s="522"/>
      <c r="Q2136" s="510"/>
    </row>
    <row r="2137" spans="1:17" ht="14.4" customHeight="1" x14ac:dyDescent="0.3">
      <c r="A2137" s="505" t="s">
        <v>3428</v>
      </c>
      <c r="B2137" s="506" t="s">
        <v>2713</v>
      </c>
      <c r="C2137" s="506" t="s">
        <v>2679</v>
      </c>
      <c r="D2137" s="506" t="s">
        <v>3268</v>
      </c>
      <c r="E2137" s="506" t="s">
        <v>3269</v>
      </c>
      <c r="F2137" s="509"/>
      <c r="G2137" s="509"/>
      <c r="H2137" s="509"/>
      <c r="I2137" s="509"/>
      <c r="J2137" s="509">
        <v>1</v>
      </c>
      <c r="K2137" s="509">
        <v>166546.75</v>
      </c>
      <c r="L2137" s="509"/>
      <c r="M2137" s="509">
        <v>166546.75</v>
      </c>
      <c r="N2137" s="509"/>
      <c r="O2137" s="509"/>
      <c r="P2137" s="522"/>
      <c r="Q2137" s="510"/>
    </row>
    <row r="2138" spans="1:17" ht="14.4" customHeight="1" x14ac:dyDescent="0.3">
      <c r="A2138" s="505" t="s">
        <v>3428</v>
      </c>
      <c r="B2138" s="506" t="s">
        <v>2713</v>
      </c>
      <c r="C2138" s="506" t="s">
        <v>2679</v>
      </c>
      <c r="D2138" s="506" t="s">
        <v>2807</v>
      </c>
      <c r="E2138" s="506" t="s">
        <v>2808</v>
      </c>
      <c r="F2138" s="509"/>
      <c r="G2138" s="509"/>
      <c r="H2138" s="509"/>
      <c r="I2138" s="509"/>
      <c r="J2138" s="509">
        <v>3</v>
      </c>
      <c r="K2138" s="509">
        <v>3008.4</v>
      </c>
      <c r="L2138" s="509"/>
      <c r="M2138" s="509">
        <v>1002.8000000000001</v>
      </c>
      <c r="N2138" s="509">
        <v>4</v>
      </c>
      <c r="O2138" s="509">
        <v>4011.2</v>
      </c>
      <c r="P2138" s="522"/>
      <c r="Q2138" s="510">
        <v>1002.8</v>
      </c>
    </row>
    <row r="2139" spans="1:17" ht="14.4" customHeight="1" x14ac:dyDescent="0.3">
      <c r="A2139" s="505" t="s">
        <v>3428</v>
      </c>
      <c r="B2139" s="506" t="s">
        <v>2713</v>
      </c>
      <c r="C2139" s="506" t="s">
        <v>2679</v>
      </c>
      <c r="D2139" s="506" t="s">
        <v>2835</v>
      </c>
      <c r="E2139" s="506" t="s">
        <v>2834</v>
      </c>
      <c r="F2139" s="509">
        <v>1</v>
      </c>
      <c r="G2139" s="509">
        <v>5259.23</v>
      </c>
      <c r="H2139" s="509">
        <v>1</v>
      </c>
      <c r="I2139" s="509">
        <v>5259.23</v>
      </c>
      <c r="J2139" s="509">
        <v>3</v>
      </c>
      <c r="K2139" s="509">
        <v>15777.689999999999</v>
      </c>
      <c r="L2139" s="509">
        <v>3</v>
      </c>
      <c r="M2139" s="509">
        <v>5259.23</v>
      </c>
      <c r="N2139" s="509">
        <v>5</v>
      </c>
      <c r="O2139" s="509">
        <v>26296.15</v>
      </c>
      <c r="P2139" s="522">
        <v>5.0000000000000009</v>
      </c>
      <c r="Q2139" s="510">
        <v>5259.2300000000005</v>
      </c>
    </row>
    <row r="2140" spans="1:17" ht="14.4" customHeight="1" x14ac:dyDescent="0.3">
      <c r="A2140" s="505" t="s">
        <v>3428</v>
      </c>
      <c r="B2140" s="506" t="s">
        <v>2713</v>
      </c>
      <c r="C2140" s="506" t="s">
        <v>2679</v>
      </c>
      <c r="D2140" s="506" t="s">
        <v>2836</v>
      </c>
      <c r="E2140" s="506" t="s">
        <v>2837</v>
      </c>
      <c r="F2140" s="509"/>
      <c r="G2140" s="509"/>
      <c r="H2140" s="509"/>
      <c r="I2140" s="509"/>
      <c r="J2140" s="509">
        <v>7</v>
      </c>
      <c r="K2140" s="509">
        <v>10482.08</v>
      </c>
      <c r="L2140" s="509"/>
      <c r="M2140" s="509">
        <v>1497.44</v>
      </c>
      <c r="N2140" s="509">
        <v>4</v>
      </c>
      <c r="O2140" s="509">
        <v>5989.76</v>
      </c>
      <c r="P2140" s="522"/>
      <c r="Q2140" s="510">
        <v>1497.44</v>
      </c>
    </row>
    <row r="2141" spans="1:17" ht="14.4" customHeight="1" x14ac:dyDescent="0.3">
      <c r="A2141" s="505" t="s">
        <v>3428</v>
      </c>
      <c r="B2141" s="506" t="s">
        <v>2713</v>
      </c>
      <c r="C2141" s="506" t="s">
        <v>2679</v>
      </c>
      <c r="D2141" s="506" t="s">
        <v>2846</v>
      </c>
      <c r="E2141" s="506" t="s">
        <v>2847</v>
      </c>
      <c r="F2141" s="509">
        <v>1</v>
      </c>
      <c r="G2141" s="509">
        <v>831.16</v>
      </c>
      <c r="H2141" s="509">
        <v>1</v>
      </c>
      <c r="I2141" s="509">
        <v>831.16</v>
      </c>
      <c r="J2141" s="509">
        <v>2</v>
      </c>
      <c r="K2141" s="509">
        <v>1662.32</v>
      </c>
      <c r="L2141" s="509">
        <v>2</v>
      </c>
      <c r="M2141" s="509">
        <v>831.16</v>
      </c>
      <c r="N2141" s="509">
        <v>1</v>
      </c>
      <c r="O2141" s="509">
        <v>831.16</v>
      </c>
      <c r="P2141" s="522">
        <v>1</v>
      </c>
      <c r="Q2141" s="510">
        <v>831.16</v>
      </c>
    </row>
    <row r="2142" spans="1:17" ht="14.4" customHeight="1" x14ac:dyDescent="0.3">
      <c r="A2142" s="505" t="s">
        <v>3428</v>
      </c>
      <c r="B2142" s="506" t="s">
        <v>2713</v>
      </c>
      <c r="C2142" s="506" t="s">
        <v>2679</v>
      </c>
      <c r="D2142" s="506" t="s">
        <v>2848</v>
      </c>
      <c r="E2142" s="506" t="s">
        <v>2847</v>
      </c>
      <c r="F2142" s="509">
        <v>1</v>
      </c>
      <c r="G2142" s="509">
        <v>888.06</v>
      </c>
      <c r="H2142" s="509">
        <v>1</v>
      </c>
      <c r="I2142" s="509">
        <v>888.06</v>
      </c>
      <c r="J2142" s="509">
        <v>5</v>
      </c>
      <c r="K2142" s="509">
        <v>4440.2999999999993</v>
      </c>
      <c r="L2142" s="509">
        <v>4.9999999999999991</v>
      </c>
      <c r="M2142" s="509">
        <v>888.05999999999983</v>
      </c>
      <c r="N2142" s="509">
        <v>9</v>
      </c>
      <c r="O2142" s="509">
        <v>7992.5399999999991</v>
      </c>
      <c r="P2142" s="522">
        <v>9</v>
      </c>
      <c r="Q2142" s="510">
        <v>888.06</v>
      </c>
    </row>
    <row r="2143" spans="1:17" ht="14.4" customHeight="1" x14ac:dyDescent="0.3">
      <c r="A2143" s="505" t="s">
        <v>3428</v>
      </c>
      <c r="B2143" s="506" t="s">
        <v>2713</v>
      </c>
      <c r="C2143" s="506" t="s">
        <v>2679</v>
      </c>
      <c r="D2143" s="506" t="s">
        <v>2849</v>
      </c>
      <c r="E2143" s="506" t="s">
        <v>2850</v>
      </c>
      <c r="F2143" s="509"/>
      <c r="G2143" s="509"/>
      <c r="H2143" s="509"/>
      <c r="I2143" s="509"/>
      <c r="J2143" s="509">
        <v>2</v>
      </c>
      <c r="K2143" s="509">
        <v>1776.12</v>
      </c>
      <c r="L2143" s="509"/>
      <c r="M2143" s="509">
        <v>888.06</v>
      </c>
      <c r="N2143" s="509">
        <v>2</v>
      </c>
      <c r="O2143" s="509">
        <v>1776.12</v>
      </c>
      <c r="P2143" s="522"/>
      <c r="Q2143" s="510">
        <v>888.06</v>
      </c>
    </row>
    <row r="2144" spans="1:17" ht="14.4" customHeight="1" x14ac:dyDescent="0.3">
      <c r="A2144" s="505" t="s">
        <v>3428</v>
      </c>
      <c r="B2144" s="506" t="s">
        <v>2713</v>
      </c>
      <c r="C2144" s="506" t="s">
        <v>2679</v>
      </c>
      <c r="D2144" s="506" t="s">
        <v>2853</v>
      </c>
      <c r="E2144" s="506" t="s">
        <v>2854</v>
      </c>
      <c r="F2144" s="509">
        <v>4</v>
      </c>
      <c r="G2144" s="509">
        <v>15595.2</v>
      </c>
      <c r="H2144" s="509">
        <v>1</v>
      </c>
      <c r="I2144" s="509">
        <v>3898.8</v>
      </c>
      <c r="J2144" s="509">
        <v>4</v>
      </c>
      <c r="K2144" s="509">
        <v>15595.2</v>
      </c>
      <c r="L2144" s="509">
        <v>1</v>
      </c>
      <c r="M2144" s="509">
        <v>3898.8</v>
      </c>
      <c r="N2144" s="509">
        <v>7</v>
      </c>
      <c r="O2144" s="509">
        <v>27291.599999999999</v>
      </c>
      <c r="P2144" s="522">
        <v>1.7499999999999998</v>
      </c>
      <c r="Q2144" s="510">
        <v>3898.7999999999997</v>
      </c>
    </row>
    <row r="2145" spans="1:17" ht="14.4" customHeight="1" x14ac:dyDescent="0.3">
      <c r="A2145" s="505" t="s">
        <v>3428</v>
      </c>
      <c r="B2145" s="506" t="s">
        <v>2713</v>
      </c>
      <c r="C2145" s="506" t="s">
        <v>2679</v>
      </c>
      <c r="D2145" s="506" t="s">
        <v>2858</v>
      </c>
      <c r="E2145" s="506" t="s">
        <v>2859</v>
      </c>
      <c r="F2145" s="509"/>
      <c r="G2145" s="509"/>
      <c r="H2145" s="509"/>
      <c r="I2145" s="509"/>
      <c r="J2145" s="509">
        <v>1</v>
      </c>
      <c r="K2145" s="509">
        <v>1472.88</v>
      </c>
      <c r="L2145" s="509"/>
      <c r="M2145" s="509">
        <v>1472.88</v>
      </c>
      <c r="N2145" s="509"/>
      <c r="O2145" s="509"/>
      <c r="P2145" s="522"/>
      <c r="Q2145" s="510"/>
    </row>
    <row r="2146" spans="1:17" ht="14.4" customHeight="1" x14ac:dyDescent="0.3">
      <c r="A2146" s="505" t="s">
        <v>3428</v>
      </c>
      <c r="B2146" s="506" t="s">
        <v>2713</v>
      </c>
      <c r="C2146" s="506" t="s">
        <v>2679</v>
      </c>
      <c r="D2146" s="506" t="s">
        <v>2864</v>
      </c>
      <c r="E2146" s="506" t="s">
        <v>2865</v>
      </c>
      <c r="F2146" s="509"/>
      <c r="G2146" s="509"/>
      <c r="H2146" s="509"/>
      <c r="I2146" s="509"/>
      <c r="J2146" s="509">
        <v>9</v>
      </c>
      <c r="K2146" s="509">
        <v>32801.22</v>
      </c>
      <c r="L2146" s="509"/>
      <c r="M2146" s="509">
        <v>3644.58</v>
      </c>
      <c r="N2146" s="509">
        <v>21</v>
      </c>
      <c r="O2146" s="509">
        <v>76536.180000000008</v>
      </c>
      <c r="P2146" s="522"/>
      <c r="Q2146" s="510">
        <v>3644.5800000000004</v>
      </c>
    </row>
    <row r="2147" spans="1:17" ht="14.4" customHeight="1" x14ac:dyDescent="0.3">
      <c r="A2147" s="505" t="s">
        <v>3428</v>
      </c>
      <c r="B2147" s="506" t="s">
        <v>2713</v>
      </c>
      <c r="C2147" s="506" t="s">
        <v>2679</v>
      </c>
      <c r="D2147" s="506" t="s">
        <v>2868</v>
      </c>
      <c r="E2147" s="506" t="s">
        <v>2869</v>
      </c>
      <c r="F2147" s="509">
        <v>2</v>
      </c>
      <c r="G2147" s="509">
        <v>718.2</v>
      </c>
      <c r="H2147" s="509">
        <v>1</v>
      </c>
      <c r="I2147" s="509">
        <v>359.1</v>
      </c>
      <c r="J2147" s="509">
        <v>4</v>
      </c>
      <c r="K2147" s="509">
        <v>1436.4</v>
      </c>
      <c r="L2147" s="509">
        <v>2</v>
      </c>
      <c r="M2147" s="509">
        <v>359.1</v>
      </c>
      <c r="N2147" s="509">
        <v>5</v>
      </c>
      <c r="O2147" s="509">
        <v>1795.5</v>
      </c>
      <c r="P2147" s="522">
        <v>2.5</v>
      </c>
      <c r="Q2147" s="510">
        <v>359.1</v>
      </c>
    </row>
    <row r="2148" spans="1:17" ht="14.4" customHeight="1" x14ac:dyDescent="0.3">
      <c r="A2148" s="505" t="s">
        <v>3428</v>
      </c>
      <c r="B2148" s="506" t="s">
        <v>2713</v>
      </c>
      <c r="C2148" s="506" t="s">
        <v>2679</v>
      </c>
      <c r="D2148" s="506" t="s">
        <v>2872</v>
      </c>
      <c r="E2148" s="506" t="s">
        <v>2873</v>
      </c>
      <c r="F2148" s="509"/>
      <c r="G2148" s="509"/>
      <c r="H2148" s="509"/>
      <c r="I2148" s="509"/>
      <c r="J2148" s="509"/>
      <c r="K2148" s="509"/>
      <c r="L2148" s="509"/>
      <c r="M2148" s="509"/>
      <c r="N2148" s="509">
        <v>1</v>
      </c>
      <c r="O2148" s="509">
        <v>893.9</v>
      </c>
      <c r="P2148" s="522"/>
      <c r="Q2148" s="510">
        <v>893.9</v>
      </c>
    </row>
    <row r="2149" spans="1:17" ht="14.4" customHeight="1" x14ac:dyDescent="0.3">
      <c r="A2149" s="505" t="s">
        <v>3428</v>
      </c>
      <c r="B2149" s="506" t="s">
        <v>2713</v>
      </c>
      <c r="C2149" s="506" t="s">
        <v>2679</v>
      </c>
      <c r="D2149" s="506" t="s">
        <v>2874</v>
      </c>
      <c r="E2149" s="506" t="s">
        <v>2875</v>
      </c>
      <c r="F2149" s="509">
        <v>1</v>
      </c>
      <c r="G2149" s="509">
        <v>16831.689999999999</v>
      </c>
      <c r="H2149" s="509">
        <v>1</v>
      </c>
      <c r="I2149" s="509">
        <v>16831.689999999999</v>
      </c>
      <c r="J2149" s="509">
        <v>6</v>
      </c>
      <c r="K2149" s="509">
        <v>100990.13999999998</v>
      </c>
      <c r="L2149" s="509">
        <v>6</v>
      </c>
      <c r="M2149" s="509">
        <v>16831.689999999999</v>
      </c>
      <c r="N2149" s="509">
        <v>4</v>
      </c>
      <c r="O2149" s="509">
        <v>67326.759999999995</v>
      </c>
      <c r="P2149" s="522">
        <v>4</v>
      </c>
      <c r="Q2149" s="510">
        <v>16831.689999999999</v>
      </c>
    </row>
    <row r="2150" spans="1:17" ht="14.4" customHeight="1" x14ac:dyDescent="0.3">
      <c r="A2150" s="505" t="s">
        <v>3428</v>
      </c>
      <c r="B2150" s="506" t="s">
        <v>2713</v>
      </c>
      <c r="C2150" s="506" t="s">
        <v>2679</v>
      </c>
      <c r="D2150" s="506" t="s">
        <v>2882</v>
      </c>
      <c r="E2150" s="506" t="s">
        <v>2883</v>
      </c>
      <c r="F2150" s="509">
        <v>3</v>
      </c>
      <c r="G2150" s="509">
        <v>19761.39</v>
      </c>
      <c r="H2150" s="509">
        <v>1</v>
      </c>
      <c r="I2150" s="509">
        <v>6587.13</v>
      </c>
      <c r="J2150" s="509">
        <v>4</v>
      </c>
      <c r="K2150" s="509">
        <v>26348.52</v>
      </c>
      <c r="L2150" s="509">
        <v>1.3333333333333335</v>
      </c>
      <c r="M2150" s="509">
        <v>6587.13</v>
      </c>
      <c r="N2150" s="509">
        <v>6</v>
      </c>
      <c r="O2150" s="509">
        <v>39522.78</v>
      </c>
      <c r="P2150" s="522">
        <v>2</v>
      </c>
      <c r="Q2150" s="510">
        <v>6587.13</v>
      </c>
    </row>
    <row r="2151" spans="1:17" ht="14.4" customHeight="1" x14ac:dyDescent="0.3">
      <c r="A2151" s="505" t="s">
        <v>3428</v>
      </c>
      <c r="B2151" s="506" t="s">
        <v>2713</v>
      </c>
      <c r="C2151" s="506" t="s">
        <v>2679</v>
      </c>
      <c r="D2151" s="506" t="s">
        <v>2884</v>
      </c>
      <c r="E2151" s="506" t="s">
        <v>2885</v>
      </c>
      <c r="F2151" s="509">
        <v>1</v>
      </c>
      <c r="G2151" s="509">
        <v>1841.62</v>
      </c>
      <c r="H2151" s="509">
        <v>1</v>
      </c>
      <c r="I2151" s="509">
        <v>1841.62</v>
      </c>
      <c r="J2151" s="509"/>
      <c r="K2151" s="509"/>
      <c r="L2151" s="509"/>
      <c r="M2151" s="509"/>
      <c r="N2151" s="509">
        <v>3</v>
      </c>
      <c r="O2151" s="509">
        <v>5524.86</v>
      </c>
      <c r="P2151" s="522">
        <v>3</v>
      </c>
      <c r="Q2151" s="510">
        <v>1841.62</v>
      </c>
    </row>
    <row r="2152" spans="1:17" ht="14.4" customHeight="1" x14ac:dyDescent="0.3">
      <c r="A2152" s="505" t="s">
        <v>3428</v>
      </c>
      <c r="B2152" s="506" t="s">
        <v>2713</v>
      </c>
      <c r="C2152" s="506" t="s">
        <v>2679</v>
      </c>
      <c r="D2152" s="506" t="s">
        <v>2906</v>
      </c>
      <c r="E2152" s="506" t="s">
        <v>2907</v>
      </c>
      <c r="F2152" s="509"/>
      <c r="G2152" s="509"/>
      <c r="H2152" s="509"/>
      <c r="I2152" s="509"/>
      <c r="J2152" s="509"/>
      <c r="K2152" s="509"/>
      <c r="L2152" s="509"/>
      <c r="M2152" s="509"/>
      <c r="N2152" s="509">
        <v>1</v>
      </c>
      <c r="O2152" s="509">
        <v>3106.5</v>
      </c>
      <c r="P2152" s="522"/>
      <c r="Q2152" s="510">
        <v>3106.5</v>
      </c>
    </row>
    <row r="2153" spans="1:17" ht="14.4" customHeight="1" x14ac:dyDescent="0.3">
      <c r="A2153" s="505" t="s">
        <v>3428</v>
      </c>
      <c r="B2153" s="506" t="s">
        <v>2713</v>
      </c>
      <c r="C2153" s="506" t="s">
        <v>2679</v>
      </c>
      <c r="D2153" s="506" t="s">
        <v>3312</v>
      </c>
      <c r="E2153" s="506" t="s">
        <v>3313</v>
      </c>
      <c r="F2153" s="509"/>
      <c r="G2153" s="509"/>
      <c r="H2153" s="509"/>
      <c r="I2153" s="509"/>
      <c r="J2153" s="509"/>
      <c r="K2153" s="509"/>
      <c r="L2153" s="509"/>
      <c r="M2153" s="509"/>
      <c r="N2153" s="509">
        <v>1</v>
      </c>
      <c r="O2153" s="509">
        <v>11608.31</v>
      </c>
      <c r="P2153" s="522"/>
      <c r="Q2153" s="510">
        <v>11608.31</v>
      </c>
    </row>
    <row r="2154" spans="1:17" ht="14.4" customHeight="1" x14ac:dyDescent="0.3">
      <c r="A2154" s="505" t="s">
        <v>3428</v>
      </c>
      <c r="B2154" s="506" t="s">
        <v>2713</v>
      </c>
      <c r="C2154" s="506" t="s">
        <v>2679</v>
      </c>
      <c r="D2154" s="506" t="s">
        <v>2917</v>
      </c>
      <c r="E2154" s="506" t="s">
        <v>2918</v>
      </c>
      <c r="F2154" s="509"/>
      <c r="G2154" s="509"/>
      <c r="H2154" s="509"/>
      <c r="I2154" s="509"/>
      <c r="J2154" s="509"/>
      <c r="K2154" s="509"/>
      <c r="L2154" s="509"/>
      <c r="M2154" s="509"/>
      <c r="N2154" s="509">
        <v>2</v>
      </c>
      <c r="O2154" s="509">
        <v>761.72</v>
      </c>
      <c r="P2154" s="522"/>
      <c r="Q2154" s="510">
        <v>380.86</v>
      </c>
    </row>
    <row r="2155" spans="1:17" ht="14.4" customHeight="1" x14ac:dyDescent="0.3">
      <c r="A2155" s="505" t="s">
        <v>3428</v>
      </c>
      <c r="B2155" s="506" t="s">
        <v>2713</v>
      </c>
      <c r="C2155" s="506" t="s">
        <v>2679</v>
      </c>
      <c r="D2155" s="506" t="s">
        <v>2921</v>
      </c>
      <c r="E2155" s="506" t="s">
        <v>2922</v>
      </c>
      <c r="F2155" s="509"/>
      <c r="G2155" s="509"/>
      <c r="H2155" s="509"/>
      <c r="I2155" s="509"/>
      <c r="J2155" s="509"/>
      <c r="K2155" s="509"/>
      <c r="L2155" s="509"/>
      <c r="M2155" s="509"/>
      <c r="N2155" s="509">
        <v>1</v>
      </c>
      <c r="O2155" s="509">
        <v>3178.63</v>
      </c>
      <c r="P2155" s="522"/>
      <c r="Q2155" s="510">
        <v>3178.63</v>
      </c>
    </row>
    <row r="2156" spans="1:17" ht="14.4" customHeight="1" x14ac:dyDescent="0.3">
      <c r="A2156" s="505" t="s">
        <v>3428</v>
      </c>
      <c r="B2156" s="506" t="s">
        <v>2713</v>
      </c>
      <c r="C2156" s="506" t="s">
        <v>2679</v>
      </c>
      <c r="D2156" s="506" t="s">
        <v>3429</v>
      </c>
      <c r="E2156" s="506" t="s">
        <v>3430</v>
      </c>
      <c r="F2156" s="509"/>
      <c r="G2156" s="509"/>
      <c r="H2156" s="509"/>
      <c r="I2156" s="509"/>
      <c r="J2156" s="509">
        <v>1</v>
      </c>
      <c r="K2156" s="509">
        <v>658.4</v>
      </c>
      <c r="L2156" s="509"/>
      <c r="M2156" s="509">
        <v>658.4</v>
      </c>
      <c r="N2156" s="509"/>
      <c r="O2156" s="509"/>
      <c r="P2156" s="522"/>
      <c r="Q2156" s="510"/>
    </row>
    <row r="2157" spans="1:17" ht="14.4" customHeight="1" x14ac:dyDescent="0.3">
      <c r="A2157" s="505" t="s">
        <v>3428</v>
      </c>
      <c r="B2157" s="506" t="s">
        <v>2713</v>
      </c>
      <c r="C2157" s="506" t="s">
        <v>2688</v>
      </c>
      <c r="D2157" s="506" t="s">
        <v>2945</v>
      </c>
      <c r="E2157" s="506" t="s">
        <v>2946</v>
      </c>
      <c r="F2157" s="509">
        <v>39</v>
      </c>
      <c r="G2157" s="509">
        <v>7956</v>
      </c>
      <c r="H2157" s="509">
        <v>1</v>
      </c>
      <c r="I2157" s="509">
        <v>204</v>
      </c>
      <c r="J2157" s="509">
        <v>22</v>
      </c>
      <c r="K2157" s="509">
        <v>4510</v>
      </c>
      <c r="L2157" s="509">
        <v>0.56686777275012568</v>
      </c>
      <c r="M2157" s="509">
        <v>205</v>
      </c>
      <c r="N2157" s="509">
        <v>35</v>
      </c>
      <c r="O2157" s="509">
        <v>7202</v>
      </c>
      <c r="P2157" s="522">
        <v>0.90522875816993464</v>
      </c>
      <c r="Q2157" s="510">
        <v>205.77142857142857</v>
      </c>
    </row>
    <row r="2158" spans="1:17" ht="14.4" customHeight="1" x14ac:dyDescent="0.3">
      <c r="A2158" s="505" t="s">
        <v>3428</v>
      </c>
      <c r="B2158" s="506" t="s">
        <v>2713</v>
      </c>
      <c r="C2158" s="506" t="s">
        <v>2688</v>
      </c>
      <c r="D2158" s="506" t="s">
        <v>2947</v>
      </c>
      <c r="E2158" s="506" t="s">
        <v>2948</v>
      </c>
      <c r="F2158" s="509">
        <v>145</v>
      </c>
      <c r="G2158" s="509">
        <v>21605</v>
      </c>
      <c r="H2158" s="509">
        <v>1</v>
      </c>
      <c r="I2158" s="509">
        <v>149</v>
      </c>
      <c r="J2158" s="509">
        <v>163</v>
      </c>
      <c r="K2158" s="509">
        <v>24450</v>
      </c>
      <c r="L2158" s="509">
        <v>1.1316824809071975</v>
      </c>
      <c r="M2158" s="509">
        <v>150</v>
      </c>
      <c r="N2158" s="509">
        <v>171</v>
      </c>
      <c r="O2158" s="509">
        <v>25781</v>
      </c>
      <c r="P2158" s="522">
        <v>1.1932885906040269</v>
      </c>
      <c r="Q2158" s="510">
        <v>150.76608187134502</v>
      </c>
    </row>
    <row r="2159" spans="1:17" ht="14.4" customHeight="1" x14ac:dyDescent="0.3">
      <c r="A2159" s="505" t="s">
        <v>3428</v>
      </c>
      <c r="B2159" s="506" t="s">
        <v>2713</v>
      </c>
      <c r="C2159" s="506" t="s">
        <v>2688</v>
      </c>
      <c r="D2159" s="506" t="s">
        <v>2949</v>
      </c>
      <c r="E2159" s="506" t="s">
        <v>2950</v>
      </c>
      <c r="F2159" s="509">
        <v>86</v>
      </c>
      <c r="G2159" s="509">
        <v>15566</v>
      </c>
      <c r="H2159" s="509">
        <v>1</v>
      </c>
      <c r="I2159" s="509">
        <v>181</v>
      </c>
      <c r="J2159" s="509">
        <v>87</v>
      </c>
      <c r="K2159" s="509">
        <v>15834</v>
      </c>
      <c r="L2159" s="509">
        <v>1.0172170114351793</v>
      </c>
      <c r="M2159" s="509">
        <v>182</v>
      </c>
      <c r="N2159" s="509">
        <v>86</v>
      </c>
      <c r="O2159" s="509">
        <v>15724</v>
      </c>
      <c r="P2159" s="522">
        <v>1.010150327637158</v>
      </c>
      <c r="Q2159" s="510">
        <v>182.83720930232559</v>
      </c>
    </row>
    <row r="2160" spans="1:17" ht="14.4" customHeight="1" x14ac:dyDescent="0.3">
      <c r="A2160" s="505" t="s">
        <v>3428</v>
      </c>
      <c r="B2160" s="506" t="s">
        <v>2713</v>
      </c>
      <c r="C2160" s="506" t="s">
        <v>2688</v>
      </c>
      <c r="D2160" s="506" t="s">
        <v>2951</v>
      </c>
      <c r="E2160" s="506" t="s">
        <v>2952</v>
      </c>
      <c r="F2160" s="509">
        <v>952</v>
      </c>
      <c r="G2160" s="509">
        <v>118048</v>
      </c>
      <c r="H2160" s="509">
        <v>1</v>
      </c>
      <c r="I2160" s="509">
        <v>124</v>
      </c>
      <c r="J2160" s="509">
        <v>729</v>
      </c>
      <c r="K2160" s="509">
        <v>90396</v>
      </c>
      <c r="L2160" s="509">
        <v>0.76575630252100846</v>
      </c>
      <c r="M2160" s="509">
        <v>124</v>
      </c>
      <c r="N2160" s="509">
        <v>811</v>
      </c>
      <c r="O2160" s="509">
        <v>101245</v>
      </c>
      <c r="P2160" s="522">
        <v>0.85765959609650311</v>
      </c>
      <c r="Q2160" s="510">
        <v>124.83970406905055</v>
      </c>
    </row>
    <row r="2161" spans="1:17" ht="14.4" customHeight="1" x14ac:dyDescent="0.3">
      <c r="A2161" s="505" t="s">
        <v>3428</v>
      </c>
      <c r="B2161" s="506" t="s">
        <v>2713</v>
      </c>
      <c r="C2161" s="506" t="s">
        <v>2688</v>
      </c>
      <c r="D2161" s="506" t="s">
        <v>2953</v>
      </c>
      <c r="E2161" s="506" t="s">
        <v>2954</v>
      </c>
      <c r="F2161" s="509">
        <v>2700</v>
      </c>
      <c r="G2161" s="509">
        <v>583200</v>
      </c>
      <c r="H2161" s="509">
        <v>1</v>
      </c>
      <c r="I2161" s="509">
        <v>216</v>
      </c>
      <c r="J2161" s="509">
        <v>2843</v>
      </c>
      <c r="K2161" s="509">
        <v>616931</v>
      </c>
      <c r="L2161" s="509">
        <v>1.0578377914951989</v>
      </c>
      <c r="M2161" s="509">
        <v>217</v>
      </c>
      <c r="N2161" s="509">
        <v>2673</v>
      </c>
      <c r="O2161" s="509">
        <v>582126</v>
      </c>
      <c r="P2161" s="522">
        <v>0.99815843621399181</v>
      </c>
      <c r="Q2161" s="510">
        <v>217.78002244668912</v>
      </c>
    </row>
    <row r="2162" spans="1:17" ht="14.4" customHeight="1" x14ac:dyDescent="0.3">
      <c r="A2162" s="505" t="s">
        <v>3428</v>
      </c>
      <c r="B2162" s="506" t="s">
        <v>2713</v>
      </c>
      <c r="C2162" s="506" t="s">
        <v>2688</v>
      </c>
      <c r="D2162" s="506" t="s">
        <v>2955</v>
      </c>
      <c r="E2162" s="506" t="s">
        <v>2956</v>
      </c>
      <c r="F2162" s="509">
        <v>101</v>
      </c>
      <c r="G2162" s="509">
        <v>21816</v>
      </c>
      <c r="H2162" s="509">
        <v>1</v>
      </c>
      <c r="I2162" s="509">
        <v>216</v>
      </c>
      <c r="J2162" s="509">
        <v>107</v>
      </c>
      <c r="K2162" s="509">
        <v>23219</v>
      </c>
      <c r="L2162" s="509">
        <v>1.0643105977264393</v>
      </c>
      <c r="M2162" s="509">
        <v>217</v>
      </c>
      <c r="N2162" s="509">
        <v>132</v>
      </c>
      <c r="O2162" s="509">
        <v>28743</v>
      </c>
      <c r="P2162" s="522">
        <v>1.3175192519251926</v>
      </c>
      <c r="Q2162" s="510">
        <v>217.75</v>
      </c>
    </row>
    <row r="2163" spans="1:17" ht="14.4" customHeight="1" x14ac:dyDescent="0.3">
      <c r="A2163" s="505" t="s">
        <v>3428</v>
      </c>
      <c r="B2163" s="506" t="s">
        <v>2713</v>
      </c>
      <c r="C2163" s="506" t="s">
        <v>2688</v>
      </c>
      <c r="D2163" s="506" t="s">
        <v>2957</v>
      </c>
      <c r="E2163" s="506" t="s">
        <v>2958</v>
      </c>
      <c r="F2163" s="509">
        <v>2</v>
      </c>
      <c r="G2163" s="509">
        <v>686</v>
      </c>
      <c r="H2163" s="509">
        <v>1</v>
      </c>
      <c r="I2163" s="509">
        <v>343</v>
      </c>
      <c r="J2163" s="509">
        <v>1</v>
      </c>
      <c r="K2163" s="509">
        <v>344</v>
      </c>
      <c r="L2163" s="509">
        <v>0.50145772594752192</v>
      </c>
      <c r="M2163" s="509">
        <v>344</v>
      </c>
      <c r="N2163" s="509">
        <v>6</v>
      </c>
      <c r="O2163" s="509">
        <v>2076</v>
      </c>
      <c r="P2163" s="522">
        <v>3.0262390670553936</v>
      </c>
      <c r="Q2163" s="510">
        <v>346</v>
      </c>
    </row>
    <row r="2164" spans="1:17" ht="14.4" customHeight="1" x14ac:dyDescent="0.3">
      <c r="A2164" s="505" t="s">
        <v>3428</v>
      </c>
      <c r="B2164" s="506" t="s">
        <v>2713</v>
      </c>
      <c r="C2164" s="506" t="s">
        <v>2688</v>
      </c>
      <c r="D2164" s="506" t="s">
        <v>2959</v>
      </c>
      <c r="E2164" s="506" t="s">
        <v>2960</v>
      </c>
      <c r="F2164" s="509">
        <v>5</v>
      </c>
      <c r="G2164" s="509">
        <v>1090</v>
      </c>
      <c r="H2164" s="509">
        <v>1</v>
      </c>
      <c r="I2164" s="509">
        <v>218</v>
      </c>
      <c r="J2164" s="509">
        <v>6</v>
      </c>
      <c r="K2164" s="509">
        <v>1314</v>
      </c>
      <c r="L2164" s="509">
        <v>1.2055045871559633</v>
      </c>
      <c r="M2164" s="509">
        <v>219</v>
      </c>
      <c r="N2164" s="509">
        <v>9</v>
      </c>
      <c r="O2164" s="509">
        <v>1977</v>
      </c>
      <c r="P2164" s="522">
        <v>1.8137614678899083</v>
      </c>
      <c r="Q2164" s="510">
        <v>219.66666666666666</v>
      </c>
    </row>
    <row r="2165" spans="1:17" ht="14.4" customHeight="1" x14ac:dyDescent="0.3">
      <c r="A2165" s="505" t="s">
        <v>3428</v>
      </c>
      <c r="B2165" s="506" t="s">
        <v>2713</v>
      </c>
      <c r="C2165" s="506" t="s">
        <v>2688</v>
      </c>
      <c r="D2165" s="506" t="s">
        <v>2961</v>
      </c>
      <c r="E2165" s="506" t="s">
        <v>2962</v>
      </c>
      <c r="F2165" s="509">
        <v>1</v>
      </c>
      <c r="G2165" s="509">
        <v>608</v>
      </c>
      <c r="H2165" s="509">
        <v>1</v>
      </c>
      <c r="I2165" s="509">
        <v>608</v>
      </c>
      <c r="J2165" s="509"/>
      <c r="K2165" s="509"/>
      <c r="L2165" s="509"/>
      <c r="M2165" s="509"/>
      <c r="N2165" s="509"/>
      <c r="O2165" s="509"/>
      <c r="P2165" s="522"/>
      <c r="Q2165" s="510"/>
    </row>
    <row r="2166" spans="1:17" ht="14.4" customHeight="1" x14ac:dyDescent="0.3">
      <c r="A2166" s="505" t="s">
        <v>3428</v>
      </c>
      <c r="B2166" s="506" t="s">
        <v>2713</v>
      </c>
      <c r="C2166" s="506" t="s">
        <v>2688</v>
      </c>
      <c r="D2166" s="506" t="s">
        <v>2967</v>
      </c>
      <c r="E2166" s="506" t="s">
        <v>2968</v>
      </c>
      <c r="F2166" s="509">
        <v>1</v>
      </c>
      <c r="G2166" s="509">
        <v>448</v>
      </c>
      <c r="H2166" s="509">
        <v>1</v>
      </c>
      <c r="I2166" s="509">
        <v>448</v>
      </c>
      <c r="J2166" s="509">
        <v>1</v>
      </c>
      <c r="K2166" s="509">
        <v>449</v>
      </c>
      <c r="L2166" s="509">
        <v>1.0022321428571428</v>
      </c>
      <c r="M2166" s="509">
        <v>449</v>
      </c>
      <c r="N2166" s="509"/>
      <c r="O2166" s="509"/>
      <c r="P2166" s="522"/>
      <c r="Q2166" s="510"/>
    </row>
    <row r="2167" spans="1:17" ht="14.4" customHeight="1" x14ac:dyDescent="0.3">
      <c r="A2167" s="505" t="s">
        <v>3428</v>
      </c>
      <c r="B2167" s="506" t="s">
        <v>2713</v>
      </c>
      <c r="C2167" s="506" t="s">
        <v>2688</v>
      </c>
      <c r="D2167" s="506" t="s">
        <v>2977</v>
      </c>
      <c r="E2167" s="506" t="s">
        <v>2978</v>
      </c>
      <c r="F2167" s="509">
        <v>1</v>
      </c>
      <c r="G2167" s="509">
        <v>325</v>
      </c>
      <c r="H2167" s="509">
        <v>1</v>
      </c>
      <c r="I2167" s="509">
        <v>325</v>
      </c>
      <c r="J2167" s="509">
        <v>3</v>
      </c>
      <c r="K2167" s="509">
        <v>978</v>
      </c>
      <c r="L2167" s="509">
        <v>3.0092307692307694</v>
      </c>
      <c r="M2167" s="509">
        <v>326</v>
      </c>
      <c r="N2167" s="509">
        <v>5</v>
      </c>
      <c r="O2167" s="509">
        <v>1639</v>
      </c>
      <c r="P2167" s="522">
        <v>5.0430769230769235</v>
      </c>
      <c r="Q2167" s="510">
        <v>327.8</v>
      </c>
    </row>
    <row r="2168" spans="1:17" ht="14.4" customHeight="1" x14ac:dyDescent="0.3">
      <c r="A2168" s="505" t="s">
        <v>3428</v>
      </c>
      <c r="B2168" s="506" t="s">
        <v>2713</v>
      </c>
      <c r="C2168" s="506" t="s">
        <v>2688</v>
      </c>
      <c r="D2168" s="506" t="s">
        <v>2983</v>
      </c>
      <c r="E2168" s="506" t="s">
        <v>2984</v>
      </c>
      <c r="F2168" s="509">
        <v>4</v>
      </c>
      <c r="G2168" s="509">
        <v>16488</v>
      </c>
      <c r="H2168" s="509">
        <v>1</v>
      </c>
      <c r="I2168" s="509">
        <v>4122</v>
      </c>
      <c r="J2168" s="509">
        <v>11</v>
      </c>
      <c r="K2168" s="509">
        <v>45397</v>
      </c>
      <c r="L2168" s="509">
        <v>2.7533357593401262</v>
      </c>
      <c r="M2168" s="509">
        <v>4127</v>
      </c>
      <c r="N2168" s="509">
        <v>9</v>
      </c>
      <c r="O2168" s="509">
        <v>37183</v>
      </c>
      <c r="P2168" s="522">
        <v>2.2551552644347406</v>
      </c>
      <c r="Q2168" s="510">
        <v>4131.4444444444443</v>
      </c>
    </row>
    <row r="2169" spans="1:17" ht="14.4" customHeight="1" x14ac:dyDescent="0.3">
      <c r="A2169" s="505" t="s">
        <v>3428</v>
      </c>
      <c r="B2169" s="506" t="s">
        <v>2713</v>
      </c>
      <c r="C2169" s="506" t="s">
        <v>2688</v>
      </c>
      <c r="D2169" s="506" t="s">
        <v>3166</v>
      </c>
      <c r="E2169" s="506" t="s">
        <v>3167</v>
      </c>
      <c r="F2169" s="509"/>
      <c r="G2169" s="509"/>
      <c r="H2169" s="509"/>
      <c r="I2169" s="509"/>
      <c r="J2169" s="509">
        <v>1</v>
      </c>
      <c r="K2169" s="509">
        <v>15049</v>
      </c>
      <c r="L2169" s="509"/>
      <c r="M2169" s="509">
        <v>15049</v>
      </c>
      <c r="N2169" s="509"/>
      <c r="O2169" s="509"/>
      <c r="P2169" s="522"/>
      <c r="Q2169" s="510"/>
    </row>
    <row r="2170" spans="1:17" ht="14.4" customHeight="1" x14ac:dyDescent="0.3">
      <c r="A2170" s="505" t="s">
        <v>3428</v>
      </c>
      <c r="B2170" s="506" t="s">
        <v>2713</v>
      </c>
      <c r="C2170" s="506" t="s">
        <v>2688</v>
      </c>
      <c r="D2170" s="506" t="s">
        <v>2997</v>
      </c>
      <c r="E2170" s="506" t="s">
        <v>2998</v>
      </c>
      <c r="F2170" s="509">
        <v>16</v>
      </c>
      <c r="G2170" s="509">
        <v>60976</v>
      </c>
      <c r="H2170" s="509">
        <v>1</v>
      </c>
      <c r="I2170" s="509">
        <v>3811</v>
      </c>
      <c r="J2170" s="509">
        <v>23</v>
      </c>
      <c r="K2170" s="509">
        <v>87745</v>
      </c>
      <c r="L2170" s="509">
        <v>1.4390087903437419</v>
      </c>
      <c r="M2170" s="509">
        <v>3815</v>
      </c>
      <c r="N2170" s="509">
        <v>20</v>
      </c>
      <c r="O2170" s="509">
        <v>76354</v>
      </c>
      <c r="P2170" s="522">
        <v>1.2521975859354499</v>
      </c>
      <c r="Q2170" s="510">
        <v>3817.7</v>
      </c>
    </row>
    <row r="2171" spans="1:17" ht="14.4" customHeight="1" x14ac:dyDescent="0.3">
      <c r="A2171" s="505" t="s">
        <v>3428</v>
      </c>
      <c r="B2171" s="506" t="s">
        <v>2713</v>
      </c>
      <c r="C2171" s="506" t="s">
        <v>2688</v>
      </c>
      <c r="D2171" s="506" t="s">
        <v>2999</v>
      </c>
      <c r="E2171" s="506" t="s">
        <v>3000</v>
      </c>
      <c r="F2171" s="509"/>
      <c r="G2171" s="509"/>
      <c r="H2171" s="509"/>
      <c r="I2171" s="509"/>
      <c r="J2171" s="509">
        <v>5</v>
      </c>
      <c r="K2171" s="509">
        <v>25750</v>
      </c>
      <c r="L2171" s="509"/>
      <c r="M2171" s="509">
        <v>5150</v>
      </c>
      <c r="N2171" s="509">
        <v>2</v>
      </c>
      <c r="O2171" s="509">
        <v>10316</v>
      </c>
      <c r="P2171" s="522"/>
      <c r="Q2171" s="510">
        <v>5158</v>
      </c>
    </row>
    <row r="2172" spans="1:17" ht="14.4" customHeight="1" x14ac:dyDescent="0.3">
      <c r="A2172" s="505" t="s">
        <v>3428</v>
      </c>
      <c r="B2172" s="506" t="s">
        <v>2713</v>
      </c>
      <c r="C2172" s="506" t="s">
        <v>2688</v>
      </c>
      <c r="D2172" s="506" t="s">
        <v>3015</v>
      </c>
      <c r="E2172" s="506" t="s">
        <v>3016</v>
      </c>
      <c r="F2172" s="509">
        <v>90</v>
      </c>
      <c r="G2172" s="509">
        <v>114840</v>
      </c>
      <c r="H2172" s="509">
        <v>1</v>
      </c>
      <c r="I2172" s="509">
        <v>1276</v>
      </c>
      <c r="J2172" s="509">
        <v>35</v>
      </c>
      <c r="K2172" s="509">
        <v>44695</v>
      </c>
      <c r="L2172" s="509">
        <v>0.38919366074538486</v>
      </c>
      <c r="M2172" s="509">
        <v>1277</v>
      </c>
      <c r="N2172" s="509">
        <v>32</v>
      </c>
      <c r="O2172" s="509">
        <v>40930</v>
      </c>
      <c r="P2172" s="522">
        <v>0.35640891675374436</v>
      </c>
      <c r="Q2172" s="510">
        <v>1279.0625</v>
      </c>
    </row>
    <row r="2173" spans="1:17" ht="14.4" customHeight="1" x14ac:dyDescent="0.3">
      <c r="A2173" s="505" t="s">
        <v>3428</v>
      </c>
      <c r="B2173" s="506" t="s">
        <v>2713</v>
      </c>
      <c r="C2173" s="506" t="s">
        <v>2688</v>
      </c>
      <c r="D2173" s="506" t="s">
        <v>3017</v>
      </c>
      <c r="E2173" s="506" t="s">
        <v>3018</v>
      </c>
      <c r="F2173" s="509">
        <v>77</v>
      </c>
      <c r="G2173" s="509">
        <v>89551</v>
      </c>
      <c r="H2173" s="509">
        <v>1</v>
      </c>
      <c r="I2173" s="509">
        <v>1163</v>
      </c>
      <c r="J2173" s="509">
        <v>26</v>
      </c>
      <c r="K2173" s="509">
        <v>30264</v>
      </c>
      <c r="L2173" s="509">
        <v>0.33795267501200432</v>
      </c>
      <c r="M2173" s="509">
        <v>1164</v>
      </c>
      <c r="N2173" s="509">
        <v>9</v>
      </c>
      <c r="O2173" s="509">
        <v>10492</v>
      </c>
      <c r="P2173" s="522">
        <v>0.11716228741164253</v>
      </c>
      <c r="Q2173" s="510">
        <v>1165.7777777777778</v>
      </c>
    </row>
    <row r="2174" spans="1:17" ht="14.4" customHeight="1" x14ac:dyDescent="0.3">
      <c r="A2174" s="505" t="s">
        <v>3428</v>
      </c>
      <c r="B2174" s="506" t="s">
        <v>2713</v>
      </c>
      <c r="C2174" s="506" t="s">
        <v>2688</v>
      </c>
      <c r="D2174" s="506" t="s">
        <v>3019</v>
      </c>
      <c r="E2174" s="506" t="s">
        <v>3020</v>
      </c>
      <c r="F2174" s="509">
        <v>38</v>
      </c>
      <c r="G2174" s="509">
        <v>192470</v>
      </c>
      <c r="H2174" s="509">
        <v>1</v>
      </c>
      <c r="I2174" s="509">
        <v>5065</v>
      </c>
      <c r="J2174" s="509">
        <v>36</v>
      </c>
      <c r="K2174" s="509">
        <v>182448</v>
      </c>
      <c r="L2174" s="509">
        <v>0.94792954746194213</v>
      </c>
      <c r="M2174" s="509">
        <v>5068</v>
      </c>
      <c r="N2174" s="509">
        <v>54</v>
      </c>
      <c r="O2174" s="509">
        <v>273930</v>
      </c>
      <c r="P2174" s="522">
        <v>1.4232347898373772</v>
      </c>
      <c r="Q2174" s="510">
        <v>5072.7777777777774</v>
      </c>
    </row>
    <row r="2175" spans="1:17" ht="14.4" customHeight="1" x14ac:dyDescent="0.3">
      <c r="A2175" s="505" t="s">
        <v>3428</v>
      </c>
      <c r="B2175" s="506" t="s">
        <v>2713</v>
      </c>
      <c r="C2175" s="506" t="s">
        <v>2688</v>
      </c>
      <c r="D2175" s="506" t="s">
        <v>3021</v>
      </c>
      <c r="E2175" s="506" t="s">
        <v>3022</v>
      </c>
      <c r="F2175" s="509"/>
      <c r="G2175" s="509"/>
      <c r="H2175" s="509"/>
      <c r="I2175" s="509"/>
      <c r="J2175" s="509"/>
      <c r="K2175" s="509"/>
      <c r="L2175" s="509"/>
      <c r="M2175" s="509"/>
      <c r="N2175" s="509">
        <v>1</v>
      </c>
      <c r="O2175" s="509">
        <v>7681</v>
      </c>
      <c r="P2175" s="522"/>
      <c r="Q2175" s="510">
        <v>7681</v>
      </c>
    </row>
    <row r="2176" spans="1:17" ht="14.4" customHeight="1" x14ac:dyDescent="0.3">
      <c r="A2176" s="505" t="s">
        <v>3428</v>
      </c>
      <c r="B2176" s="506" t="s">
        <v>2713</v>
      </c>
      <c r="C2176" s="506" t="s">
        <v>2688</v>
      </c>
      <c r="D2176" s="506" t="s">
        <v>3023</v>
      </c>
      <c r="E2176" s="506" t="s">
        <v>3024</v>
      </c>
      <c r="F2176" s="509"/>
      <c r="G2176" s="509"/>
      <c r="H2176" s="509"/>
      <c r="I2176" s="509"/>
      <c r="J2176" s="509">
        <v>1</v>
      </c>
      <c r="K2176" s="509">
        <v>5508</v>
      </c>
      <c r="L2176" s="509"/>
      <c r="M2176" s="509">
        <v>5508</v>
      </c>
      <c r="N2176" s="509">
        <v>2</v>
      </c>
      <c r="O2176" s="509">
        <v>11022</v>
      </c>
      <c r="P2176" s="522"/>
      <c r="Q2176" s="510">
        <v>5511</v>
      </c>
    </row>
    <row r="2177" spans="1:17" ht="14.4" customHeight="1" x14ac:dyDescent="0.3">
      <c r="A2177" s="505" t="s">
        <v>3428</v>
      </c>
      <c r="B2177" s="506" t="s">
        <v>2713</v>
      </c>
      <c r="C2177" s="506" t="s">
        <v>2688</v>
      </c>
      <c r="D2177" s="506" t="s">
        <v>3168</v>
      </c>
      <c r="E2177" s="506" t="s">
        <v>3169</v>
      </c>
      <c r="F2177" s="509"/>
      <c r="G2177" s="509"/>
      <c r="H2177" s="509"/>
      <c r="I2177" s="509"/>
      <c r="J2177" s="509">
        <v>1</v>
      </c>
      <c r="K2177" s="509">
        <v>0</v>
      </c>
      <c r="L2177" s="509"/>
      <c r="M2177" s="509">
        <v>0</v>
      </c>
      <c r="N2177" s="509"/>
      <c r="O2177" s="509"/>
      <c r="P2177" s="522"/>
      <c r="Q2177" s="510"/>
    </row>
    <row r="2178" spans="1:17" ht="14.4" customHeight="1" x14ac:dyDescent="0.3">
      <c r="A2178" s="505" t="s">
        <v>3428</v>
      </c>
      <c r="B2178" s="506" t="s">
        <v>2713</v>
      </c>
      <c r="C2178" s="506" t="s">
        <v>2688</v>
      </c>
      <c r="D2178" s="506" t="s">
        <v>3025</v>
      </c>
      <c r="E2178" s="506" t="s">
        <v>3026</v>
      </c>
      <c r="F2178" s="509"/>
      <c r="G2178" s="509"/>
      <c r="H2178" s="509"/>
      <c r="I2178" s="509"/>
      <c r="J2178" s="509"/>
      <c r="K2178" s="509"/>
      <c r="L2178" s="509"/>
      <c r="M2178" s="509"/>
      <c r="N2178" s="509">
        <v>3</v>
      </c>
      <c r="O2178" s="509">
        <v>2233</v>
      </c>
      <c r="P2178" s="522"/>
      <c r="Q2178" s="510">
        <v>744.33333333333337</v>
      </c>
    </row>
    <row r="2179" spans="1:17" ht="14.4" customHeight="1" x14ac:dyDescent="0.3">
      <c r="A2179" s="505" t="s">
        <v>3428</v>
      </c>
      <c r="B2179" s="506" t="s">
        <v>2713</v>
      </c>
      <c r="C2179" s="506" t="s">
        <v>2688</v>
      </c>
      <c r="D2179" s="506" t="s">
        <v>3027</v>
      </c>
      <c r="E2179" s="506" t="s">
        <v>3028</v>
      </c>
      <c r="F2179" s="509">
        <v>977</v>
      </c>
      <c r="G2179" s="509">
        <v>168044</v>
      </c>
      <c r="H2179" s="509">
        <v>1</v>
      </c>
      <c r="I2179" s="509">
        <v>172</v>
      </c>
      <c r="J2179" s="509">
        <v>910</v>
      </c>
      <c r="K2179" s="509">
        <v>157430</v>
      </c>
      <c r="L2179" s="509">
        <v>0.93683797100759325</v>
      </c>
      <c r="M2179" s="509">
        <v>173</v>
      </c>
      <c r="N2179" s="509">
        <v>996</v>
      </c>
      <c r="O2179" s="509">
        <v>173108</v>
      </c>
      <c r="P2179" s="522">
        <v>1.030134964652115</v>
      </c>
      <c r="Q2179" s="510">
        <v>173.80321285140562</v>
      </c>
    </row>
    <row r="2180" spans="1:17" ht="14.4" customHeight="1" x14ac:dyDescent="0.3">
      <c r="A2180" s="505" t="s">
        <v>3428</v>
      </c>
      <c r="B2180" s="506" t="s">
        <v>2713</v>
      </c>
      <c r="C2180" s="506" t="s">
        <v>2688</v>
      </c>
      <c r="D2180" s="506" t="s">
        <v>3029</v>
      </c>
      <c r="E2180" s="506" t="s">
        <v>3030</v>
      </c>
      <c r="F2180" s="509">
        <v>495</v>
      </c>
      <c r="G2180" s="509">
        <v>987030</v>
      </c>
      <c r="H2180" s="509">
        <v>1</v>
      </c>
      <c r="I2180" s="509">
        <v>1994</v>
      </c>
      <c r="J2180" s="509">
        <v>431</v>
      </c>
      <c r="K2180" s="509">
        <v>860276</v>
      </c>
      <c r="L2180" s="509">
        <v>0.87158039775893337</v>
      </c>
      <c r="M2180" s="509">
        <v>1996</v>
      </c>
      <c r="N2180" s="509">
        <v>535</v>
      </c>
      <c r="O2180" s="509">
        <v>1069090</v>
      </c>
      <c r="P2180" s="522">
        <v>1.0831383038002897</v>
      </c>
      <c r="Q2180" s="510">
        <v>1998.2990654205607</v>
      </c>
    </row>
    <row r="2181" spans="1:17" ht="14.4" customHeight="1" x14ac:dyDescent="0.3">
      <c r="A2181" s="505" t="s">
        <v>3428</v>
      </c>
      <c r="B2181" s="506" t="s">
        <v>2713</v>
      </c>
      <c r="C2181" s="506" t="s">
        <v>2688</v>
      </c>
      <c r="D2181" s="506" t="s">
        <v>3035</v>
      </c>
      <c r="E2181" s="506" t="s">
        <v>3036</v>
      </c>
      <c r="F2181" s="509">
        <v>1</v>
      </c>
      <c r="G2181" s="509">
        <v>2691</v>
      </c>
      <c r="H2181" s="509">
        <v>1</v>
      </c>
      <c r="I2181" s="509">
        <v>2691</v>
      </c>
      <c r="J2181" s="509">
        <v>2</v>
      </c>
      <c r="K2181" s="509">
        <v>5384</v>
      </c>
      <c r="L2181" s="509">
        <v>2.0007432181345224</v>
      </c>
      <c r="M2181" s="509">
        <v>2692</v>
      </c>
      <c r="N2181" s="509">
        <v>2</v>
      </c>
      <c r="O2181" s="509">
        <v>5387</v>
      </c>
      <c r="P2181" s="522">
        <v>2.0018580453363062</v>
      </c>
      <c r="Q2181" s="510">
        <v>2693.5</v>
      </c>
    </row>
    <row r="2182" spans="1:17" ht="14.4" customHeight="1" x14ac:dyDescent="0.3">
      <c r="A2182" s="505" t="s">
        <v>3428</v>
      </c>
      <c r="B2182" s="506" t="s">
        <v>2713</v>
      </c>
      <c r="C2182" s="506" t="s">
        <v>2688</v>
      </c>
      <c r="D2182" s="506" t="s">
        <v>3037</v>
      </c>
      <c r="E2182" s="506" t="s">
        <v>3038</v>
      </c>
      <c r="F2182" s="509"/>
      <c r="G2182" s="509"/>
      <c r="H2182" s="509"/>
      <c r="I2182" s="509"/>
      <c r="J2182" s="509">
        <v>2</v>
      </c>
      <c r="K2182" s="509">
        <v>10360</v>
      </c>
      <c r="L2182" s="509"/>
      <c r="M2182" s="509">
        <v>5180</v>
      </c>
      <c r="N2182" s="509">
        <v>1</v>
      </c>
      <c r="O2182" s="509">
        <v>5186</v>
      </c>
      <c r="P2182" s="522"/>
      <c r="Q2182" s="510">
        <v>5186</v>
      </c>
    </row>
    <row r="2183" spans="1:17" ht="14.4" customHeight="1" x14ac:dyDescent="0.3">
      <c r="A2183" s="505" t="s">
        <v>3428</v>
      </c>
      <c r="B2183" s="506" t="s">
        <v>2713</v>
      </c>
      <c r="C2183" s="506" t="s">
        <v>2688</v>
      </c>
      <c r="D2183" s="506" t="s">
        <v>3041</v>
      </c>
      <c r="E2183" s="506" t="s">
        <v>3042</v>
      </c>
      <c r="F2183" s="509">
        <v>1</v>
      </c>
      <c r="G2183" s="509">
        <v>657</v>
      </c>
      <c r="H2183" s="509">
        <v>1</v>
      </c>
      <c r="I2183" s="509">
        <v>657</v>
      </c>
      <c r="J2183" s="509"/>
      <c r="K2183" s="509"/>
      <c r="L2183" s="509"/>
      <c r="M2183" s="509"/>
      <c r="N2183" s="509"/>
      <c r="O2183" s="509"/>
      <c r="P2183" s="522"/>
      <c r="Q2183" s="510"/>
    </row>
    <row r="2184" spans="1:17" ht="14.4" customHeight="1" x14ac:dyDescent="0.3">
      <c r="A2184" s="505" t="s">
        <v>3428</v>
      </c>
      <c r="B2184" s="506" t="s">
        <v>2713</v>
      </c>
      <c r="C2184" s="506" t="s">
        <v>2688</v>
      </c>
      <c r="D2184" s="506" t="s">
        <v>3049</v>
      </c>
      <c r="E2184" s="506" t="s">
        <v>3050</v>
      </c>
      <c r="F2184" s="509">
        <v>380</v>
      </c>
      <c r="G2184" s="509">
        <v>56620</v>
      </c>
      <c r="H2184" s="509">
        <v>1</v>
      </c>
      <c r="I2184" s="509">
        <v>149</v>
      </c>
      <c r="J2184" s="509">
        <v>376</v>
      </c>
      <c r="K2184" s="509">
        <v>56400</v>
      </c>
      <c r="L2184" s="509">
        <v>0.99611444719180497</v>
      </c>
      <c r="M2184" s="509">
        <v>150</v>
      </c>
      <c r="N2184" s="509">
        <v>395</v>
      </c>
      <c r="O2184" s="509">
        <v>59558</v>
      </c>
      <c r="P2184" s="522">
        <v>1.0518897915930767</v>
      </c>
      <c r="Q2184" s="510">
        <v>150.77974683544304</v>
      </c>
    </row>
    <row r="2185" spans="1:17" ht="14.4" customHeight="1" x14ac:dyDescent="0.3">
      <c r="A2185" s="505" t="s">
        <v>3428</v>
      </c>
      <c r="B2185" s="506" t="s">
        <v>2713</v>
      </c>
      <c r="C2185" s="506" t="s">
        <v>2688</v>
      </c>
      <c r="D2185" s="506" t="s">
        <v>3051</v>
      </c>
      <c r="E2185" s="506" t="s">
        <v>3052</v>
      </c>
      <c r="F2185" s="509">
        <v>395</v>
      </c>
      <c r="G2185" s="509">
        <v>75840</v>
      </c>
      <c r="H2185" s="509">
        <v>1</v>
      </c>
      <c r="I2185" s="509">
        <v>192</v>
      </c>
      <c r="J2185" s="509">
        <v>368</v>
      </c>
      <c r="K2185" s="509">
        <v>71024</v>
      </c>
      <c r="L2185" s="509">
        <v>0.93649789029535868</v>
      </c>
      <c r="M2185" s="509">
        <v>193</v>
      </c>
      <c r="N2185" s="509">
        <v>417</v>
      </c>
      <c r="O2185" s="509">
        <v>80805</v>
      </c>
      <c r="P2185" s="522">
        <v>1.0654667721518987</v>
      </c>
      <c r="Q2185" s="510">
        <v>193.77697841726618</v>
      </c>
    </row>
    <row r="2186" spans="1:17" ht="14.4" customHeight="1" x14ac:dyDescent="0.3">
      <c r="A2186" s="505" t="s">
        <v>3428</v>
      </c>
      <c r="B2186" s="506" t="s">
        <v>2713</v>
      </c>
      <c r="C2186" s="506" t="s">
        <v>2688</v>
      </c>
      <c r="D2186" s="506" t="s">
        <v>3053</v>
      </c>
      <c r="E2186" s="506" t="s">
        <v>3054</v>
      </c>
      <c r="F2186" s="509">
        <v>4528</v>
      </c>
      <c r="G2186" s="509">
        <v>892016</v>
      </c>
      <c r="H2186" s="509">
        <v>1</v>
      </c>
      <c r="I2186" s="509">
        <v>197</v>
      </c>
      <c r="J2186" s="509">
        <v>3984</v>
      </c>
      <c r="K2186" s="509">
        <v>788832</v>
      </c>
      <c r="L2186" s="509">
        <v>0.88432494484403867</v>
      </c>
      <c r="M2186" s="509">
        <v>198</v>
      </c>
      <c r="N2186" s="509">
        <v>4592</v>
      </c>
      <c r="O2186" s="509">
        <v>912829</v>
      </c>
      <c r="P2186" s="522">
        <v>1.0233325411203387</v>
      </c>
      <c r="Q2186" s="510">
        <v>198.7868031358885</v>
      </c>
    </row>
    <row r="2187" spans="1:17" ht="14.4" customHeight="1" x14ac:dyDescent="0.3">
      <c r="A2187" s="505" t="s">
        <v>3428</v>
      </c>
      <c r="B2187" s="506" t="s">
        <v>2713</v>
      </c>
      <c r="C2187" s="506" t="s">
        <v>2688</v>
      </c>
      <c r="D2187" s="506" t="s">
        <v>3055</v>
      </c>
      <c r="E2187" s="506" t="s">
        <v>3056</v>
      </c>
      <c r="F2187" s="509">
        <v>5</v>
      </c>
      <c r="G2187" s="509">
        <v>2070</v>
      </c>
      <c r="H2187" s="509">
        <v>1</v>
      </c>
      <c r="I2187" s="509">
        <v>414</v>
      </c>
      <c r="J2187" s="509">
        <v>1</v>
      </c>
      <c r="K2187" s="509">
        <v>415</v>
      </c>
      <c r="L2187" s="509">
        <v>0.20048309178743962</v>
      </c>
      <c r="M2187" s="509">
        <v>415</v>
      </c>
      <c r="N2187" s="509">
        <v>1</v>
      </c>
      <c r="O2187" s="509">
        <v>415</v>
      </c>
      <c r="P2187" s="522">
        <v>0.20048309178743962</v>
      </c>
      <c r="Q2187" s="510">
        <v>415</v>
      </c>
    </row>
    <row r="2188" spans="1:17" ht="14.4" customHeight="1" x14ac:dyDescent="0.3">
      <c r="A2188" s="505" t="s">
        <v>3428</v>
      </c>
      <c r="B2188" s="506" t="s">
        <v>2713</v>
      </c>
      <c r="C2188" s="506" t="s">
        <v>2688</v>
      </c>
      <c r="D2188" s="506" t="s">
        <v>3059</v>
      </c>
      <c r="E2188" s="506" t="s">
        <v>3060</v>
      </c>
      <c r="F2188" s="509">
        <v>101</v>
      </c>
      <c r="G2188" s="509">
        <v>15857</v>
      </c>
      <c r="H2188" s="509">
        <v>1</v>
      </c>
      <c r="I2188" s="509">
        <v>157</v>
      </c>
      <c r="J2188" s="509">
        <v>119</v>
      </c>
      <c r="K2188" s="509">
        <v>18802</v>
      </c>
      <c r="L2188" s="509">
        <v>1.1857223938954404</v>
      </c>
      <c r="M2188" s="509">
        <v>158</v>
      </c>
      <c r="N2188" s="509">
        <v>113</v>
      </c>
      <c r="O2188" s="509">
        <v>17946</v>
      </c>
      <c r="P2188" s="522">
        <v>1.1317399255849152</v>
      </c>
      <c r="Q2188" s="510">
        <v>158.81415929203538</v>
      </c>
    </row>
    <row r="2189" spans="1:17" ht="14.4" customHeight="1" x14ac:dyDescent="0.3">
      <c r="A2189" s="505" t="s">
        <v>3428</v>
      </c>
      <c r="B2189" s="506" t="s">
        <v>2713</v>
      </c>
      <c r="C2189" s="506" t="s">
        <v>2688</v>
      </c>
      <c r="D2189" s="506" t="s">
        <v>3061</v>
      </c>
      <c r="E2189" s="506" t="s">
        <v>3062</v>
      </c>
      <c r="F2189" s="509">
        <v>0</v>
      </c>
      <c r="G2189" s="509">
        <v>0</v>
      </c>
      <c r="H2189" s="509"/>
      <c r="I2189" s="509"/>
      <c r="J2189" s="509"/>
      <c r="K2189" s="509"/>
      <c r="L2189" s="509"/>
      <c r="M2189" s="509"/>
      <c r="N2189" s="509"/>
      <c r="O2189" s="509"/>
      <c r="P2189" s="522"/>
      <c r="Q2189" s="510"/>
    </row>
    <row r="2190" spans="1:17" ht="14.4" customHeight="1" x14ac:dyDescent="0.3">
      <c r="A2190" s="505" t="s">
        <v>3428</v>
      </c>
      <c r="B2190" s="506" t="s">
        <v>2713</v>
      </c>
      <c r="C2190" s="506" t="s">
        <v>2688</v>
      </c>
      <c r="D2190" s="506" t="s">
        <v>3063</v>
      </c>
      <c r="E2190" s="506" t="s">
        <v>3064</v>
      </c>
      <c r="F2190" s="509">
        <v>2</v>
      </c>
      <c r="G2190" s="509">
        <v>622</v>
      </c>
      <c r="H2190" s="509">
        <v>1</v>
      </c>
      <c r="I2190" s="509">
        <v>311</v>
      </c>
      <c r="J2190" s="509"/>
      <c r="K2190" s="509"/>
      <c r="L2190" s="509"/>
      <c r="M2190" s="509"/>
      <c r="N2190" s="509"/>
      <c r="O2190" s="509"/>
      <c r="P2190" s="522"/>
      <c r="Q2190" s="510"/>
    </row>
    <row r="2191" spans="1:17" ht="14.4" customHeight="1" x14ac:dyDescent="0.3">
      <c r="A2191" s="505" t="s">
        <v>3428</v>
      </c>
      <c r="B2191" s="506" t="s">
        <v>2713</v>
      </c>
      <c r="C2191" s="506" t="s">
        <v>2688</v>
      </c>
      <c r="D2191" s="506" t="s">
        <v>3065</v>
      </c>
      <c r="E2191" s="506" t="s">
        <v>3066</v>
      </c>
      <c r="F2191" s="509"/>
      <c r="G2191" s="509"/>
      <c r="H2191" s="509"/>
      <c r="I2191" s="509"/>
      <c r="J2191" s="509"/>
      <c r="K2191" s="509"/>
      <c r="L2191" s="509"/>
      <c r="M2191" s="509"/>
      <c r="N2191" s="509">
        <v>2</v>
      </c>
      <c r="O2191" s="509">
        <v>854</v>
      </c>
      <c r="P2191" s="522"/>
      <c r="Q2191" s="510">
        <v>427</v>
      </c>
    </row>
    <row r="2192" spans="1:17" ht="14.4" customHeight="1" x14ac:dyDescent="0.3">
      <c r="A2192" s="505" t="s">
        <v>3428</v>
      </c>
      <c r="B2192" s="506" t="s">
        <v>2713</v>
      </c>
      <c r="C2192" s="506" t="s">
        <v>2688</v>
      </c>
      <c r="D2192" s="506" t="s">
        <v>3067</v>
      </c>
      <c r="E2192" s="506" t="s">
        <v>3068</v>
      </c>
      <c r="F2192" s="509">
        <v>75</v>
      </c>
      <c r="G2192" s="509">
        <v>158700</v>
      </c>
      <c r="H2192" s="509">
        <v>1</v>
      </c>
      <c r="I2192" s="509">
        <v>2116</v>
      </c>
      <c r="J2192" s="509">
        <v>328</v>
      </c>
      <c r="K2192" s="509">
        <v>694704</v>
      </c>
      <c r="L2192" s="509">
        <v>4.3774669187145561</v>
      </c>
      <c r="M2192" s="509">
        <v>2118</v>
      </c>
      <c r="N2192" s="509">
        <v>377</v>
      </c>
      <c r="O2192" s="509">
        <v>799383</v>
      </c>
      <c r="P2192" s="522">
        <v>5.0370699432892252</v>
      </c>
      <c r="Q2192" s="510">
        <v>2120.3793103448274</v>
      </c>
    </row>
    <row r="2193" spans="1:17" ht="14.4" customHeight="1" x14ac:dyDescent="0.3">
      <c r="A2193" s="505" t="s">
        <v>3428</v>
      </c>
      <c r="B2193" s="506" t="s">
        <v>2713</v>
      </c>
      <c r="C2193" s="506" t="s">
        <v>2688</v>
      </c>
      <c r="D2193" s="506" t="s">
        <v>3069</v>
      </c>
      <c r="E2193" s="506" t="s">
        <v>2998</v>
      </c>
      <c r="F2193" s="509">
        <v>20</v>
      </c>
      <c r="G2193" s="509">
        <v>37240</v>
      </c>
      <c r="H2193" s="509">
        <v>1</v>
      </c>
      <c r="I2193" s="509">
        <v>1862</v>
      </c>
      <c r="J2193" s="509">
        <v>35</v>
      </c>
      <c r="K2193" s="509">
        <v>65240</v>
      </c>
      <c r="L2193" s="509">
        <v>1.7518796992481203</v>
      </c>
      <c r="M2193" s="509">
        <v>1864</v>
      </c>
      <c r="N2193" s="509">
        <v>30</v>
      </c>
      <c r="O2193" s="509">
        <v>55968</v>
      </c>
      <c r="P2193" s="522">
        <v>1.5029001074113857</v>
      </c>
      <c r="Q2193" s="510">
        <v>1865.6</v>
      </c>
    </row>
    <row r="2194" spans="1:17" ht="14.4" customHeight="1" x14ac:dyDescent="0.3">
      <c r="A2194" s="505" t="s">
        <v>3428</v>
      </c>
      <c r="B2194" s="506" t="s">
        <v>2713</v>
      </c>
      <c r="C2194" s="506" t="s">
        <v>2688</v>
      </c>
      <c r="D2194" s="506" t="s">
        <v>3070</v>
      </c>
      <c r="E2194" s="506" t="s">
        <v>3071</v>
      </c>
      <c r="F2194" s="509">
        <v>11</v>
      </c>
      <c r="G2194" s="509">
        <v>1727</v>
      </c>
      <c r="H2194" s="509">
        <v>1</v>
      </c>
      <c r="I2194" s="509">
        <v>157</v>
      </c>
      <c r="J2194" s="509">
        <v>11</v>
      </c>
      <c r="K2194" s="509">
        <v>1738</v>
      </c>
      <c r="L2194" s="509">
        <v>1.0063694267515924</v>
      </c>
      <c r="M2194" s="509">
        <v>158</v>
      </c>
      <c r="N2194" s="509">
        <v>7</v>
      </c>
      <c r="O2194" s="509">
        <v>1113</v>
      </c>
      <c r="P2194" s="522">
        <v>0.64447017950202667</v>
      </c>
      <c r="Q2194" s="510">
        <v>159</v>
      </c>
    </row>
    <row r="2195" spans="1:17" ht="14.4" customHeight="1" x14ac:dyDescent="0.3">
      <c r="A2195" s="505" t="s">
        <v>3428</v>
      </c>
      <c r="B2195" s="506" t="s">
        <v>2713</v>
      </c>
      <c r="C2195" s="506" t="s">
        <v>2688</v>
      </c>
      <c r="D2195" s="506" t="s">
        <v>3072</v>
      </c>
      <c r="E2195" s="506" t="s">
        <v>3073</v>
      </c>
      <c r="F2195" s="509"/>
      <c r="G2195" s="509"/>
      <c r="H2195" s="509"/>
      <c r="I2195" s="509"/>
      <c r="J2195" s="509"/>
      <c r="K2195" s="509"/>
      <c r="L2195" s="509"/>
      <c r="M2195" s="509"/>
      <c r="N2195" s="509">
        <v>1</v>
      </c>
      <c r="O2195" s="509">
        <v>9711</v>
      </c>
      <c r="P2195" s="522"/>
      <c r="Q2195" s="510">
        <v>9711</v>
      </c>
    </row>
    <row r="2196" spans="1:17" ht="14.4" customHeight="1" x14ac:dyDescent="0.3">
      <c r="A2196" s="505" t="s">
        <v>3428</v>
      </c>
      <c r="B2196" s="506" t="s">
        <v>2713</v>
      </c>
      <c r="C2196" s="506" t="s">
        <v>2688</v>
      </c>
      <c r="D2196" s="506" t="s">
        <v>3078</v>
      </c>
      <c r="E2196" s="506" t="s">
        <v>3079</v>
      </c>
      <c r="F2196" s="509">
        <v>10</v>
      </c>
      <c r="G2196" s="509">
        <v>83780</v>
      </c>
      <c r="H2196" s="509">
        <v>1</v>
      </c>
      <c r="I2196" s="509">
        <v>8378</v>
      </c>
      <c r="J2196" s="509">
        <v>20</v>
      </c>
      <c r="K2196" s="509">
        <v>167680</v>
      </c>
      <c r="L2196" s="509">
        <v>2.0014323227500599</v>
      </c>
      <c r="M2196" s="509">
        <v>8384</v>
      </c>
      <c r="N2196" s="509">
        <v>16</v>
      </c>
      <c r="O2196" s="509">
        <v>134232</v>
      </c>
      <c r="P2196" s="522">
        <v>1.6021962282167581</v>
      </c>
      <c r="Q2196" s="510">
        <v>8389.5</v>
      </c>
    </row>
    <row r="2197" spans="1:17" ht="14.4" customHeight="1" x14ac:dyDescent="0.3">
      <c r="A2197" s="505" t="s">
        <v>3428</v>
      </c>
      <c r="B2197" s="506" t="s">
        <v>2713</v>
      </c>
      <c r="C2197" s="506" t="s">
        <v>2688</v>
      </c>
      <c r="D2197" s="506" t="s">
        <v>3086</v>
      </c>
      <c r="E2197" s="506" t="s">
        <v>3087</v>
      </c>
      <c r="F2197" s="509">
        <v>1</v>
      </c>
      <c r="G2197" s="509">
        <v>1988</v>
      </c>
      <c r="H2197" s="509">
        <v>1</v>
      </c>
      <c r="I2197" s="509">
        <v>1988</v>
      </c>
      <c r="J2197" s="509"/>
      <c r="K2197" s="509"/>
      <c r="L2197" s="509"/>
      <c r="M2197" s="509"/>
      <c r="N2197" s="509">
        <v>3</v>
      </c>
      <c r="O2197" s="509">
        <v>5987</v>
      </c>
      <c r="P2197" s="522">
        <v>3.0115694164989941</v>
      </c>
      <c r="Q2197" s="510">
        <v>1995.6666666666667</v>
      </c>
    </row>
    <row r="2198" spans="1:17" ht="14.4" customHeight="1" x14ac:dyDescent="0.3">
      <c r="A2198" s="505" t="s">
        <v>3428</v>
      </c>
      <c r="B2198" s="506" t="s">
        <v>2713</v>
      </c>
      <c r="C2198" s="506" t="s">
        <v>2688</v>
      </c>
      <c r="D2198" s="506" t="s">
        <v>3090</v>
      </c>
      <c r="E2198" s="506" t="s">
        <v>3091</v>
      </c>
      <c r="F2198" s="509">
        <v>2</v>
      </c>
      <c r="G2198" s="509">
        <v>1826</v>
      </c>
      <c r="H2198" s="509">
        <v>1</v>
      </c>
      <c r="I2198" s="509">
        <v>913</v>
      </c>
      <c r="J2198" s="509"/>
      <c r="K2198" s="509"/>
      <c r="L2198" s="509"/>
      <c r="M2198" s="509"/>
      <c r="N2198" s="509"/>
      <c r="O2198" s="509"/>
      <c r="P2198" s="522"/>
      <c r="Q2198" s="510"/>
    </row>
    <row r="2199" spans="1:17" ht="14.4" customHeight="1" x14ac:dyDescent="0.3">
      <c r="A2199" s="505" t="s">
        <v>3428</v>
      </c>
      <c r="B2199" s="506" t="s">
        <v>2713</v>
      </c>
      <c r="C2199" s="506" t="s">
        <v>2688</v>
      </c>
      <c r="D2199" s="506" t="s">
        <v>3092</v>
      </c>
      <c r="E2199" s="506" t="s">
        <v>3093</v>
      </c>
      <c r="F2199" s="509"/>
      <c r="G2199" s="509"/>
      <c r="H2199" s="509"/>
      <c r="I2199" s="509"/>
      <c r="J2199" s="509"/>
      <c r="K2199" s="509"/>
      <c r="L2199" s="509"/>
      <c r="M2199" s="509"/>
      <c r="N2199" s="509">
        <v>4</v>
      </c>
      <c r="O2199" s="509">
        <v>1110</v>
      </c>
      <c r="P2199" s="522"/>
      <c r="Q2199" s="510">
        <v>277.5</v>
      </c>
    </row>
    <row r="2200" spans="1:17" ht="14.4" customHeight="1" x14ac:dyDescent="0.3">
      <c r="A2200" s="505" t="s">
        <v>3428</v>
      </c>
      <c r="B2200" s="506" t="s">
        <v>2713</v>
      </c>
      <c r="C2200" s="506" t="s">
        <v>2688</v>
      </c>
      <c r="D2200" s="506" t="s">
        <v>3096</v>
      </c>
      <c r="E2200" s="506" t="s">
        <v>3097</v>
      </c>
      <c r="F2200" s="509">
        <v>1</v>
      </c>
      <c r="G2200" s="509">
        <v>364</v>
      </c>
      <c r="H2200" s="509">
        <v>1</v>
      </c>
      <c r="I2200" s="509">
        <v>364</v>
      </c>
      <c r="J2200" s="509"/>
      <c r="K2200" s="509"/>
      <c r="L2200" s="509"/>
      <c r="M2200" s="509"/>
      <c r="N2200" s="509"/>
      <c r="O2200" s="509"/>
      <c r="P2200" s="522"/>
      <c r="Q2200" s="510"/>
    </row>
    <row r="2201" spans="1:17" ht="14.4" customHeight="1" x14ac:dyDescent="0.3">
      <c r="A2201" s="505" t="s">
        <v>3431</v>
      </c>
      <c r="B2201" s="506" t="s">
        <v>2678</v>
      </c>
      <c r="C2201" s="506" t="s">
        <v>2688</v>
      </c>
      <c r="D2201" s="506" t="s">
        <v>2701</v>
      </c>
      <c r="E2201" s="506" t="s">
        <v>2702</v>
      </c>
      <c r="F2201" s="509"/>
      <c r="G2201" s="509"/>
      <c r="H2201" s="509"/>
      <c r="I2201" s="509"/>
      <c r="J2201" s="509">
        <v>1</v>
      </c>
      <c r="K2201" s="509">
        <v>650</v>
      </c>
      <c r="L2201" s="509"/>
      <c r="M2201" s="509">
        <v>650</v>
      </c>
      <c r="N2201" s="509">
        <v>1</v>
      </c>
      <c r="O2201" s="509">
        <v>655</v>
      </c>
      <c r="P2201" s="522"/>
      <c r="Q2201" s="510">
        <v>655</v>
      </c>
    </row>
    <row r="2202" spans="1:17" ht="14.4" customHeight="1" x14ac:dyDescent="0.3">
      <c r="A2202" s="505" t="s">
        <v>3431</v>
      </c>
      <c r="B2202" s="506" t="s">
        <v>2678</v>
      </c>
      <c r="C2202" s="506" t="s">
        <v>2688</v>
      </c>
      <c r="D2202" s="506" t="s">
        <v>2703</v>
      </c>
      <c r="E2202" s="506" t="s">
        <v>2704</v>
      </c>
      <c r="F2202" s="509"/>
      <c r="G2202" s="509"/>
      <c r="H2202" s="509"/>
      <c r="I2202" s="509"/>
      <c r="J2202" s="509">
        <v>1</v>
      </c>
      <c r="K2202" s="509">
        <v>121</v>
      </c>
      <c r="L2202" s="509"/>
      <c r="M2202" s="509">
        <v>121</v>
      </c>
      <c r="N2202" s="509">
        <v>1</v>
      </c>
      <c r="O2202" s="509">
        <v>123</v>
      </c>
      <c r="P2202" s="522"/>
      <c r="Q2202" s="510">
        <v>123</v>
      </c>
    </row>
    <row r="2203" spans="1:17" ht="14.4" customHeight="1" x14ac:dyDescent="0.3">
      <c r="A2203" s="505" t="s">
        <v>3431</v>
      </c>
      <c r="B2203" s="506" t="s">
        <v>2678</v>
      </c>
      <c r="C2203" s="506" t="s">
        <v>2688</v>
      </c>
      <c r="D2203" s="506" t="s">
        <v>2705</v>
      </c>
      <c r="E2203" s="506" t="s">
        <v>2706</v>
      </c>
      <c r="F2203" s="509"/>
      <c r="G2203" s="509"/>
      <c r="H2203" s="509"/>
      <c r="I2203" s="509"/>
      <c r="J2203" s="509"/>
      <c r="K2203" s="509"/>
      <c r="L2203" s="509"/>
      <c r="M2203" s="509"/>
      <c r="N2203" s="509">
        <v>1</v>
      </c>
      <c r="O2203" s="509">
        <v>268</v>
      </c>
      <c r="P2203" s="522"/>
      <c r="Q2203" s="510">
        <v>268</v>
      </c>
    </row>
    <row r="2204" spans="1:17" ht="14.4" customHeight="1" x14ac:dyDescent="0.3">
      <c r="A2204" s="505" t="s">
        <v>3431</v>
      </c>
      <c r="B2204" s="506" t="s">
        <v>2713</v>
      </c>
      <c r="C2204" s="506" t="s">
        <v>2714</v>
      </c>
      <c r="D2204" s="506" t="s">
        <v>2719</v>
      </c>
      <c r="E2204" s="506" t="s">
        <v>714</v>
      </c>
      <c r="F2204" s="509">
        <v>2.4</v>
      </c>
      <c r="G2204" s="509">
        <v>4758.91</v>
      </c>
      <c r="H2204" s="509">
        <v>1</v>
      </c>
      <c r="I2204" s="509">
        <v>1982.8791666666666</v>
      </c>
      <c r="J2204" s="509">
        <v>1.5</v>
      </c>
      <c r="K2204" s="509">
        <v>2991.7</v>
      </c>
      <c r="L2204" s="509">
        <v>0.62865235946886999</v>
      </c>
      <c r="M2204" s="509">
        <v>1994.4666666666665</v>
      </c>
      <c r="N2204" s="509">
        <v>0.5</v>
      </c>
      <c r="O2204" s="509">
        <v>1000.13</v>
      </c>
      <c r="P2204" s="522">
        <v>0.21015946929023663</v>
      </c>
      <c r="Q2204" s="510">
        <v>2000.26</v>
      </c>
    </row>
    <row r="2205" spans="1:17" ht="14.4" customHeight="1" x14ac:dyDescent="0.3">
      <c r="A2205" s="505" t="s">
        <v>3431</v>
      </c>
      <c r="B2205" s="506" t="s">
        <v>2713</v>
      </c>
      <c r="C2205" s="506" t="s">
        <v>2714</v>
      </c>
      <c r="D2205" s="506" t="s">
        <v>2720</v>
      </c>
      <c r="E2205" s="506" t="s">
        <v>2721</v>
      </c>
      <c r="F2205" s="509">
        <v>0.99</v>
      </c>
      <c r="G2205" s="509">
        <v>2629.68</v>
      </c>
      <c r="H2205" s="509">
        <v>1</v>
      </c>
      <c r="I2205" s="509">
        <v>2656.242424242424</v>
      </c>
      <c r="J2205" s="509">
        <v>0.67</v>
      </c>
      <c r="K2205" s="509">
        <v>1789.87</v>
      </c>
      <c r="L2205" s="509">
        <v>0.68064175108758485</v>
      </c>
      <c r="M2205" s="509">
        <v>2671.4477611940297</v>
      </c>
      <c r="N2205" s="509">
        <v>2.37</v>
      </c>
      <c r="O2205" s="509">
        <v>6331.34</v>
      </c>
      <c r="P2205" s="522">
        <v>2.4076465577560771</v>
      </c>
      <c r="Q2205" s="510">
        <v>2671.4514767932487</v>
      </c>
    </row>
    <row r="2206" spans="1:17" ht="14.4" customHeight="1" x14ac:dyDescent="0.3">
      <c r="A2206" s="505" t="s">
        <v>3431</v>
      </c>
      <c r="B2206" s="506" t="s">
        <v>2713</v>
      </c>
      <c r="C2206" s="506" t="s">
        <v>2714</v>
      </c>
      <c r="D2206" s="506" t="s">
        <v>2722</v>
      </c>
      <c r="E2206" s="506" t="s">
        <v>2721</v>
      </c>
      <c r="F2206" s="509">
        <v>0.60000000000000009</v>
      </c>
      <c r="G2206" s="509">
        <v>3972.33</v>
      </c>
      <c r="H2206" s="509">
        <v>1</v>
      </c>
      <c r="I2206" s="509">
        <v>6620.5499999999993</v>
      </c>
      <c r="J2206" s="509">
        <v>1.4</v>
      </c>
      <c r="K2206" s="509">
        <v>9315.2099999999991</v>
      </c>
      <c r="L2206" s="509">
        <v>2.3450242049376562</v>
      </c>
      <c r="M2206" s="509">
        <v>6653.7214285714281</v>
      </c>
      <c r="N2206" s="509">
        <v>1</v>
      </c>
      <c r="O2206" s="509">
        <v>6678.6</v>
      </c>
      <c r="P2206" s="522">
        <v>1.6812802561720703</v>
      </c>
      <c r="Q2206" s="510">
        <v>6678.6</v>
      </c>
    </row>
    <row r="2207" spans="1:17" ht="14.4" customHeight="1" x14ac:dyDescent="0.3">
      <c r="A2207" s="505" t="s">
        <v>3431</v>
      </c>
      <c r="B2207" s="506" t="s">
        <v>2713</v>
      </c>
      <c r="C2207" s="506" t="s">
        <v>2714</v>
      </c>
      <c r="D2207" s="506" t="s">
        <v>2724</v>
      </c>
      <c r="E2207" s="506" t="s">
        <v>832</v>
      </c>
      <c r="F2207" s="509"/>
      <c r="G2207" s="509"/>
      <c r="H2207" s="509"/>
      <c r="I2207" s="509"/>
      <c r="J2207" s="509"/>
      <c r="K2207" s="509"/>
      <c r="L2207" s="509"/>
      <c r="M2207" s="509"/>
      <c r="N2207" s="509">
        <v>0.02</v>
      </c>
      <c r="O2207" s="509">
        <v>77.53</v>
      </c>
      <c r="P2207" s="522"/>
      <c r="Q2207" s="510">
        <v>3876.5</v>
      </c>
    </row>
    <row r="2208" spans="1:17" ht="14.4" customHeight="1" x14ac:dyDescent="0.3">
      <c r="A2208" s="505" t="s">
        <v>3431</v>
      </c>
      <c r="B2208" s="506" t="s">
        <v>2713</v>
      </c>
      <c r="C2208" s="506" t="s">
        <v>2714</v>
      </c>
      <c r="D2208" s="506" t="s">
        <v>2728</v>
      </c>
      <c r="E2208" s="506" t="s">
        <v>725</v>
      </c>
      <c r="F2208" s="509">
        <v>3.18</v>
      </c>
      <c r="G2208" s="509">
        <v>4359.05</v>
      </c>
      <c r="H2208" s="509">
        <v>1</v>
      </c>
      <c r="I2208" s="509">
        <v>1370.7704402515724</v>
      </c>
      <c r="J2208" s="509">
        <v>1.7</v>
      </c>
      <c r="K2208" s="509">
        <v>1675.32</v>
      </c>
      <c r="L2208" s="509">
        <v>0.38433144836604305</v>
      </c>
      <c r="M2208" s="509">
        <v>985.48235294117649</v>
      </c>
      <c r="N2208" s="509">
        <v>4.5999999999999996</v>
      </c>
      <c r="O2208" s="509">
        <v>4549.5300000000007</v>
      </c>
      <c r="P2208" s="522">
        <v>1.0436975946593869</v>
      </c>
      <c r="Q2208" s="510">
        <v>989.02826086956543</v>
      </c>
    </row>
    <row r="2209" spans="1:17" ht="14.4" customHeight="1" x14ac:dyDescent="0.3">
      <c r="A2209" s="505" t="s">
        <v>3431</v>
      </c>
      <c r="B2209" s="506" t="s">
        <v>2713</v>
      </c>
      <c r="C2209" s="506" t="s">
        <v>2714</v>
      </c>
      <c r="D2209" s="506" t="s">
        <v>2731</v>
      </c>
      <c r="E2209" s="506" t="s">
        <v>832</v>
      </c>
      <c r="F2209" s="509">
        <v>1.6000000000000003</v>
      </c>
      <c r="G2209" s="509">
        <v>20521.95</v>
      </c>
      <c r="H2209" s="509">
        <v>1</v>
      </c>
      <c r="I2209" s="509">
        <v>12826.218749999998</v>
      </c>
      <c r="J2209" s="509">
        <v>1.21</v>
      </c>
      <c r="K2209" s="509">
        <v>12610.449999999997</v>
      </c>
      <c r="L2209" s="509">
        <v>0.61448595284561147</v>
      </c>
      <c r="M2209" s="509">
        <v>10421.85950413223</v>
      </c>
      <c r="N2209" s="509">
        <v>1.57</v>
      </c>
      <c r="O2209" s="509">
        <v>16125.890000000001</v>
      </c>
      <c r="P2209" s="522">
        <v>0.78578741298950638</v>
      </c>
      <c r="Q2209" s="510">
        <v>10271.267515923568</v>
      </c>
    </row>
    <row r="2210" spans="1:17" ht="14.4" customHeight="1" x14ac:dyDescent="0.3">
      <c r="A2210" s="505" t="s">
        <v>3431</v>
      </c>
      <c r="B2210" s="506" t="s">
        <v>2713</v>
      </c>
      <c r="C2210" s="506" t="s">
        <v>2714</v>
      </c>
      <c r="D2210" s="506" t="s">
        <v>2733</v>
      </c>
      <c r="E2210" s="506" t="s">
        <v>828</v>
      </c>
      <c r="F2210" s="509">
        <v>0.1</v>
      </c>
      <c r="G2210" s="509">
        <v>526.45000000000005</v>
      </c>
      <c r="H2210" s="509">
        <v>1</v>
      </c>
      <c r="I2210" s="509">
        <v>5264.5</v>
      </c>
      <c r="J2210" s="509"/>
      <c r="K2210" s="509"/>
      <c r="L2210" s="509"/>
      <c r="M2210" s="509"/>
      <c r="N2210" s="509"/>
      <c r="O2210" s="509"/>
      <c r="P2210" s="522"/>
      <c r="Q2210" s="510"/>
    </row>
    <row r="2211" spans="1:17" ht="14.4" customHeight="1" x14ac:dyDescent="0.3">
      <c r="A2211" s="505" t="s">
        <v>3431</v>
      </c>
      <c r="B2211" s="506" t="s">
        <v>2713</v>
      </c>
      <c r="C2211" s="506" t="s">
        <v>2714</v>
      </c>
      <c r="D2211" s="506" t="s">
        <v>2734</v>
      </c>
      <c r="E2211" s="506" t="s">
        <v>832</v>
      </c>
      <c r="F2211" s="509">
        <v>0.05</v>
      </c>
      <c r="G2211" s="509">
        <v>322.48</v>
      </c>
      <c r="H2211" s="509">
        <v>1</v>
      </c>
      <c r="I2211" s="509">
        <v>6449.6</v>
      </c>
      <c r="J2211" s="509">
        <v>0.16</v>
      </c>
      <c r="K2211" s="509">
        <v>1038.77</v>
      </c>
      <c r="L2211" s="509">
        <v>3.2211920119077151</v>
      </c>
      <c r="M2211" s="509">
        <v>6492.3125</v>
      </c>
      <c r="N2211" s="509">
        <v>0.39999999999999991</v>
      </c>
      <c r="O2211" s="509">
        <v>2120.9300000000003</v>
      </c>
      <c r="P2211" s="522">
        <v>6.5769350037211618</v>
      </c>
      <c r="Q2211" s="510">
        <v>5302.3250000000016</v>
      </c>
    </row>
    <row r="2212" spans="1:17" ht="14.4" customHeight="1" x14ac:dyDescent="0.3">
      <c r="A2212" s="505" t="s">
        <v>3431</v>
      </c>
      <c r="B2212" s="506" t="s">
        <v>2713</v>
      </c>
      <c r="C2212" s="506" t="s">
        <v>2714</v>
      </c>
      <c r="D2212" s="506" t="s">
        <v>2740</v>
      </c>
      <c r="E2212" s="506" t="s">
        <v>729</v>
      </c>
      <c r="F2212" s="509">
        <v>10</v>
      </c>
      <c r="G2212" s="509">
        <v>9667.4</v>
      </c>
      <c r="H2212" s="509">
        <v>1</v>
      </c>
      <c r="I2212" s="509">
        <v>966.74</v>
      </c>
      <c r="J2212" s="509">
        <v>8</v>
      </c>
      <c r="K2212" s="509">
        <v>7767.84</v>
      </c>
      <c r="L2212" s="509">
        <v>0.80350869934005009</v>
      </c>
      <c r="M2212" s="509">
        <v>970.98</v>
      </c>
      <c r="N2212" s="509">
        <v>17.5</v>
      </c>
      <c r="O2212" s="509">
        <v>17066.349999999999</v>
      </c>
      <c r="P2212" s="522">
        <v>1.765350559612719</v>
      </c>
      <c r="Q2212" s="510">
        <v>975.21999999999991</v>
      </c>
    </row>
    <row r="2213" spans="1:17" ht="14.4" customHeight="1" x14ac:dyDescent="0.3">
      <c r="A2213" s="505" t="s">
        <v>3431</v>
      </c>
      <c r="B2213" s="506" t="s">
        <v>2713</v>
      </c>
      <c r="C2213" s="506" t="s">
        <v>2714</v>
      </c>
      <c r="D2213" s="506" t="s">
        <v>2741</v>
      </c>
      <c r="E2213" s="506" t="s">
        <v>729</v>
      </c>
      <c r="F2213" s="509">
        <v>0.5</v>
      </c>
      <c r="G2213" s="509">
        <v>966.73</v>
      </c>
      <c r="H2213" s="509">
        <v>1</v>
      </c>
      <c r="I2213" s="509">
        <v>1933.46</v>
      </c>
      <c r="J2213" s="509"/>
      <c r="K2213" s="509"/>
      <c r="L2213" s="509"/>
      <c r="M2213" s="509"/>
      <c r="N2213" s="509"/>
      <c r="O2213" s="509"/>
      <c r="P2213" s="522"/>
      <c r="Q2213" s="510"/>
    </row>
    <row r="2214" spans="1:17" ht="14.4" customHeight="1" x14ac:dyDescent="0.3">
      <c r="A2214" s="505" t="s">
        <v>3431</v>
      </c>
      <c r="B2214" s="506" t="s">
        <v>2713</v>
      </c>
      <c r="C2214" s="506" t="s">
        <v>2714</v>
      </c>
      <c r="D2214" s="506" t="s">
        <v>2743</v>
      </c>
      <c r="E2214" s="506" t="s">
        <v>2656</v>
      </c>
      <c r="F2214" s="509"/>
      <c r="G2214" s="509"/>
      <c r="H2214" s="509"/>
      <c r="I2214" s="509"/>
      <c r="J2214" s="509">
        <v>0.05</v>
      </c>
      <c r="K2214" s="509">
        <v>244.51</v>
      </c>
      <c r="L2214" s="509"/>
      <c r="M2214" s="509">
        <v>4890.2</v>
      </c>
      <c r="N2214" s="509"/>
      <c r="O2214" s="509"/>
      <c r="P2214" s="522"/>
      <c r="Q2214" s="510"/>
    </row>
    <row r="2215" spans="1:17" ht="14.4" customHeight="1" x14ac:dyDescent="0.3">
      <c r="A2215" s="505" t="s">
        <v>3431</v>
      </c>
      <c r="B2215" s="506" t="s">
        <v>2713</v>
      </c>
      <c r="C2215" s="506" t="s">
        <v>2714</v>
      </c>
      <c r="D2215" s="506" t="s">
        <v>2746</v>
      </c>
      <c r="E2215" s="506" t="s">
        <v>748</v>
      </c>
      <c r="F2215" s="509">
        <v>3.29</v>
      </c>
      <c r="G2215" s="509">
        <v>35619.519999999997</v>
      </c>
      <c r="H2215" s="509">
        <v>1</v>
      </c>
      <c r="I2215" s="509">
        <v>10826.601823708206</v>
      </c>
      <c r="J2215" s="509">
        <v>2.06</v>
      </c>
      <c r="K2215" s="509">
        <v>22401.51</v>
      </c>
      <c r="L2215" s="509">
        <v>0.62891105775709499</v>
      </c>
      <c r="M2215" s="509">
        <v>10874.519417475727</v>
      </c>
      <c r="N2215" s="509">
        <v>1.57</v>
      </c>
      <c r="O2215" s="509">
        <v>17092.280000000002</v>
      </c>
      <c r="P2215" s="522">
        <v>0.47985711205541243</v>
      </c>
      <c r="Q2215" s="510">
        <v>10886.802547770701</v>
      </c>
    </row>
    <row r="2216" spans="1:17" ht="14.4" customHeight="1" x14ac:dyDescent="0.3">
      <c r="A2216" s="505" t="s">
        <v>3431</v>
      </c>
      <c r="B2216" s="506" t="s">
        <v>2713</v>
      </c>
      <c r="C2216" s="506" t="s">
        <v>2714</v>
      </c>
      <c r="D2216" s="506" t="s">
        <v>2747</v>
      </c>
      <c r="E2216" s="506" t="s">
        <v>855</v>
      </c>
      <c r="F2216" s="509">
        <v>1.18</v>
      </c>
      <c r="G2216" s="509">
        <v>2288.13</v>
      </c>
      <c r="H2216" s="509">
        <v>1</v>
      </c>
      <c r="I2216" s="509">
        <v>1939.0932203389832</v>
      </c>
      <c r="J2216" s="509">
        <v>0.4</v>
      </c>
      <c r="K2216" s="509">
        <v>779.04</v>
      </c>
      <c r="L2216" s="509">
        <v>0.34047016559373811</v>
      </c>
      <c r="M2216" s="509">
        <v>1947.6</v>
      </c>
      <c r="N2216" s="509">
        <v>0.2</v>
      </c>
      <c r="O2216" s="509">
        <v>391.22</v>
      </c>
      <c r="P2216" s="522">
        <v>0.17097804757596816</v>
      </c>
      <c r="Q2216" s="510">
        <v>1956.1000000000001</v>
      </c>
    </row>
    <row r="2217" spans="1:17" ht="14.4" customHeight="1" x14ac:dyDescent="0.3">
      <c r="A2217" s="505" t="s">
        <v>3431</v>
      </c>
      <c r="B2217" s="506" t="s">
        <v>2713</v>
      </c>
      <c r="C2217" s="506" t="s">
        <v>2714</v>
      </c>
      <c r="D2217" s="506" t="s">
        <v>2749</v>
      </c>
      <c r="E2217" s="506" t="s">
        <v>748</v>
      </c>
      <c r="F2217" s="509"/>
      <c r="G2217" s="509"/>
      <c r="H2217" s="509"/>
      <c r="I2217" s="509"/>
      <c r="J2217" s="509"/>
      <c r="K2217" s="509"/>
      <c r="L2217" s="509"/>
      <c r="M2217" s="509"/>
      <c r="N2217" s="509">
        <v>3</v>
      </c>
      <c r="O2217" s="509">
        <v>6552.95</v>
      </c>
      <c r="P2217" s="522"/>
      <c r="Q2217" s="510">
        <v>2184.3166666666666</v>
      </c>
    </row>
    <row r="2218" spans="1:17" ht="14.4" customHeight="1" x14ac:dyDescent="0.3">
      <c r="A2218" s="505" t="s">
        <v>3431</v>
      </c>
      <c r="B2218" s="506" t="s">
        <v>2713</v>
      </c>
      <c r="C2218" s="506" t="s">
        <v>2714</v>
      </c>
      <c r="D2218" s="506" t="s">
        <v>2750</v>
      </c>
      <c r="E2218" s="506" t="s">
        <v>733</v>
      </c>
      <c r="F2218" s="509"/>
      <c r="G2218" s="509"/>
      <c r="H2218" s="509"/>
      <c r="I2218" s="509"/>
      <c r="J2218" s="509"/>
      <c r="K2218" s="509"/>
      <c r="L2218" s="509"/>
      <c r="M2218" s="509"/>
      <c r="N2218" s="509">
        <v>0.15</v>
      </c>
      <c r="O2218" s="509">
        <v>56.9</v>
      </c>
      <c r="P2218" s="522"/>
      <c r="Q2218" s="510">
        <v>379.33333333333331</v>
      </c>
    </row>
    <row r="2219" spans="1:17" ht="14.4" customHeight="1" x14ac:dyDescent="0.3">
      <c r="A2219" s="505" t="s">
        <v>3431</v>
      </c>
      <c r="B2219" s="506" t="s">
        <v>2713</v>
      </c>
      <c r="C2219" s="506" t="s">
        <v>2714</v>
      </c>
      <c r="D2219" s="506" t="s">
        <v>2752</v>
      </c>
      <c r="E2219" s="506" t="s">
        <v>710</v>
      </c>
      <c r="F2219" s="509"/>
      <c r="G2219" s="509"/>
      <c r="H2219" s="509"/>
      <c r="I2219" s="509"/>
      <c r="J2219" s="509">
        <v>0.03</v>
      </c>
      <c r="K2219" s="509">
        <v>28.09</v>
      </c>
      <c r="L2219" s="509"/>
      <c r="M2219" s="509">
        <v>936.33333333333337</v>
      </c>
      <c r="N2219" s="509">
        <v>0.05</v>
      </c>
      <c r="O2219" s="509">
        <v>47.24</v>
      </c>
      <c r="P2219" s="522"/>
      <c r="Q2219" s="510">
        <v>944.8</v>
      </c>
    </row>
    <row r="2220" spans="1:17" ht="14.4" customHeight="1" x14ac:dyDescent="0.3">
      <c r="A2220" s="505" t="s">
        <v>3431</v>
      </c>
      <c r="B2220" s="506" t="s">
        <v>2713</v>
      </c>
      <c r="C2220" s="506" t="s">
        <v>2714</v>
      </c>
      <c r="D2220" s="506" t="s">
        <v>2759</v>
      </c>
      <c r="E2220" s="506" t="s">
        <v>748</v>
      </c>
      <c r="F2220" s="509"/>
      <c r="G2220" s="509"/>
      <c r="H2220" s="509"/>
      <c r="I2220" s="509"/>
      <c r="J2220" s="509"/>
      <c r="K2220" s="509"/>
      <c r="L2220" s="509"/>
      <c r="M2220" s="509"/>
      <c r="N2220" s="509">
        <v>0.03</v>
      </c>
      <c r="O2220" s="509">
        <v>1354.27</v>
      </c>
      <c r="P2220" s="522"/>
      <c r="Q2220" s="510">
        <v>45142.333333333336</v>
      </c>
    </row>
    <row r="2221" spans="1:17" ht="14.4" customHeight="1" x14ac:dyDescent="0.3">
      <c r="A2221" s="505" t="s">
        <v>3431</v>
      </c>
      <c r="B2221" s="506" t="s">
        <v>2713</v>
      </c>
      <c r="C2221" s="506" t="s">
        <v>2679</v>
      </c>
      <c r="D2221" s="506" t="s">
        <v>2773</v>
      </c>
      <c r="E2221" s="506" t="s">
        <v>2771</v>
      </c>
      <c r="F2221" s="509">
        <v>2</v>
      </c>
      <c r="G2221" s="509">
        <v>3414.62</v>
      </c>
      <c r="H2221" s="509">
        <v>1</v>
      </c>
      <c r="I2221" s="509">
        <v>1707.31</v>
      </c>
      <c r="J2221" s="509">
        <v>1</v>
      </c>
      <c r="K2221" s="509">
        <v>1707.31</v>
      </c>
      <c r="L2221" s="509">
        <v>0.5</v>
      </c>
      <c r="M2221" s="509">
        <v>1707.31</v>
      </c>
      <c r="N2221" s="509"/>
      <c r="O2221" s="509"/>
      <c r="P2221" s="522"/>
      <c r="Q2221" s="510"/>
    </row>
    <row r="2222" spans="1:17" ht="14.4" customHeight="1" x14ac:dyDescent="0.3">
      <c r="A2222" s="505" t="s">
        <v>3431</v>
      </c>
      <c r="B2222" s="506" t="s">
        <v>2713</v>
      </c>
      <c r="C2222" s="506" t="s">
        <v>2679</v>
      </c>
      <c r="D2222" s="506" t="s">
        <v>2777</v>
      </c>
      <c r="E2222" s="506" t="s">
        <v>2778</v>
      </c>
      <c r="F2222" s="509"/>
      <c r="G2222" s="509"/>
      <c r="H2222" s="509"/>
      <c r="I2222" s="509"/>
      <c r="J2222" s="509"/>
      <c r="K2222" s="509"/>
      <c r="L2222" s="509"/>
      <c r="M2222" s="509"/>
      <c r="N2222" s="509">
        <v>1</v>
      </c>
      <c r="O2222" s="509">
        <v>1027.76</v>
      </c>
      <c r="P2222" s="522"/>
      <c r="Q2222" s="510">
        <v>1027.76</v>
      </c>
    </row>
    <row r="2223" spans="1:17" ht="14.4" customHeight="1" x14ac:dyDescent="0.3">
      <c r="A2223" s="505" t="s">
        <v>3431</v>
      </c>
      <c r="B2223" s="506" t="s">
        <v>2713</v>
      </c>
      <c r="C2223" s="506" t="s">
        <v>2679</v>
      </c>
      <c r="D2223" s="506" t="s">
        <v>2790</v>
      </c>
      <c r="E2223" s="506" t="s">
        <v>2791</v>
      </c>
      <c r="F2223" s="509"/>
      <c r="G2223" s="509"/>
      <c r="H2223" s="509"/>
      <c r="I2223" s="509"/>
      <c r="J2223" s="509"/>
      <c r="K2223" s="509"/>
      <c r="L2223" s="509"/>
      <c r="M2223" s="509"/>
      <c r="N2223" s="509">
        <v>1</v>
      </c>
      <c r="O2223" s="509">
        <v>2236.5</v>
      </c>
      <c r="P2223" s="522"/>
      <c r="Q2223" s="510">
        <v>2236.5</v>
      </c>
    </row>
    <row r="2224" spans="1:17" ht="14.4" customHeight="1" x14ac:dyDescent="0.3">
      <c r="A2224" s="505" t="s">
        <v>3431</v>
      </c>
      <c r="B2224" s="506" t="s">
        <v>2713</v>
      </c>
      <c r="C2224" s="506" t="s">
        <v>2679</v>
      </c>
      <c r="D2224" s="506" t="s">
        <v>2797</v>
      </c>
      <c r="E2224" s="506" t="s">
        <v>2798</v>
      </c>
      <c r="F2224" s="509"/>
      <c r="G2224" s="509"/>
      <c r="H2224" s="509"/>
      <c r="I2224" s="509"/>
      <c r="J2224" s="509"/>
      <c r="K2224" s="509"/>
      <c r="L2224" s="509"/>
      <c r="M2224" s="509"/>
      <c r="N2224" s="509">
        <v>1</v>
      </c>
      <c r="O2224" s="509">
        <v>19196.8</v>
      </c>
      <c r="P2224" s="522"/>
      <c r="Q2224" s="510">
        <v>19196.8</v>
      </c>
    </row>
    <row r="2225" spans="1:17" ht="14.4" customHeight="1" x14ac:dyDescent="0.3">
      <c r="A2225" s="505" t="s">
        <v>3431</v>
      </c>
      <c r="B2225" s="506" t="s">
        <v>2713</v>
      </c>
      <c r="C2225" s="506" t="s">
        <v>2679</v>
      </c>
      <c r="D2225" s="506" t="s">
        <v>2807</v>
      </c>
      <c r="E2225" s="506" t="s">
        <v>2808</v>
      </c>
      <c r="F2225" s="509">
        <v>1</v>
      </c>
      <c r="G2225" s="509">
        <v>1002.8</v>
      </c>
      <c r="H2225" s="509">
        <v>1</v>
      </c>
      <c r="I2225" s="509">
        <v>1002.8</v>
      </c>
      <c r="J2225" s="509"/>
      <c r="K2225" s="509"/>
      <c r="L2225" s="509"/>
      <c r="M2225" s="509"/>
      <c r="N2225" s="509"/>
      <c r="O2225" s="509"/>
      <c r="P2225" s="522"/>
      <c r="Q2225" s="510"/>
    </row>
    <row r="2226" spans="1:17" ht="14.4" customHeight="1" x14ac:dyDescent="0.3">
      <c r="A2226" s="505" t="s">
        <v>3431</v>
      </c>
      <c r="B2226" s="506" t="s">
        <v>2713</v>
      </c>
      <c r="C2226" s="506" t="s">
        <v>2679</v>
      </c>
      <c r="D2226" s="506" t="s">
        <v>2840</v>
      </c>
      <c r="E2226" s="506" t="s">
        <v>2841</v>
      </c>
      <c r="F2226" s="509"/>
      <c r="G2226" s="509"/>
      <c r="H2226" s="509"/>
      <c r="I2226" s="509"/>
      <c r="J2226" s="509">
        <v>1</v>
      </c>
      <c r="K2226" s="509">
        <v>605.65</v>
      </c>
      <c r="L2226" s="509"/>
      <c r="M2226" s="509">
        <v>605.65</v>
      </c>
      <c r="N2226" s="509">
        <v>2</v>
      </c>
      <c r="O2226" s="509">
        <v>1211.3</v>
      </c>
      <c r="P2226" s="522"/>
      <c r="Q2226" s="510">
        <v>605.65</v>
      </c>
    </row>
    <row r="2227" spans="1:17" ht="14.4" customHeight="1" x14ac:dyDescent="0.3">
      <c r="A2227" s="505" t="s">
        <v>3431</v>
      </c>
      <c r="B2227" s="506" t="s">
        <v>2713</v>
      </c>
      <c r="C2227" s="506" t="s">
        <v>2679</v>
      </c>
      <c r="D2227" s="506" t="s">
        <v>2844</v>
      </c>
      <c r="E2227" s="506" t="s">
        <v>2845</v>
      </c>
      <c r="F2227" s="509">
        <v>2</v>
      </c>
      <c r="G2227" s="509">
        <v>36446.22</v>
      </c>
      <c r="H2227" s="509">
        <v>1</v>
      </c>
      <c r="I2227" s="509">
        <v>18223.11</v>
      </c>
      <c r="J2227" s="509">
        <v>2</v>
      </c>
      <c r="K2227" s="509">
        <v>36446.22</v>
      </c>
      <c r="L2227" s="509">
        <v>1</v>
      </c>
      <c r="M2227" s="509">
        <v>18223.11</v>
      </c>
      <c r="N2227" s="509"/>
      <c r="O2227" s="509"/>
      <c r="P2227" s="522"/>
      <c r="Q2227" s="510"/>
    </row>
    <row r="2228" spans="1:17" ht="14.4" customHeight="1" x14ac:dyDescent="0.3">
      <c r="A2228" s="505" t="s">
        <v>3431</v>
      </c>
      <c r="B2228" s="506" t="s">
        <v>2713</v>
      </c>
      <c r="C2228" s="506" t="s">
        <v>2679</v>
      </c>
      <c r="D2228" s="506" t="s">
        <v>2868</v>
      </c>
      <c r="E2228" s="506" t="s">
        <v>2869</v>
      </c>
      <c r="F2228" s="509">
        <v>2</v>
      </c>
      <c r="G2228" s="509">
        <v>718.2</v>
      </c>
      <c r="H2228" s="509">
        <v>1</v>
      </c>
      <c r="I2228" s="509">
        <v>359.1</v>
      </c>
      <c r="J2228" s="509">
        <v>2</v>
      </c>
      <c r="K2228" s="509">
        <v>718.2</v>
      </c>
      <c r="L2228" s="509">
        <v>1</v>
      </c>
      <c r="M2228" s="509">
        <v>359.1</v>
      </c>
      <c r="N2228" s="509">
        <v>1</v>
      </c>
      <c r="O2228" s="509">
        <v>359.1</v>
      </c>
      <c r="P2228" s="522">
        <v>0.5</v>
      </c>
      <c r="Q2228" s="510">
        <v>359.1</v>
      </c>
    </row>
    <row r="2229" spans="1:17" ht="14.4" customHeight="1" x14ac:dyDescent="0.3">
      <c r="A2229" s="505" t="s">
        <v>3431</v>
      </c>
      <c r="B2229" s="506" t="s">
        <v>2713</v>
      </c>
      <c r="C2229" s="506" t="s">
        <v>2679</v>
      </c>
      <c r="D2229" s="506" t="s">
        <v>2870</v>
      </c>
      <c r="E2229" s="506" t="s">
        <v>2871</v>
      </c>
      <c r="F2229" s="509">
        <v>5</v>
      </c>
      <c r="G2229" s="509">
        <v>4469.5</v>
      </c>
      <c r="H2229" s="509">
        <v>1</v>
      </c>
      <c r="I2229" s="509">
        <v>893.9</v>
      </c>
      <c r="J2229" s="509"/>
      <c r="K2229" s="509"/>
      <c r="L2229" s="509"/>
      <c r="M2229" s="509"/>
      <c r="N2229" s="509">
        <v>2</v>
      </c>
      <c r="O2229" s="509">
        <v>1787.8</v>
      </c>
      <c r="P2229" s="522">
        <v>0.39999999999999997</v>
      </c>
      <c r="Q2229" s="510">
        <v>893.9</v>
      </c>
    </row>
    <row r="2230" spans="1:17" ht="14.4" customHeight="1" x14ac:dyDescent="0.3">
      <c r="A2230" s="505" t="s">
        <v>3431</v>
      </c>
      <c r="B2230" s="506" t="s">
        <v>2713</v>
      </c>
      <c r="C2230" s="506" t="s">
        <v>2679</v>
      </c>
      <c r="D2230" s="506" t="s">
        <v>2872</v>
      </c>
      <c r="E2230" s="506" t="s">
        <v>2873</v>
      </c>
      <c r="F2230" s="509">
        <v>1</v>
      </c>
      <c r="G2230" s="509">
        <v>893.9</v>
      </c>
      <c r="H2230" s="509">
        <v>1</v>
      </c>
      <c r="I2230" s="509">
        <v>893.9</v>
      </c>
      <c r="J2230" s="509"/>
      <c r="K2230" s="509"/>
      <c r="L2230" s="509"/>
      <c r="M2230" s="509"/>
      <c r="N2230" s="509">
        <v>1</v>
      </c>
      <c r="O2230" s="509">
        <v>893.9</v>
      </c>
      <c r="P2230" s="522">
        <v>1</v>
      </c>
      <c r="Q2230" s="510">
        <v>893.9</v>
      </c>
    </row>
    <row r="2231" spans="1:17" ht="14.4" customHeight="1" x14ac:dyDescent="0.3">
      <c r="A2231" s="505" t="s">
        <v>3431</v>
      </c>
      <c r="B2231" s="506" t="s">
        <v>2713</v>
      </c>
      <c r="C2231" s="506" t="s">
        <v>2679</v>
      </c>
      <c r="D2231" s="506" t="s">
        <v>2686</v>
      </c>
      <c r="E2231" s="506" t="s">
        <v>2687</v>
      </c>
      <c r="F2231" s="509"/>
      <c r="G2231" s="509"/>
      <c r="H2231" s="509"/>
      <c r="I2231" s="509"/>
      <c r="J2231" s="509">
        <v>1</v>
      </c>
      <c r="K2231" s="509">
        <v>511</v>
      </c>
      <c r="L2231" s="509"/>
      <c r="M2231" s="509">
        <v>511</v>
      </c>
      <c r="N2231" s="509"/>
      <c r="O2231" s="509"/>
      <c r="P2231" s="522"/>
      <c r="Q2231" s="510"/>
    </row>
    <row r="2232" spans="1:17" ht="14.4" customHeight="1" x14ac:dyDescent="0.3">
      <c r="A2232" s="505" t="s">
        <v>3431</v>
      </c>
      <c r="B2232" s="506" t="s">
        <v>2713</v>
      </c>
      <c r="C2232" s="506" t="s">
        <v>2679</v>
      </c>
      <c r="D2232" s="506" t="s">
        <v>3217</v>
      </c>
      <c r="E2232" s="506" t="s">
        <v>3218</v>
      </c>
      <c r="F2232" s="509"/>
      <c r="G2232" s="509"/>
      <c r="H2232" s="509"/>
      <c r="I2232" s="509"/>
      <c r="J2232" s="509"/>
      <c r="K2232" s="509"/>
      <c r="L2232" s="509"/>
      <c r="M2232" s="509"/>
      <c r="N2232" s="509">
        <v>1</v>
      </c>
      <c r="O2232" s="509">
        <v>14722.17</v>
      </c>
      <c r="P2232" s="522"/>
      <c r="Q2232" s="510">
        <v>14722.17</v>
      </c>
    </row>
    <row r="2233" spans="1:17" ht="14.4" customHeight="1" x14ac:dyDescent="0.3">
      <c r="A2233" s="505" t="s">
        <v>3431</v>
      </c>
      <c r="B2233" s="506" t="s">
        <v>2713</v>
      </c>
      <c r="C2233" s="506" t="s">
        <v>2679</v>
      </c>
      <c r="D2233" s="506" t="s">
        <v>2923</v>
      </c>
      <c r="E2233" s="506" t="s">
        <v>2924</v>
      </c>
      <c r="F2233" s="509"/>
      <c r="G2233" s="509"/>
      <c r="H2233" s="509"/>
      <c r="I2233" s="509"/>
      <c r="J2233" s="509"/>
      <c r="K2233" s="509"/>
      <c r="L2233" s="509"/>
      <c r="M2233" s="509"/>
      <c r="N2233" s="509">
        <v>2</v>
      </c>
      <c r="O2233" s="509">
        <v>2170.4</v>
      </c>
      <c r="P2233" s="522"/>
      <c r="Q2233" s="510">
        <v>1085.2</v>
      </c>
    </row>
    <row r="2234" spans="1:17" ht="14.4" customHeight="1" x14ac:dyDescent="0.3">
      <c r="A2234" s="505" t="s">
        <v>3431</v>
      </c>
      <c r="B2234" s="506" t="s">
        <v>2713</v>
      </c>
      <c r="C2234" s="506" t="s">
        <v>2688</v>
      </c>
      <c r="D2234" s="506" t="s">
        <v>2945</v>
      </c>
      <c r="E2234" s="506" t="s">
        <v>2946</v>
      </c>
      <c r="F2234" s="509">
        <v>69</v>
      </c>
      <c r="G2234" s="509">
        <v>14076</v>
      </c>
      <c r="H2234" s="509">
        <v>1</v>
      </c>
      <c r="I2234" s="509">
        <v>204</v>
      </c>
      <c r="J2234" s="509">
        <v>52</v>
      </c>
      <c r="K2234" s="509">
        <v>10660</v>
      </c>
      <c r="L2234" s="509">
        <v>0.75731741972151179</v>
      </c>
      <c r="M2234" s="509">
        <v>205</v>
      </c>
      <c r="N2234" s="509">
        <v>76</v>
      </c>
      <c r="O2234" s="509">
        <v>15635</v>
      </c>
      <c r="P2234" s="522">
        <v>1.1107558965615232</v>
      </c>
      <c r="Q2234" s="510">
        <v>205.72368421052633</v>
      </c>
    </row>
    <row r="2235" spans="1:17" ht="14.4" customHeight="1" x14ac:dyDescent="0.3">
      <c r="A2235" s="505" t="s">
        <v>3431</v>
      </c>
      <c r="B2235" s="506" t="s">
        <v>2713</v>
      </c>
      <c r="C2235" s="506" t="s">
        <v>2688</v>
      </c>
      <c r="D2235" s="506" t="s">
        <v>2947</v>
      </c>
      <c r="E2235" s="506" t="s">
        <v>2948</v>
      </c>
      <c r="F2235" s="509">
        <v>3</v>
      </c>
      <c r="G2235" s="509">
        <v>447</v>
      </c>
      <c r="H2235" s="509">
        <v>1</v>
      </c>
      <c r="I2235" s="509">
        <v>149</v>
      </c>
      <c r="J2235" s="509">
        <v>2</v>
      </c>
      <c r="K2235" s="509">
        <v>300</v>
      </c>
      <c r="L2235" s="509">
        <v>0.67114093959731547</v>
      </c>
      <c r="M2235" s="509">
        <v>150</v>
      </c>
      <c r="N2235" s="509">
        <v>18</v>
      </c>
      <c r="O2235" s="509">
        <v>2718</v>
      </c>
      <c r="P2235" s="522">
        <v>6.0805369127516782</v>
      </c>
      <c r="Q2235" s="510">
        <v>151</v>
      </c>
    </row>
    <row r="2236" spans="1:17" ht="14.4" customHeight="1" x14ac:dyDescent="0.3">
      <c r="A2236" s="505" t="s">
        <v>3431</v>
      </c>
      <c r="B2236" s="506" t="s">
        <v>2713</v>
      </c>
      <c r="C2236" s="506" t="s">
        <v>2688</v>
      </c>
      <c r="D2236" s="506" t="s">
        <v>2949</v>
      </c>
      <c r="E2236" s="506" t="s">
        <v>2950</v>
      </c>
      <c r="F2236" s="509">
        <v>16</v>
      </c>
      <c r="G2236" s="509">
        <v>2896</v>
      </c>
      <c r="H2236" s="509">
        <v>1</v>
      </c>
      <c r="I2236" s="509">
        <v>181</v>
      </c>
      <c r="J2236" s="509">
        <v>21</v>
      </c>
      <c r="K2236" s="509">
        <v>3822</v>
      </c>
      <c r="L2236" s="509">
        <v>1.3197513812154695</v>
      </c>
      <c r="M2236" s="509">
        <v>182</v>
      </c>
      <c r="N2236" s="509">
        <v>46</v>
      </c>
      <c r="O2236" s="509">
        <v>8417</v>
      </c>
      <c r="P2236" s="522">
        <v>2.9064226519337018</v>
      </c>
      <c r="Q2236" s="510">
        <v>182.97826086956522</v>
      </c>
    </row>
    <row r="2237" spans="1:17" ht="14.4" customHeight="1" x14ac:dyDescent="0.3">
      <c r="A2237" s="505" t="s">
        <v>3431</v>
      </c>
      <c r="B2237" s="506" t="s">
        <v>2713</v>
      </c>
      <c r="C2237" s="506" t="s">
        <v>2688</v>
      </c>
      <c r="D2237" s="506" t="s">
        <v>2951</v>
      </c>
      <c r="E2237" s="506" t="s">
        <v>2952</v>
      </c>
      <c r="F2237" s="509">
        <v>7</v>
      </c>
      <c r="G2237" s="509">
        <v>868</v>
      </c>
      <c r="H2237" s="509">
        <v>1</v>
      </c>
      <c r="I2237" s="509">
        <v>124</v>
      </c>
      <c r="J2237" s="509">
        <v>11</v>
      </c>
      <c r="K2237" s="509">
        <v>1364</v>
      </c>
      <c r="L2237" s="509">
        <v>1.5714285714285714</v>
      </c>
      <c r="M2237" s="509">
        <v>124</v>
      </c>
      <c r="N2237" s="509">
        <v>18</v>
      </c>
      <c r="O2237" s="509">
        <v>2250</v>
      </c>
      <c r="P2237" s="522">
        <v>2.5921658986175116</v>
      </c>
      <c r="Q2237" s="510">
        <v>125</v>
      </c>
    </row>
    <row r="2238" spans="1:17" ht="14.4" customHeight="1" x14ac:dyDescent="0.3">
      <c r="A2238" s="505" t="s">
        <v>3431</v>
      </c>
      <c r="B2238" s="506" t="s">
        <v>2713</v>
      </c>
      <c r="C2238" s="506" t="s">
        <v>2688</v>
      </c>
      <c r="D2238" s="506" t="s">
        <v>2953</v>
      </c>
      <c r="E2238" s="506" t="s">
        <v>2954</v>
      </c>
      <c r="F2238" s="509">
        <v>21</v>
      </c>
      <c r="G2238" s="509">
        <v>4536</v>
      </c>
      <c r="H2238" s="509">
        <v>1</v>
      </c>
      <c r="I2238" s="509">
        <v>216</v>
      </c>
      <c r="J2238" s="509">
        <v>19</v>
      </c>
      <c r="K2238" s="509">
        <v>4123</v>
      </c>
      <c r="L2238" s="509">
        <v>0.90895061728395066</v>
      </c>
      <c r="M2238" s="509">
        <v>217</v>
      </c>
      <c r="N2238" s="509">
        <v>59</v>
      </c>
      <c r="O2238" s="509">
        <v>12857</v>
      </c>
      <c r="P2238" s="522">
        <v>2.8344356261022927</v>
      </c>
      <c r="Q2238" s="510">
        <v>217.91525423728814</v>
      </c>
    </row>
    <row r="2239" spans="1:17" ht="14.4" customHeight="1" x14ac:dyDescent="0.3">
      <c r="A2239" s="505" t="s">
        <v>3431</v>
      </c>
      <c r="B2239" s="506" t="s">
        <v>2713</v>
      </c>
      <c r="C2239" s="506" t="s">
        <v>2688</v>
      </c>
      <c r="D2239" s="506" t="s">
        <v>2955</v>
      </c>
      <c r="E2239" s="506" t="s">
        <v>2956</v>
      </c>
      <c r="F2239" s="509">
        <v>2</v>
      </c>
      <c r="G2239" s="509">
        <v>432</v>
      </c>
      <c r="H2239" s="509">
        <v>1</v>
      </c>
      <c r="I2239" s="509">
        <v>216</v>
      </c>
      <c r="J2239" s="509">
        <v>1</v>
      </c>
      <c r="K2239" s="509">
        <v>217</v>
      </c>
      <c r="L2239" s="509">
        <v>0.50231481481481477</v>
      </c>
      <c r="M2239" s="509">
        <v>217</v>
      </c>
      <c r="N2239" s="509">
        <v>1</v>
      </c>
      <c r="O2239" s="509">
        <v>218</v>
      </c>
      <c r="P2239" s="522">
        <v>0.50462962962962965</v>
      </c>
      <c r="Q2239" s="510">
        <v>218</v>
      </c>
    </row>
    <row r="2240" spans="1:17" ht="14.4" customHeight="1" x14ac:dyDescent="0.3">
      <c r="A2240" s="505" t="s">
        <v>3431</v>
      </c>
      <c r="B2240" s="506" t="s">
        <v>2713</v>
      </c>
      <c r="C2240" s="506" t="s">
        <v>2688</v>
      </c>
      <c r="D2240" s="506" t="s">
        <v>2959</v>
      </c>
      <c r="E2240" s="506" t="s">
        <v>2960</v>
      </c>
      <c r="F2240" s="509">
        <v>23</v>
      </c>
      <c r="G2240" s="509">
        <v>5014</v>
      </c>
      <c r="H2240" s="509">
        <v>1</v>
      </c>
      <c r="I2240" s="509">
        <v>218</v>
      </c>
      <c r="J2240" s="509">
        <v>16</v>
      </c>
      <c r="K2240" s="509">
        <v>3504</v>
      </c>
      <c r="L2240" s="509">
        <v>0.6988432389309932</v>
      </c>
      <c r="M2240" s="509">
        <v>219</v>
      </c>
      <c r="N2240" s="509">
        <v>21</v>
      </c>
      <c r="O2240" s="509">
        <v>4618</v>
      </c>
      <c r="P2240" s="522">
        <v>0.92102114080574393</v>
      </c>
      <c r="Q2240" s="510">
        <v>219.9047619047619</v>
      </c>
    </row>
    <row r="2241" spans="1:17" ht="14.4" customHeight="1" x14ac:dyDescent="0.3">
      <c r="A2241" s="505" t="s">
        <v>3431</v>
      </c>
      <c r="B2241" s="506" t="s">
        <v>2713</v>
      </c>
      <c r="C2241" s="506" t="s">
        <v>2688</v>
      </c>
      <c r="D2241" s="506" t="s">
        <v>2975</v>
      </c>
      <c r="E2241" s="506" t="s">
        <v>2976</v>
      </c>
      <c r="F2241" s="509">
        <v>3</v>
      </c>
      <c r="G2241" s="509">
        <v>768</v>
      </c>
      <c r="H2241" s="509">
        <v>1</v>
      </c>
      <c r="I2241" s="509">
        <v>256</v>
      </c>
      <c r="J2241" s="509">
        <v>1</v>
      </c>
      <c r="K2241" s="509">
        <v>257</v>
      </c>
      <c r="L2241" s="509">
        <v>0.33463541666666669</v>
      </c>
      <c r="M2241" s="509">
        <v>257</v>
      </c>
      <c r="N2241" s="509"/>
      <c r="O2241" s="509"/>
      <c r="P2241" s="522"/>
      <c r="Q2241" s="510"/>
    </row>
    <row r="2242" spans="1:17" ht="14.4" customHeight="1" x14ac:dyDescent="0.3">
      <c r="A2242" s="505" t="s">
        <v>3431</v>
      </c>
      <c r="B2242" s="506" t="s">
        <v>2713</v>
      </c>
      <c r="C2242" s="506" t="s">
        <v>2688</v>
      </c>
      <c r="D2242" s="506" t="s">
        <v>2977</v>
      </c>
      <c r="E2242" s="506" t="s">
        <v>2978</v>
      </c>
      <c r="F2242" s="509">
        <v>59</v>
      </c>
      <c r="G2242" s="509">
        <v>19175</v>
      </c>
      <c r="H2242" s="509">
        <v>1</v>
      </c>
      <c r="I2242" s="509">
        <v>325</v>
      </c>
      <c r="J2242" s="509">
        <v>51</v>
      </c>
      <c r="K2242" s="509">
        <v>16626</v>
      </c>
      <c r="L2242" s="509">
        <v>0.86706649282920467</v>
      </c>
      <c r="M2242" s="509">
        <v>326</v>
      </c>
      <c r="N2242" s="509">
        <v>85</v>
      </c>
      <c r="O2242" s="509">
        <v>27929</v>
      </c>
      <c r="P2242" s="522">
        <v>1.4565319426336376</v>
      </c>
      <c r="Q2242" s="510">
        <v>328.57647058823528</v>
      </c>
    </row>
    <row r="2243" spans="1:17" ht="14.4" customHeight="1" x14ac:dyDescent="0.3">
      <c r="A2243" s="505" t="s">
        <v>3431</v>
      </c>
      <c r="B2243" s="506" t="s">
        <v>2713</v>
      </c>
      <c r="C2243" s="506" t="s">
        <v>2688</v>
      </c>
      <c r="D2243" s="506" t="s">
        <v>2989</v>
      </c>
      <c r="E2243" s="506" t="s">
        <v>2990</v>
      </c>
      <c r="F2243" s="509"/>
      <c r="G2243" s="509"/>
      <c r="H2243" s="509"/>
      <c r="I2243" s="509"/>
      <c r="J2243" s="509"/>
      <c r="K2243" s="509"/>
      <c r="L2243" s="509"/>
      <c r="M2243" s="509"/>
      <c r="N2243" s="509">
        <v>1</v>
      </c>
      <c r="O2243" s="509">
        <v>6260</v>
      </c>
      <c r="P2243" s="522"/>
      <c r="Q2243" s="510">
        <v>6260</v>
      </c>
    </row>
    <row r="2244" spans="1:17" ht="14.4" customHeight="1" x14ac:dyDescent="0.3">
      <c r="A2244" s="505" t="s">
        <v>3431</v>
      </c>
      <c r="B2244" s="506" t="s">
        <v>2713</v>
      </c>
      <c r="C2244" s="506" t="s">
        <v>2688</v>
      </c>
      <c r="D2244" s="506" t="s">
        <v>2997</v>
      </c>
      <c r="E2244" s="506" t="s">
        <v>2998</v>
      </c>
      <c r="F2244" s="509">
        <v>3</v>
      </c>
      <c r="G2244" s="509">
        <v>11433</v>
      </c>
      <c r="H2244" s="509">
        <v>1</v>
      </c>
      <c r="I2244" s="509">
        <v>3811</v>
      </c>
      <c r="J2244" s="509">
        <v>1</v>
      </c>
      <c r="K2244" s="509">
        <v>3815</v>
      </c>
      <c r="L2244" s="509">
        <v>0.33368319776086769</v>
      </c>
      <c r="M2244" s="509">
        <v>3815</v>
      </c>
      <c r="N2244" s="509">
        <v>1</v>
      </c>
      <c r="O2244" s="509">
        <v>3821</v>
      </c>
      <c r="P2244" s="522">
        <v>0.33420799440216914</v>
      </c>
      <c r="Q2244" s="510">
        <v>3821</v>
      </c>
    </row>
    <row r="2245" spans="1:17" ht="14.4" customHeight="1" x14ac:dyDescent="0.3">
      <c r="A2245" s="505" t="s">
        <v>3431</v>
      </c>
      <c r="B2245" s="506" t="s">
        <v>2713</v>
      </c>
      <c r="C2245" s="506" t="s">
        <v>2688</v>
      </c>
      <c r="D2245" s="506" t="s">
        <v>2999</v>
      </c>
      <c r="E2245" s="506" t="s">
        <v>3000</v>
      </c>
      <c r="F2245" s="509">
        <v>1</v>
      </c>
      <c r="G2245" s="509">
        <v>5145</v>
      </c>
      <c r="H2245" s="509">
        <v>1</v>
      </c>
      <c r="I2245" s="509">
        <v>5145</v>
      </c>
      <c r="J2245" s="509">
        <v>1</v>
      </c>
      <c r="K2245" s="509">
        <v>5150</v>
      </c>
      <c r="L2245" s="509">
        <v>1.0009718172983479</v>
      </c>
      <c r="M2245" s="509">
        <v>5150</v>
      </c>
      <c r="N2245" s="509">
        <v>4</v>
      </c>
      <c r="O2245" s="509">
        <v>20632</v>
      </c>
      <c r="P2245" s="522">
        <v>4.0101068999028184</v>
      </c>
      <c r="Q2245" s="510">
        <v>5158</v>
      </c>
    </row>
    <row r="2246" spans="1:17" ht="14.4" customHeight="1" x14ac:dyDescent="0.3">
      <c r="A2246" s="505" t="s">
        <v>3431</v>
      </c>
      <c r="B2246" s="506" t="s">
        <v>2713</v>
      </c>
      <c r="C2246" s="506" t="s">
        <v>2688</v>
      </c>
      <c r="D2246" s="506" t="s">
        <v>3015</v>
      </c>
      <c r="E2246" s="506" t="s">
        <v>3016</v>
      </c>
      <c r="F2246" s="509">
        <v>17</v>
      </c>
      <c r="G2246" s="509">
        <v>21692</v>
      </c>
      <c r="H2246" s="509">
        <v>1</v>
      </c>
      <c r="I2246" s="509">
        <v>1276</v>
      </c>
      <c r="J2246" s="509">
        <v>11</v>
      </c>
      <c r="K2246" s="509">
        <v>14047</v>
      </c>
      <c r="L2246" s="509">
        <v>0.64756592292089254</v>
      </c>
      <c r="M2246" s="509">
        <v>1277</v>
      </c>
      <c r="N2246" s="509">
        <v>6</v>
      </c>
      <c r="O2246" s="509">
        <v>7674</v>
      </c>
      <c r="P2246" s="522">
        <v>0.35377097547482944</v>
      </c>
      <c r="Q2246" s="510">
        <v>1279</v>
      </c>
    </row>
    <row r="2247" spans="1:17" ht="14.4" customHeight="1" x14ac:dyDescent="0.3">
      <c r="A2247" s="505" t="s">
        <v>3431</v>
      </c>
      <c r="B2247" s="506" t="s">
        <v>2713</v>
      </c>
      <c r="C2247" s="506" t="s">
        <v>2688</v>
      </c>
      <c r="D2247" s="506" t="s">
        <v>3017</v>
      </c>
      <c r="E2247" s="506" t="s">
        <v>3018</v>
      </c>
      <c r="F2247" s="509">
        <v>17</v>
      </c>
      <c r="G2247" s="509">
        <v>19771</v>
      </c>
      <c r="H2247" s="509">
        <v>1</v>
      </c>
      <c r="I2247" s="509">
        <v>1163</v>
      </c>
      <c r="J2247" s="509">
        <v>8</v>
      </c>
      <c r="K2247" s="509">
        <v>9312</v>
      </c>
      <c r="L2247" s="509">
        <v>0.47099286834252185</v>
      </c>
      <c r="M2247" s="509">
        <v>1164</v>
      </c>
      <c r="N2247" s="509">
        <v>7</v>
      </c>
      <c r="O2247" s="509">
        <v>8158</v>
      </c>
      <c r="P2247" s="522">
        <v>0.4126245511102119</v>
      </c>
      <c r="Q2247" s="510">
        <v>1165.4285714285713</v>
      </c>
    </row>
    <row r="2248" spans="1:17" ht="14.4" customHeight="1" x14ac:dyDescent="0.3">
      <c r="A2248" s="505" t="s">
        <v>3431</v>
      </c>
      <c r="B2248" s="506" t="s">
        <v>2713</v>
      </c>
      <c r="C2248" s="506" t="s">
        <v>2688</v>
      </c>
      <c r="D2248" s="506" t="s">
        <v>3019</v>
      </c>
      <c r="E2248" s="506" t="s">
        <v>3020</v>
      </c>
      <c r="F2248" s="509">
        <v>54</v>
      </c>
      <c r="G2248" s="509">
        <v>273510</v>
      </c>
      <c r="H2248" s="509">
        <v>1</v>
      </c>
      <c r="I2248" s="509">
        <v>5065</v>
      </c>
      <c r="J2248" s="509">
        <v>60</v>
      </c>
      <c r="K2248" s="509">
        <v>304080</v>
      </c>
      <c r="L2248" s="509">
        <v>1.1117692223319073</v>
      </c>
      <c r="M2248" s="509">
        <v>5068</v>
      </c>
      <c r="N2248" s="509">
        <v>80</v>
      </c>
      <c r="O2248" s="509">
        <v>405818</v>
      </c>
      <c r="P2248" s="522">
        <v>1.4837409966728821</v>
      </c>
      <c r="Q2248" s="510">
        <v>5072.7250000000004</v>
      </c>
    </row>
    <row r="2249" spans="1:17" ht="14.4" customHeight="1" x14ac:dyDescent="0.3">
      <c r="A2249" s="505" t="s">
        <v>3431</v>
      </c>
      <c r="B2249" s="506" t="s">
        <v>2713</v>
      </c>
      <c r="C2249" s="506" t="s">
        <v>2688</v>
      </c>
      <c r="D2249" s="506" t="s">
        <v>3021</v>
      </c>
      <c r="E2249" s="506" t="s">
        <v>3022</v>
      </c>
      <c r="F2249" s="509">
        <v>1</v>
      </c>
      <c r="G2249" s="509">
        <v>7669</v>
      </c>
      <c r="H2249" s="509">
        <v>1</v>
      </c>
      <c r="I2249" s="509">
        <v>7669</v>
      </c>
      <c r="J2249" s="509">
        <v>1</v>
      </c>
      <c r="K2249" s="509">
        <v>7673</v>
      </c>
      <c r="L2249" s="509">
        <v>1.0005215803885774</v>
      </c>
      <c r="M2249" s="509">
        <v>7673</v>
      </c>
      <c r="N2249" s="509">
        <v>3</v>
      </c>
      <c r="O2249" s="509">
        <v>23035</v>
      </c>
      <c r="P2249" s="522">
        <v>3.0036510627200417</v>
      </c>
      <c r="Q2249" s="510">
        <v>7678.333333333333</v>
      </c>
    </row>
    <row r="2250" spans="1:17" ht="14.4" customHeight="1" x14ac:dyDescent="0.3">
      <c r="A2250" s="505" t="s">
        <v>3431</v>
      </c>
      <c r="B2250" s="506" t="s">
        <v>2713</v>
      </c>
      <c r="C2250" s="506" t="s">
        <v>2688</v>
      </c>
      <c r="D2250" s="506" t="s">
        <v>3023</v>
      </c>
      <c r="E2250" s="506" t="s">
        <v>3024</v>
      </c>
      <c r="F2250" s="509">
        <v>1</v>
      </c>
      <c r="G2250" s="509">
        <v>5505</v>
      </c>
      <c r="H2250" s="509">
        <v>1</v>
      </c>
      <c r="I2250" s="509">
        <v>5505</v>
      </c>
      <c r="J2250" s="509">
        <v>1</v>
      </c>
      <c r="K2250" s="509">
        <v>5508</v>
      </c>
      <c r="L2250" s="509">
        <v>1.0005449591280653</v>
      </c>
      <c r="M2250" s="509">
        <v>5508</v>
      </c>
      <c r="N2250" s="509"/>
      <c r="O2250" s="509"/>
      <c r="P2250" s="522"/>
      <c r="Q2250" s="510"/>
    </row>
    <row r="2251" spans="1:17" ht="14.4" customHeight="1" x14ac:dyDescent="0.3">
      <c r="A2251" s="505" t="s">
        <v>3431</v>
      </c>
      <c r="B2251" s="506" t="s">
        <v>2713</v>
      </c>
      <c r="C2251" s="506" t="s">
        <v>2688</v>
      </c>
      <c r="D2251" s="506" t="s">
        <v>3025</v>
      </c>
      <c r="E2251" s="506" t="s">
        <v>3026</v>
      </c>
      <c r="F2251" s="509"/>
      <c r="G2251" s="509"/>
      <c r="H2251" s="509"/>
      <c r="I2251" s="509"/>
      <c r="J2251" s="509">
        <v>1</v>
      </c>
      <c r="K2251" s="509">
        <v>742</v>
      </c>
      <c r="L2251" s="509"/>
      <c r="M2251" s="509">
        <v>742</v>
      </c>
      <c r="N2251" s="509">
        <v>1</v>
      </c>
      <c r="O2251" s="509">
        <v>749</v>
      </c>
      <c r="P2251" s="522"/>
      <c r="Q2251" s="510">
        <v>749</v>
      </c>
    </row>
    <row r="2252" spans="1:17" ht="14.4" customHeight="1" x14ac:dyDescent="0.3">
      <c r="A2252" s="505" t="s">
        <v>3431</v>
      </c>
      <c r="B2252" s="506" t="s">
        <v>2713</v>
      </c>
      <c r="C2252" s="506" t="s">
        <v>2688</v>
      </c>
      <c r="D2252" s="506" t="s">
        <v>3027</v>
      </c>
      <c r="E2252" s="506" t="s">
        <v>3028</v>
      </c>
      <c r="F2252" s="509">
        <v>773</v>
      </c>
      <c r="G2252" s="509">
        <v>132956</v>
      </c>
      <c r="H2252" s="509">
        <v>1</v>
      </c>
      <c r="I2252" s="509">
        <v>172</v>
      </c>
      <c r="J2252" s="509">
        <v>735</v>
      </c>
      <c r="K2252" s="509">
        <v>127155</v>
      </c>
      <c r="L2252" s="509">
        <v>0.95636902433887905</v>
      </c>
      <c r="M2252" s="509">
        <v>173</v>
      </c>
      <c r="N2252" s="509">
        <v>720</v>
      </c>
      <c r="O2252" s="509">
        <v>125112</v>
      </c>
      <c r="P2252" s="522">
        <v>0.94100303859923584</v>
      </c>
      <c r="Q2252" s="510">
        <v>173.76666666666668</v>
      </c>
    </row>
    <row r="2253" spans="1:17" ht="14.4" customHeight="1" x14ac:dyDescent="0.3">
      <c r="A2253" s="505" t="s">
        <v>3431</v>
      </c>
      <c r="B2253" s="506" t="s">
        <v>2713</v>
      </c>
      <c r="C2253" s="506" t="s">
        <v>2688</v>
      </c>
      <c r="D2253" s="506" t="s">
        <v>3029</v>
      </c>
      <c r="E2253" s="506" t="s">
        <v>3030</v>
      </c>
      <c r="F2253" s="509">
        <v>180</v>
      </c>
      <c r="G2253" s="509">
        <v>358920</v>
      </c>
      <c r="H2253" s="509">
        <v>1</v>
      </c>
      <c r="I2253" s="509">
        <v>1994</v>
      </c>
      <c r="J2253" s="509">
        <v>155</v>
      </c>
      <c r="K2253" s="509">
        <v>309380</v>
      </c>
      <c r="L2253" s="509">
        <v>0.86197481332887549</v>
      </c>
      <c r="M2253" s="509">
        <v>1996</v>
      </c>
      <c r="N2253" s="509">
        <v>172</v>
      </c>
      <c r="O2253" s="509">
        <v>343732</v>
      </c>
      <c r="P2253" s="522">
        <v>0.95768416360191688</v>
      </c>
      <c r="Q2253" s="510">
        <v>1998.4418604651162</v>
      </c>
    </row>
    <row r="2254" spans="1:17" ht="14.4" customHeight="1" x14ac:dyDescent="0.3">
      <c r="A2254" s="505" t="s">
        <v>3431</v>
      </c>
      <c r="B2254" s="506" t="s">
        <v>2713</v>
      </c>
      <c r="C2254" s="506" t="s">
        <v>2688</v>
      </c>
      <c r="D2254" s="506" t="s">
        <v>3035</v>
      </c>
      <c r="E2254" s="506" t="s">
        <v>3036</v>
      </c>
      <c r="F2254" s="509">
        <v>20</v>
      </c>
      <c r="G2254" s="509">
        <v>53820</v>
      </c>
      <c r="H2254" s="509">
        <v>1</v>
      </c>
      <c r="I2254" s="509">
        <v>2691</v>
      </c>
      <c r="J2254" s="509">
        <v>22</v>
      </c>
      <c r="K2254" s="509">
        <v>59224</v>
      </c>
      <c r="L2254" s="509">
        <v>1.1004087699739873</v>
      </c>
      <c r="M2254" s="509">
        <v>2692</v>
      </c>
      <c r="N2254" s="509">
        <v>29</v>
      </c>
      <c r="O2254" s="509">
        <v>78143</v>
      </c>
      <c r="P2254" s="522">
        <v>1.4519323671497584</v>
      </c>
      <c r="Q2254" s="510">
        <v>2694.5862068965516</v>
      </c>
    </row>
    <row r="2255" spans="1:17" ht="14.4" customHeight="1" x14ac:dyDescent="0.3">
      <c r="A2255" s="505" t="s">
        <v>3431</v>
      </c>
      <c r="B2255" s="506" t="s">
        <v>2713</v>
      </c>
      <c r="C2255" s="506" t="s">
        <v>2688</v>
      </c>
      <c r="D2255" s="506" t="s">
        <v>3037</v>
      </c>
      <c r="E2255" s="506" t="s">
        <v>3038</v>
      </c>
      <c r="F2255" s="509">
        <v>1</v>
      </c>
      <c r="G2255" s="509">
        <v>5177</v>
      </c>
      <c r="H2255" s="509">
        <v>1</v>
      </c>
      <c r="I2255" s="509">
        <v>5177</v>
      </c>
      <c r="J2255" s="509">
        <v>1</v>
      </c>
      <c r="K2255" s="509">
        <v>5180</v>
      </c>
      <c r="L2255" s="509">
        <v>1.0005794861889126</v>
      </c>
      <c r="M2255" s="509">
        <v>5180</v>
      </c>
      <c r="N2255" s="509">
        <v>4</v>
      </c>
      <c r="O2255" s="509">
        <v>20738</v>
      </c>
      <c r="P2255" s="522">
        <v>4.0057948618891253</v>
      </c>
      <c r="Q2255" s="510">
        <v>5184.5</v>
      </c>
    </row>
    <row r="2256" spans="1:17" ht="14.4" customHeight="1" x14ac:dyDescent="0.3">
      <c r="A2256" s="505" t="s">
        <v>3431</v>
      </c>
      <c r="B2256" s="506" t="s">
        <v>2713</v>
      </c>
      <c r="C2256" s="506" t="s">
        <v>2688</v>
      </c>
      <c r="D2256" s="506" t="s">
        <v>3049</v>
      </c>
      <c r="E2256" s="506" t="s">
        <v>3050</v>
      </c>
      <c r="F2256" s="509"/>
      <c r="G2256" s="509"/>
      <c r="H2256" s="509"/>
      <c r="I2256" s="509"/>
      <c r="J2256" s="509">
        <v>3</v>
      </c>
      <c r="K2256" s="509">
        <v>450</v>
      </c>
      <c r="L2256" s="509"/>
      <c r="M2256" s="509">
        <v>150</v>
      </c>
      <c r="N2256" s="509">
        <v>2</v>
      </c>
      <c r="O2256" s="509">
        <v>301</v>
      </c>
      <c r="P2256" s="522"/>
      <c r="Q2256" s="510">
        <v>150.5</v>
      </c>
    </row>
    <row r="2257" spans="1:17" ht="14.4" customHeight="1" x14ac:dyDescent="0.3">
      <c r="A2257" s="505" t="s">
        <v>3431</v>
      </c>
      <c r="B2257" s="506" t="s">
        <v>2713</v>
      </c>
      <c r="C2257" s="506" t="s">
        <v>2688</v>
      </c>
      <c r="D2257" s="506" t="s">
        <v>3051</v>
      </c>
      <c r="E2257" s="506" t="s">
        <v>3052</v>
      </c>
      <c r="F2257" s="509">
        <v>1</v>
      </c>
      <c r="G2257" s="509">
        <v>192</v>
      </c>
      <c r="H2257" s="509">
        <v>1</v>
      </c>
      <c r="I2257" s="509">
        <v>192</v>
      </c>
      <c r="J2257" s="509">
        <v>3</v>
      </c>
      <c r="K2257" s="509">
        <v>579</v>
      </c>
      <c r="L2257" s="509">
        <v>3.015625</v>
      </c>
      <c r="M2257" s="509">
        <v>193</v>
      </c>
      <c r="N2257" s="509">
        <v>4</v>
      </c>
      <c r="O2257" s="509">
        <v>775</v>
      </c>
      <c r="P2257" s="522">
        <v>4.036458333333333</v>
      </c>
      <c r="Q2257" s="510">
        <v>193.75</v>
      </c>
    </row>
    <row r="2258" spans="1:17" ht="14.4" customHeight="1" x14ac:dyDescent="0.3">
      <c r="A2258" s="505" t="s">
        <v>3431</v>
      </c>
      <c r="B2258" s="506" t="s">
        <v>2713</v>
      </c>
      <c r="C2258" s="506" t="s">
        <v>2688</v>
      </c>
      <c r="D2258" s="506" t="s">
        <v>3053</v>
      </c>
      <c r="E2258" s="506" t="s">
        <v>3054</v>
      </c>
      <c r="F2258" s="509"/>
      <c r="G2258" s="509"/>
      <c r="H2258" s="509"/>
      <c r="I2258" s="509"/>
      <c r="J2258" s="509">
        <v>9</v>
      </c>
      <c r="K2258" s="509">
        <v>1782</v>
      </c>
      <c r="L2258" s="509"/>
      <c r="M2258" s="509">
        <v>198</v>
      </c>
      <c r="N2258" s="509">
        <v>2</v>
      </c>
      <c r="O2258" s="509">
        <v>397</v>
      </c>
      <c r="P2258" s="522"/>
      <c r="Q2258" s="510">
        <v>198.5</v>
      </c>
    </row>
    <row r="2259" spans="1:17" ht="14.4" customHeight="1" x14ac:dyDescent="0.3">
      <c r="A2259" s="505" t="s">
        <v>3431</v>
      </c>
      <c r="B2259" s="506" t="s">
        <v>2713</v>
      </c>
      <c r="C2259" s="506" t="s">
        <v>2688</v>
      </c>
      <c r="D2259" s="506" t="s">
        <v>3055</v>
      </c>
      <c r="E2259" s="506" t="s">
        <v>3056</v>
      </c>
      <c r="F2259" s="509"/>
      <c r="G2259" s="509"/>
      <c r="H2259" s="509"/>
      <c r="I2259" s="509"/>
      <c r="J2259" s="509">
        <v>1</v>
      </c>
      <c r="K2259" s="509">
        <v>415</v>
      </c>
      <c r="L2259" s="509"/>
      <c r="M2259" s="509">
        <v>415</v>
      </c>
      <c r="N2259" s="509">
        <v>1</v>
      </c>
      <c r="O2259" s="509">
        <v>417</v>
      </c>
      <c r="P2259" s="522"/>
      <c r="Q2259" s="510">
        <v>417</v>
      </c>
    </row>
    <row r="2260" spans="1:17" ht="14.4" customHeight="1" x14ac:dyDescent="0.3">
      <c r="A2260" s="505" t="s">
        <v>3431</v>
      </c>
      <c r="B2260" s="506" t="s">
        <v>2713</v>
      </c>
      <c r="C2260" s="506" t="s">
        <v>2688</v>
      </c>
      <c r="D2260" s="506" t="s">
        <v>3059</v>
      </c>
      <c r="E2260" s="506" t="s">
        <v>3060</v>
      </c>
      <c r="F2260" s="509">
        <v>1</v>
      </c>
      <c r="G2260" s="509">
        <v>157</v>
      </c>
      <c r="H2260" s="509">
        <v>1</v>
      </c>
      <c r="I2260" s="509">
        <v>157</v>
      </c>
      <c r="J2260" s="509">
        <v>2</v>
      </c>
      <c r="K2260" s="509">
        <v>316</v>
      </c>
      <c r="L2260" s="509">
        <v>2.0127388535031847</v>
      </c>
      <c r="M2260" s="509">
        <v>158</v>
      </c>
      <c r="N2260" s="509">
        <v>14</v>
      </c>
      <c r="O2260" s="509">
        <v>2226</v>
      </c>
      <c r="P2260" s="522">
        <v>14.178343949044587</v>
      </c>
      <c r="Q2260" s="510">
        <v>159</v>
      </c>
    </row>
    <row r="2261" spans="1:17" ht="14.4" customHeight="1" x14ac:dyDescent="0.3">
      <c r="A2261" s="505" t="s">
        <v>3431</v>
      </c>
      <c r="B2261" s="506" t="s">
        <v>2713</v>
      </c>
      <c r="C2261" s="506" t="s">
        <v>2688</v>
      </c>
      <c r="D2261" s="506" t="s">
        <v>3063</v>
      </c>
      <c r="E2261" s="506" t="s">
        <v>3064</v>
      </c>
      <c r="F2261" s="509"/>
      <c r="G2261" s="509"/>
      <c r="H2261" s="509"/>
      <c r="I2261" s="509"/>
      <c r="J2261" s="509">
        <v>4</v>
      </c>
      <c r="K2261" s="509">
        <v>1248</v>
      </c>
      <c r="L2261" s="509"/>
      <c r="M2261" s="509">
        <v>312</v>
      </c>
      <c r="N2261" s="509">
        <v>2</v>
      </c>
      <c r="O2261" s="509">
        <v>626</v>
      </c>
      <c r="P2261" s="522"/>
      <c r="Q2261" s="510">
        <v>313</v>
      </c>
    </row>
    <row r="2262" spans="1:17" ht="14.4" customHeight="1" x14ac:dyDescent="0.3">
      <c r="A2262" s="505" t="s">
        <v>3431</v>
      </c>
      <c r="B2262" s="506" t="s">
        <v>2713</v>
      </c>
      <c r="C2262" s="506" t="s">
        <v>2688</v>
      </c>
      <c r="D2262" s="506" t="s">
        <v>3067</v>
      </c>
      <c r="E2262" s="506" t="s">
        <v>3068</v>
      </c>
      <c r="F2262" s="509">
        <v>49</v>
      </c>
      <c r="G2262" s="509">
        <v>103684</v>
      </c>
      <c r="H2262" s="509">
        <v>1</v>
      </c>
      <c r="I2262" s="509">
        <v>2116</v>
      </c>
      <c r="J2262" s="509">
        <v>39</v>
      </c>
      <c r="K2262" s="509">
        <v>82602</v>
      </c>
      <c r="L2262" s="509">
        <v>0.79667065313838203</v>
      </c>
      <c r="M2262" s="509">
        <v>2118</v>
      </c>
      <c r="N2262" s="509">
        <v>63</v>
      </c>
      <c r="O2262" s="509">
        <v>133590</v>
      </c>
      <c r="P2262" s="522">
        <v>1.2884340881910421</v>
      </c>
      <c r="Q2262" s="510">
        <v>2120.4761904761904</v>
      </c>
    </row>
    <row r="2263" spans="1:17" ht="14.4" customHeight="1" x14ac:dyDescent="0.3">
      <c r="A2263" s="505" t="s">
        <v>3431</v>
      </c>
      <c r="B2263" s="506" t="s">
        <v>2713</v>
      </c>
      <c r="C2263" s="506" t="s">
        <v>2688</v>
      </c>
      <c r="D2263" s="506" t="s">
        <v>3069</v>
      </c>
      <c r="E2263" s="506" t="s">
        <v>2998</v>
      </c>
      <c r="F2263" s="509">
        <v>4</v>
      </c>
      <c r="G2263" s="509">
        <v>7448</v>
      </c>
      <c r="H2263" s="509">
        <v>1</v>
      </c>
      <c r="I2263" s="509">
        <v>1862</v>
      </c>
      <c r="J2263" s="509">
        <v>3</v>
      </c>
      <c r="K2263" s="509">
        <v>5592</v>
      </c>
      <c r="L2263" s="509">
        <v>0.75080558539205156</v>
      </c>
      <c r="M2263" s="509">
        <v>1864</v>
      </c>
      <c r="N2263" s="509">
        <v>3</v>
      </c>
      <c r="O2263" s="509">
        <v>5601</v>
      </c>
      <c r="P2263" s="522">
        <v>0.75201396348012894</v>
      </c>
      <c r="Q2263" s="510">
        <v>1867</v>
      </c>
    </row>
    <row r="2264" spans="1:17" ht="14.4" customHeight="1" x14ac:dyDescent="0.3">
      <c r="A2264" s="505" t="s">
        <v>3431</v>
      </c>
      <c r="B2264" s="506" t="s">
        <v>2713</v>
      </c>
      <c r="C2264" s="506" t="s">
        <v>2688</v>
      </c>
      <c r="D2264" s="506" t="s">
        <v>3070</v>
      </c>
      <c r="E2264" s="506" t="s">
        <v>3071</v>
      </c>
      <c r="F2264" s="509"/>
      <c r="G2264" s="509"/>
      <c r="H2264" s="509"/>
      <c r="I2264" s="509"/>
      <c r="J2264" s="509">
        <v>2</v>
      </c>
      <c r="K2264" s="509">
        <v>316</v>
      </c>
      <c r="L2264" s="509"/>
      <c r="M2264" s="509">
        <v>158</v>
      </c>
      <c r="N2264" s="509"/>
      <c r="O2264" s="509"/>
      <c r="P2264" s="522"/>
      <c r="Q2264" s="510"/>
    </row>
    <row r="2265" spans="1:17" ht="14.4" customHeight="1" x14ac:dyDescent="0.3">
      <c r="A2265" s="505" t="s">
        <v>3431</v>
      </c>
      <c r="B2265" s="506" t="s">
        <v>2713</v>
      </c>
      <c r="C2265" s="506" t="s">
        <v>2688</v>
      </c>
      <c r="D2265" s="506" t="s">
        <v>3072</v>
      </c>
      <c r="E2265" s="506" t="s">
        <v>3073</v>
      </c>
      <c r="F2265" s="509"/>
      <c r="G2265" s="509"/>
      <c r="H2265" s="509"/>
      <c r="I2265" s="509"/>
      <c r="J2265" s="509"/>
      <c r="K2265" s="509"/>
      <c r="L2265" s="509"/>
      <c r="M2265" s="509"/>
      <c r="N2265" s="509">
        <v>2</v>
      </c>
      <c r="O2265" s="509">
        <v>19448</v>
      </c>
      <c r="P2265" s="522"/>
      <c r="Q2265" s="510">
        <v>9724</v>
      </c>
    </row>
    <row r="2266" spans="1:17" ht="14.4" customHeight="1" x14ac:dyDescent="0.3">
      <c r="A2266" s="505" t="s">
        <v>3431</v>
      </c>
      <c r="B2266" s="506" t="s">
        <v>2713</v>
      </c>
      <c r="C2266" s="506" t="s">
        <v>2688</v>
      </c>
      <c r="D2266" s="506" t="s">
        <v>3078</v>
      </c>
      <c r="E2266" s="506" t="s">
        <v>3079</v>
      </c>
      <c r="F2266" s="509">
        <v>52</v>
      </c>
      <c r="G2266" s="509">
        <v>435656</v>
      </c>
      <c r="H2266" s="509">
        <v>1</v>
      </c>
      <c r="I2266" s="509">
        <v>8378</v>
      </c>
      <c r="J2266" s="509">
        <v>48</v>
      </c>
      <c r="K2266" s="509">
        <v>402432</v>
      </c>
      <c r="L2266" s="509">
        <v>0.92373799511541221</v>
      </c>
      <c r="M2266" s="509">
        <v>8384</v>
      </c>
      <c r="N2266" s="509">
        <v>83</v>
      </c>
      <c r="O2266" s="509">
        <v>696653</v>
      </c>
      <c r="P2266" s="522">
        <v>1.5990896487136641</v>
      </c>
      <c r="Q2266" s="510">
        <v>8393.4096385542161</v>
      </c>
    </row>
    <row r="2267" spans="1:17" ht="14.4" customHeight="1" x14ac:dyDescent="0.3">
      <c r="A2267" s="505" t="s">
        <v>3431</v>
      </c>
      <c r="B2267" s="506" t="s">
        <v>2713</v>
      </c>
      <c r="C2267" s="506" t="s">
        <v>2688</v>
      </c>
      <c r="D2267" s="506" t="s">
        <v>3088</v>
      </c>
      <c r="E2267" s="506" t="s">
        <v>3089</v>
      </c>
      <c r="F2267" s="509">
        <v>1</v>
      </c>
      <c r="G2267" s="509">
        <v>5688</v>
      </c>
      <c r="H2267" s="509">
        <v>1</v>
      </c>
      <c r="I2267" s="509">
        <v>5688</v>
      </c>
      <c r="J2267" s="509">
        <v>1</v>
      </c>
      <c r="K2267" s="509">
        <v>5693</v>
      </c>
      <c r="L2267" s="509">
        <v>1.0008790436005626</v>
      </c>
      <c r="M2267" s="509">
        <v>5693</v>
      </c>
      <c r="N2267" s="509"/>
      <c r="O2267" s="509"/>
      <c r="P2267" s="522"/>
      <c r="Q2267" s="510"/>
    </row>
    <row r="2268" spans="1:17" ht="14.4" customHeight="1" x14ac:dyDescent="0.3">
      <c r="A2268" s="505" t="s">
        <v>3431</v>
      </c>
      <c r="B2268" s="506" t="s">
        <v>2713</v>
      </c>
      <c r="C2268" s="506" t="s">
        <v>2688</v>
      </c>
      <c r="D2268" s="506" t="s">
        <v>3090</v>
      </c>
      <c r="E2268" s="506" t="s">
        <v>3091</v>
      </c>
      <c r="F2268" s="509"/>
      <c r="G2268" s="509"/>
      <c r="H2268" s="509"/>
      <c r="I2268" s="509"/>
      <c r="J2268" s="509"/>
      <c r="K2268" s="509"/>
      <c r="L2268" s="509"/>
      <c r="M2268" s="509"/>
      <c r="N2268" s="509">
        <v>2</v>
      </c>
      <c r="O2268" s="509">
        <v>1836</v>
      </c>
      <c r="P2268" s="522"/>
      <c r="Q2268" s="510">
        <v>918</v>
      </c>
    </row>
    <row r="2269" spans="1:17" ht="14.4" customHeight="1" x14ac:dyDescent="0.3">
      <c r="A2269" s="505" t="s">
        <v>518</v>
      </c>
      <c r="B2269" s="506" t="s">
        <v>2713</v>
      </c>
      <c r="C2269" s="506" t="s">
        <v>2714</v>
      </c>
      <c r="D2269" s="506" t="s">
        <v>2728</v>
      </c>
      <c r="E2269" s="506" t="s">
        <v>725</v>
      </c>
      <c r="F2269" s="509">
        <v>-1.6</v>
      </c>
      <c r="G2269" s="509">
        <v>-1568.68</v>
      </c>
      <c r="H2269" s="509">
        <v>1</v>
      </c>
      <c r="I2269" s="509">
        <v>980.42499999999995</v>
      </c>
      <c r="J2269" s="509"/>
      <c r="K2269" s="509"/>
      <c r="L2269" s="509"/>
      <c r="M2269" s="509"/>
      <c r="N2269" s="509"/>
      <c r="O2269" s="509"/>
      <c r="P2269" s="522"/>
      <c r="Q2269" s="510"/>
    </row>
    <row r="2270" spans="1:17" ht="14.4" customHeight="1" x14ac:dyDescent="0.3">
      <c r="A2270" s="505" t="s">
        <v>518</v>
      </c>
      <c r="B2270" s="506" t="s">
        <v>2713</v>
      </c>
      <c r="C2270" s="506" t="s">
        <v>2714</v>
      </c>
      <c r="D2270" s="506" t="s">
        <v>2731</v>
      </c>
      <c r="E2270" s="506" t="s">
        <v>832</v>
      </c>
      <c r="F2270" s="509">
        <v>-0.14000000000000001</v>
      </c>
      <c r="G2270" s="509">
        <v>-1805.98</v>
      </c>
      <c r="H2270" s="509">
        <v>1</v>
      </c>
      <c r="I2270" s="509">
        <v>12899.857142857141</v>
      </c>
      <c r="J2270" s="509"/>
      <c r="K2270" s="509"/>
      <c r="L2270" s="509"/>
      <c r="M2270" s="509"/>
      <c r="N2270" s="509"/>
      <c r="O2270" s="509"/>
      <c r="P2270" s="522"/>
      <c r="Q2270" s="510"/>
    </row>
    <row r="2271" spans="1:17" ht="14.4" customHeight="1" x14ac:dyDescent="0.3">
      <c r="A2271" s="505" t="s">
        <v>518</v>
      </c>
      <c r="B2271" s="506" t="s">
        <v>2713</v>
      </c>
      <c r="C2271" s="506" t="s">
        <v>2714</v>
      </c>
      <c r="D2271" s="506" t="s">
        <v>2745</v>
      </c>
      <c r="E2271" s="506" t="s">
        <v>748</v>
      </c>
      <c r="F2271" s="509">
        <v>-0.16</v>
      </c>
      <c r="G2271" s="509">
        <v>-866.13</v>
      </c>
      <c r="H2271" s="509">
        <v>1</v>
      </c>
      <c r="I2271" s="509">
        <v>5413.3125</v>
      </c>
      <c r="J2271" s="509"/>
      <c r="K2271" s="509"/>
      <c r="L2271" s="509"/>
      <c r="M2271" s="509"/>
      <c r="N2271" s="509"/>
      <c r="O2271" s="509"/>
      <c r="P2271" s="522"/>
      <c r="Q2271" s="510"/>
    </row>
    <row r="2272" spans="1:17" ht="14.4" customHeight="1" x14ac:dyDescent="0.3">
      <c r="A2272" s="505" t="s">
        <v>518</v>
      </c>
      <c r="B2272" s="506" t="s">
        <v>2713</v>
      </c>
      <c r="C2272" s="506" t="s">
        <v>2714</v>
      </c>
      <c r="D2272" s="506" t="s">
        <v>2746</v>
      </c>
      <c r="E2272" s="506" t="s">
        <v>748</v>
      </c>
      <c r="F2272" s="509">
        <v>-0.16</v>
      </c>
      <c r="G2272" s="509">
        <v>-1732.26</v>
      </c>
      <c r="H2272" s="509">
        <v>1</v>
      </c>
      <c r="I2272" s="509">
        <v>10826.625</v>
      </c>
      <c r="J2272" s="509"/>
      <c r="K2272" s="509"/>
      <c r="L2272" s="509"/>
      <c r="M2272" s="509"/>
      <c r="N2272" s="509">
        <v>-0.85</v>
      </c>
      <c r="O2272" s="509">
        <v>-9283.36</v>
      </c>
      <c r="P2272" s="522">
        <v>5.3591031369424913</v>
      </c>
      <c r="Q2272" s="510">
        <v>10921.6</v>
      </c>
    </row>
    <row r="2273" spans="1:17" ht="14.4" customHeight="1" x14ac:dyDescent="0.3">
      <c r="A2273" s="505" t="s">
        <v>518</v>
      </c>
      <c r="B2273" s="506" t="s">
        <v>2713</v>
      </c>
      <c r="C2273" s="506" t="s">
        <v>2714</v>
      </c>
      <c r="D2273" s="506" t="s">
        <v>2747</v>
      </c>
      <c r="E2273" s="506" t="s">
        <v>855</v>
      </c>
      <c r="F2273" s="509">
        <v>-0.03</v>
      </c>
      <c r="G2273" s="509">
        <v>-48.47</v>
      </c>
      <c r="H2273" s="509">
        <v>1</v>
      </c>
      <c r="I2273" s="509">
        <v>1615.6666666666667</v>
      </c>
      <c r="J2273" s="509">
        <v>-0.1</v>
      </c>
      <c r="K2273" s="509">
        <v>-194.75</v>
      </c>
      <c r="L2273" s="509">
        <v>4.0179492469568805</v>
      </c>
      <c r="M2273" s="509">
        <v>1947.5</v>
      </c>
      <c r="N2273" s="509"/>
      <c r="O2273" s="509"/>
      <c r="P2273" s="522"/>
      <c r="Q2273" s="510"/>
    </row>
    <row r="2274" spans="1:17" ht="14.4" customHeight="1" x14ac:dyDescent="0.3">
      <c r="A2274" s="505" t="s">
        <v>3432</v>
      </c>
      <c r="B2274" s="506" t="s">
        <v>2713</v>
      </c>
      <c r="C2274" s="506" t="s">
        <v>2714</v>
      </c>
      <c r="D2274" s="506" t="s">
        <v>2716</v>
      </c>
      <c r="E2274" s="506" t="s">
        <v>2717</v>
      </c>
      <c r="F2274" s="509">
        <v>1</v>
      </c>
      <c r="G2274" s="509">
        <v>484.78</v>
      </c>
      <c r="H2274" s="509">
        <v>1</v>
      </c>
      <c r="I2274" s="509">
        <v>484.78</v>
      </c>
      <c r="J2274" s="509"/>
      <c r="K2274" s="509"/>
      <c r="L2274" s="509"/>
      <c r="M2274" s="509"/>
      <c r="N2274" s="509"/>
      <c r="O2274" s="509"/>
      <c r="P2274" s="522"/>
      <c r="Q2274" s="510"/>
    </row>
    <row r="2275" spans="1:17" ht="14.4" customHeight="1" x14ac:dyDescent="0.3">
      <c r="A2275" s="505" t="s">
        <v>3432</v>
      </c>
      <c r="B2275" s="506" t="s">
        <v>2713</v>
      </c>
      <c r="C2275" s="506" t="s">
        <v>2714</v>
      </c>
      <c r="D2275" s="506" t="s">
        <v>2719</v>
      </c>
      <c r="E2275" s="506" t="s">
        <v>714</v>
      </c>
      <c r="F2275" s="509">
        <v>0.5</v>
      </c>
      <c r="G2275" s="509">
        <v>991.44</v>
      </c>
      <c r="H2275" s="509">
        <v>1</v>
      </c>
      <c r="I2275" s="509">
        <v>1982.88</v>
      </c>
      <c r="J2275" s="509"/>
      <c r="K2275" s="509"/>
      <c r="L2275" s="509"/>
      <c r="M2275" s="509"/>
      <c r="N2275" s="509"/>
      <c r="O2275" s="509"/>
      <c r="P2275" s="522"/>
      <c r="Q2275" s="510"/>
    </row>
    <row r="2276" spans="1:17" ht="14.4" customHeight="1" x14ac:dyDescent="0.3">
      <c r="A2276" s="505" t="s">
        <v>3432</v>
      </c>
      <c r="B2276" s="506" t="s">
        <v>2713</v>
      </c>
      <c r="C2276" s="506" t="s">
        <v>2714</v>
      </c>
      <c r="D2276" s="506" t="s">
        <v>2720</v>
      </c>
      <c r="E2276" s="506" t="s">
        <v>2721</v>
      </c>
      <c r="F2276" s="509"/>
      <c r="G2276" s="509"/>
      <c r="H2276" s="509"/>
      <c r="I2276" s="509"/>
      <c r="J2276" s="509">
        <v>0.67</v>
      </c>
      <c r="K2276" s="509">
        <v>1789.87</v>
      </c>
      <c r="L2276" s="509"/>
      <c r="M2276" s="509">
        <v>2671.4477611940297</v>
      </c>
      <c r="N2276" s="509">
        <v>0.67</v>
      </c>
      <c r="O2276" s="509">
        <v>1789.87</v>
      </c>
      <c r="P2276" s="522"/>
      <c r="Q2276" s="510">
        <v>2671.4477611940297</v>
      </c>
    </row>
    <row r="2277" spans="1:17" ht="14.4" customHeight="1" x14ac:dyDescent="0.3">
      <c r="A2277" s="505" t="s">
        <v>3432</v>
      </c>
      <c r="B2277" s="506" t="s">
        <v>2713</v>
      </c>
      <c r="C2277" s="506" t="s">
        <v>2714</v>
      </c>
      <c r="D2277" s="506" t="s">
        <v>2722</v>
      </c>
      <c r="E2277" s="506" t="s">
        <v>2721</v>
      </c>
      <c r="F2277" s="509"/>
      <c r="G2277" s="509"/>
      <c r="H2277" s="509"/>
      <c r="I2277" s="509"/>
      <c r="J2277" s="509"/>
      <c r="K2277" s="509"/>
      <c r="L2277" s="509"/>
      <c r="M2277" s="509"/>
      <c r="N2277" s="509">
        <v>0.2</v>
      </c>
      <c r="O2277" s="509">
        <v>1335.72</v>
      </c>
      <c r="P2277" s="522"/>
      <c r="Q2277" s="510">
        <v>6678.5999999999995</v>
      </c>
    </row>
    <row r="2278" spans="1:17" ht="14.4" customHeight="1" x14ac:dyDescent="0.3">
      <c r="A2278" s="505" t="s">
        <v>3432</v>
      </c>
      <c r="B2278" s="506" t="s">
        <v>2713</v>
      </c>
      <c r="C2278" s="506" t="s">
        <v>2714</v>
      </c>
      <c r="D2278" s="506" t="s">
        <v>2728</v>
      </c>
      <c r="E2278" s="506" t="s">
        <v>725</v>
      </c>
      <c r="F2278" s="509">
        <v>5.0999999999999996</v>
      </c>
      <c r="G2278" s="509">
        <v>6993.07</v>
      </c>
      <c r="H2278" s="509">
        <v>1</v>
      </c>
      <c r="I2278" s="509">
        <v>1371.1901960784314</v>
      </c>
      <c r="J2278" s="509">
        <v>3.2</v>
      </c>
      <c r="K2278" s="509">
        <v>3143.38</v>
      </c>
      <c r="L2278" s="509">
        <v>0.44949929001139705</v>
      </c>
      <c r="M2278" s="509">
        <v>982.30624999999998</v>
      </c>
      <c r="N2278" s="509">
        <v>16.399999999999999</v>
      </c>
      <c r="O2278" s="509">
        <v>16220.039999999999</v>
      </c>
      <c r="P2278" s="522">
        <v>2.3194448218021555</v>
      </c>
      <c r="Q2278" s="510">
        <v>989.02682926829266</v>
      </c>
    </row>
    <row r="2279" spans="1:17" ht="14.4" customHeight="1" x14ac:dyDescent="0.3">
      <c r="A2279" s="505" t="s">
        <v>3432</v>
      </c>
      <c r="B2279" s="506" t="s">
        <v>2713</v>
      </c>
      <c r="C2279" s="506" t="s">
        <v>2714</v>
      </c>
      <c r="D2279" s="506" t="s">
        <v>2731</v>
      </c>
      <c r="E2279" s="506" t="s">
        <v>832</v>
      </c>
      <c r="F2279" s="509">
        <v>0.64</v>
      </c>
      <c r="G2279" s="509">
        <v>8043.74</v>
      </c>
      <c r="H2279" s="509">
        <v>1</v>
      </c>
      <c r="I2279" s="509">
        <v>12568.34375</v>
      </c>
      <c r="J2279" s="509">
        <v>1.57</v>
      </c>
      <c r="K2279" s="509">
        <v>16742.2</v>
      </c>
      <c r="L2279" s="509">
        <v>2.0813949729852035</v>
      </c>
      <c r="M2279" s="509">
        <v>10663.821656050955</v>
      </c>
      <c r="N2279" s="509">
        <v>0.73</v>
      </c>
      <c r="O2279" s="509">
        <v>7546.27</v>
      </c>
      <c r="P2279" s="522">
        <v>0.93815439086792962</v>
      </c>
      <c r="Q2279" s="510">
        <v>10337.356164383562</v>
      </c>
    </row>
    <row r="2280" spans="1:17" ht="14.4" customHeight="1" x14ac:dyDescent="0.3">
      <c r="A2280" s="505" t="s">
        <v>3432</v>
      </c>
      <c r="B2280" s="506" t="s">
        <v>2713</v>
      </c>
      <c r="C2280" s="506" t="s">
        <v>2714</v>
      </c>
      <c r="D2280" s="506" t="s">
        <v>2741</v>
      </c>
      <c r="E2280" s="506" t="s">
        <v>729</v>
      </c>
      <c r="F2280" s="509">
        <v>1</v>
      </c>
      <c r="G2280" s="509">
        <v>1933.46</v>
      </c>
      <c r="H2280" s="509">
        <v>1</v>
      </c>
      <c r="I2280" s="509">
        <v>1933.46</v>
      </c>
      <c r="J2280" s="509"/>
      <c r="K2280" s="509"/>
      <c r="L2280" s="509"/>
      <c r="M2280" s="509"/>
      <c r="N2280" s="509"/>
      <c r="O2280" s="509"/>
      <c r="P2280" s="522"/>
      <c r="Q2280" s="510"/>
    </row>
    <row r="2281" spans="1:17" ht="14.4" customHeight="1" x14ac:dyDescent="0.3">
      <c r="A2281" s="505" t="s">
        <v>3432</v>
      </c>
      <c r="B2281" s="506" t="s">
        <v>2713</v>
      </c>
      <c r="C2281" s="506" t="s">
        <v>2714</v>
      </c>
      <c r="D2281" s="506" t="s">
        <v>2745</v>
      </c>
      <c r="E2281" s="506" t="s">
        <v>748</v>
      </c>
      <c r="F2281" s="509"/>
      <c r="G2281" s="509"/>
      <c r="H2281" s="509"/>
      <c r="I2281" s="509"/>
      <c r="J2281" s="509">
        <v>0.2</v>
      </c>
      <c r="K2281" s="509">
        <v>1092.1600000000001</v>
      </c>
      <c r="L2281" s="509"/>
      <c r="M2281" s="509">
        <v>5460.8</v>
      </c>
      <c r="N2281" s="509"/>
      <c r="O2281" s="509"/>
      <c r="P2281" s="522"/>
      <c r="Q2281" s="510"/>
    </row>
    <row r="2282" spans="1:17" ht="14.4" customHeight="1" x14ac:dyDescent="0.3">
      <c r="A2282" s="505" t="s">
        <v>3432</v>
      </c>
      <c r="B2282" s="506" t="s">
        <v>2713</v>
      </c>
      <c r="C2282" s="506" t="s">
        <v>2714</v>
      </c>
      <c r="D2282" s="506" t="s">
        <v>2746</v>
      </c>
      <c r="E2282" s="506" t="s">
        <v>748</v>
      </c>
      <c r="F2282" s="509">
        <v>1.5200000000000002</v>
      </c>
      <c r="G2282" s="509">
        <v>16456.43</v>
      </c>
      <c r="H2282" s="509">
        <v>1</v>
      </c>
      <c r="I2282" s="509">
        <v>10826.598684210525</v>
      </c>
      <c r="J2282" s="509">
        <v>1.3900000000000001</v>
      </c>
      <c r="K2282" s="509">
        <v>15093.119999999999</v>
      </c>
      <c r="L2282" s="509">
        <v>0.91715639418756068</v>
      </c>
      <c r="M2282" s="509">
        <v>10858.359712230214</v>
      </c>
      <c r="N2282" s="509">
        <v>1.21</v>
      </c>
      <c r="O2282" s="509">
        <v>13215.070000000002</v>
      </c>
      <c r="P2282" s="522">
        <v>0.80303382932993372</v>
      </c>
      <c r="Q2282" s="510">
        <v>10921.545454545456</v>
      </c>
    </row>
    <row r="2283" spans="1:17" ht="14.4" customHeight="1" x14ac:dyDescent="0.3">
      <c r="A2283" s="505" t="s">
        <v>3432</v>
      </c>
      <c r="B2283" s="506" t="s">
        <v>2713</v>
      </c>
      <c r="C2283" s="506" t="s">
        <v>2714</v>
      </c>
      <c r="D2283" s="506" t="s">
        <v>2747</v>
      </c>
      <c r="E2283" s="506" t="s">
        <v>855</v>
      </c>
      <c r="F2283" s="509">
        <v>0.1</v>
      </c>
      <c r="G2283" s="509">
        <v>193.91</v>
      </c>
      <c r="H2283" s="509">
        <v>1</v>
      </c>
      <c r="I2283" s="509">
        <v>1939.1</v>
      </c>
      <c r="J2283" s="509">
        <v>0.30000000000000004</v>
      </c>
      <c r="K2283" s="509">
        <v>586.83000000000004</v>
      </c>
      <c r="L2283" s="509">
        <v>3.0263008612242794</v>
      </c>
      <c r="M2283" s="509">
        <v>1956.1</v>
      </c>
      <c r="N2283" s="509">
        <v>0.1</v>
      </c>
      <c r="O2283" s="509">
        <v>195.61</v>
      </c>
      <c r="P2283" s="522">
        <v>1.0087669537414266</v>
      </c>
      <c r="Q2283" s="510">
        <v>1956.1000000000001</v>
      </c>
    </row>
    <row r="2284" spans="1:17" ht="14.4" customHeight="1" x14ac:dyDescent="0.3">
      <c r="A2284" s="505" t="s">
        <v>3432</v>
      </c>
      <c r="B2284" s="506" t="s">
        <v>2713</v>
      </c>
      <c r="C2284" s="506" t="s">
        <v>2714</v>
      </c>
      <c r="D2284" s="506" t="s">
        <v>2749</v>
      </c>
      <c r="E2284" s="506" t="s">
        <v>748</v>
      </c>
      <c r="F2284" s="509"/>
      <c r="G2284" s="509"/>
      <c r="H2284" s="509"/>
      <c r="I2284" s="509"/>
      <c r="J2284" s="509"/>
      <c r="K2284" s="509"/>
      <c r="L2284" s="509"/>
      <c r="M2284" s="509"/>
      <c r="N2284" s="509">
        <v>2.5</v>
      </c>
      <c r="O2284" s="509">
        <v>5460.78</v>
      </c>
      <c r="P2284" s="522"/>
      <c r="Q2284" s="510">
        <v>2184.3119999999999</v>
      </c>
    </row>
    <row r="2285" spans="1:17" ht="14.4" customHeight="1" x14ac:dyDescent="0.3">
      <c r="A2285" s="505" t="s">
        <v>3432</v>
      </c>
      <c r="B2285" s="506" t="s">
        <v>2713</v>
      </c>
      <c r="C2285" s="506" t="s">
        <v>2714</v>
      </c>
      <c r="D2285" s="506" t="s">
        <v>2750</v>
      </c>
      <c r="E2285" s="506" t="s">
        <v>733</v>
      </c>
      <c r="F2285" s="509">
        <v>0.15</v>
      </c>
      <c r="G2285" s="509">
        <v>56.4</v>
      </c>
      <c r="H2285" s="509">
        <v>1</v>
      </c>
      <c r="I2285" s="509">
        <v>376</v>
      </c>
      <c r="J2285" s="509"/>
      <c r="K2285" s="509"/>
      <c r="L2285" s="509"/>
      <c r="M2285" s="509"/>
      <c r="N2285" s="509">
        <v>0.25</v>
      </c>
      <c r="O2285" s="509">
        <v>94.83</v>
      </c>
      <c r="P2285" s="522">
        <v>1.6813829787234043</v>
      </c>
      <c r="Q2285" s="510">
        <v>379.32</v>
      </c>
    </row>
    <row r="2286" spans="1:17" ht="14.4" customHeight="1" x14ac:dyDescent="0.3">
      <c r="A2286" s="505" t="s">
        <v>3432</v>
      </c>
      <c r="B2286" s="506" t="s">
        <v>2713</v>
      </c>
      <c r="C2286" s="506" t="s">
        <v>2714</v>
      </c>
      <c r="D2286" s="506" t="s">
        <v>2759</v>
      </c>
      <c r="E2286" s="506" t="s">
        <v>748</v>
      </c>
      <c r="F2286" s="509"/>
      <c r="G2286" s="509"/>
      <c r="H2286" s="509"/>
      <c r="I2286" s="509"/>
      <c r="J2286" s="509"/>
      <c r="K2286" s="509"/>
      <c r="L2286" s="509"/>
      <c r="M2286" s="509"/>
      <c r="N2286" s="509">
        <v>0.02</v>
      </c>
      <c r="O2286" s="509">
        <v>786.35</v>
      </c>
      <c r="P2286" s="522"/>
      <c r="Q2286" s="510">
        <v>39317.5</v>
      </c>
    </row>
    <row r="2287" spans="1:17" ht="14.4" customHeight="1" x14ac:dyDescent="0.3">
      <c r="A2287" s="505" t="s">
        <v>3432</v>
      </c>
      <c r="B2287" s="506" t="s">
        <v>2713</v>
      </c>
      <c r="C2287" s="506" t="s">
        <v>2679</v>
      </c>
      <c r="D2287" s="506" t="s">
        <v>2770</v>
      </c>
      <c r="E2287" s="506" t="s">
        <v>2771</v>
      </c>
      <c r="F2287" s="509">
        <v>1</v>
      </c>
      <c r="G2287" s="509">
        <v>972.32</v>
      </c>
      <c r="H2287" s="509">
        <v>1</v>
      </c>
      <c r="I2287" s="509">
        <v>972.32</v>
      </c>
      <c r="J2287" s="509">
        <v>1</v>
      </c>
      <c r="K2287" s="509">
        <v>972.32</v>
      </c>
      <c r="L2287" s="509">
        <v>1</v>
      </c>
      <c r="M2287" s="509">
        <v>972.32</v>
      </c>
      <c r="N2287" s="509">
        <v>1</v>
      </c>
      <c r="O2287" s="509">
        <v>972.32</v>
      </c>
      <c r="P2287" s="522">
        <v>1</v>
      </c>
      <c r="Q2287" s="510">
        <v>972.32</v>
      </c>
    </row>
    <row r="2288" spans="1:17" ht="14.4" customHeight="1" x14ac:dyDescent="0.3">
      <c r="A2288" s="505" t="s">
        <v>3432</v>
      </c>
      <c r="B2288" s="506" t="s">
        <v>2713</v>
      </c>
      <c r="C2288" s="506" t="s">
        <v>2679</v>
      </c>
      <c r="D2288" s="506" t="s">
        <v>2773</v>
      </c>
      <c r="E2288" s="506" t="s">
        <v>2771</v>
      </c>
      <c r="F2288" s="509">
        <v>2</v>
      </c>
      <c r="G2288" s="509">
        <v>3414.62</v>
      </c>
      <c r="H2288" s="509">
        <v>1</v>
      </c>
      <c r="I2288" s="509">
        <v>1707.31</v>
      </c>
      <c r="J2288" s="509">
        <v>4</v>
      </c>
      <c r="K2288" s="509">
        <v>6829.24</v>
      </c>
      <c r="L2288" s="509">
        <v>2</v>
      </c>
      <c r="M2288" s="509">
        <v>1707.31</v>
      </c>
      <c r="N2288" s="509">
        <v>3</v>
      </c>
      <c r="O2288" s="509">
        <v>5121.93</v>
      </c>
      <c r="P2288" s="522">
        <v>1.5000000000000002</v>
      </c>
      <c r="Q2288" s="510">
        <v>1707.3100000000002</v>
      </c>
    </row>
    <row r="2289" spans="1:17" ht="14.4" customHeight="1" x14ac:dyDescent="0.3">
      <c r="A2289" s="505" t="s">
        <v>3432</v>
      </c>
      <c r="B2289" s="506" t="s">
        <v>2713</v>
      </c>
      <c r="C2289" s="506" t="s">
        <v>2679</v>
      </c>
      <c r="D2289" s="506" t="s">
        <v>2774</v>
      </c>
      <c r="E2289" s="506" t="s">
        <v>2771</v>
      </c>
      <c r="F2289" s="509"/>
      <c r="G2289" s="509"/>
      <c r="H2289" s="509"/>
      <c r="I2289" s="509"/>
      <c r="J2289" s="509">
        <v>2</v>
      </c>
      <c r="K2289" s="509">
        <v>4132.6000000000004</v>
      </c>
      <c r="L2289" s="509"/>
      <c r="M2289" s="509">
        <v>2066.3000000000002</v>
      </c>
      <c r="N2289" s="509"/>
      <c r="O2289" s="509"/>
      <c r="P2289" s="522"/>
      <c r="Q2289" s="510"/>
    </row>
    <row r="2290" spans="1:17" ht="14.4" customHeight="1" x14ac:dyDescent="0.3">
      <c r="A2290" s="505" t="s">
        <v>3432</v>
      </c>
      <c r="B2290" s="506" t="s">
        <v>2713</v>
      </c>
      <c r="C2290" s="506" t="s">
        <v>2679</v>
      </c>
      <c r="D2290" s="506" t="s">
        <v>2775</v>
      </c>
      <c r="E2290" s="506" t="s">
        <v>2776</v>
      </c>
      <c r="F2290" s="509">
        <v>1</v>
      </c>
      <c r="G2290" s="509">
        <v>1932.09</v>
      </c>
      <c r="H2290" s="509">
        <v>1</v>
      </c>
      <c r="I2290" s="509">
        <v>1932.09</v>
      </c>
      <c r="J2290" s="509"/>
      <c r="K2290" s="509"/>
      <c r="L2290" s="509"/>
      <c r="M2290" s="509"/>
      <c r="N2290" s="509"/>
      <c r="O2290" s="509"/>
      <c r="P2290" s="522"/>
      <c r="Q2290" s="510"/>
    </row>
    <row r="2291" spans="1:17" ht="14.4" customHeight="1" x14ac:dyDescent="0.3">
      <c r="A2291" s="505" t="s">
        <v>3432</v>
      </c>
      <c r="B2291" s="506" t="s">
        <v>2713</v>
      </c>
      <c r="C2291" s="506" t="s">
        <v>2679</v>
      </c>
      <c r="D2291" s="506" t="s">
        <v>2777</v>
      </c>
      <c r="E2291" s="506" t="s">
        <v>2778</v>
      </c>
      <c r="F2291" s="509">
        <v>3</v>
      </c>
      <c r="G2291" s="509">
        <v>3083.2799999999997</v>
      </c>
      <c r="H2291" s="509">
        <v>1</v>
      </c>
      <c r="I2291" s="509">
        <v>1027.76</v>
      </c>
      <c r="J2291" s="509">
        <v>8</v>
      </c>
      <c r="K2291" s="509">
        <v>8222.08</v>
      </c>
      <c r="L2291" s="509">
        <v>2.666666666666667</v>
      </c>
      <c r="M2291" s="509">
        <v>1027.76</v>
      </c>
      <c r="N2291" s="509">
        <v>2</v>
      </c>
      <c r="O2291" s="509">
        <v>2055.52</v>
      </c>
      <c r="P2291" s="522">
        <v>0.66666666666666674</v>
      </c>
      <c r="Q2291" s="510">
        <v>1027.76</v>
      </c>
    </row>
    <row r="2292" spans="1:17" ht="14.4" customHeight="1" x14ac:dyDescent="0.3">
      <c r="A2292" s="505" t="s">
        <v>3432</v>
      </c>
      <c r="B2292" s="506" t="s">
        <v>2713</v>
      </c>
      <c r="C2292" s="506" t="s">
        <v>2679</v>
      </c>
      <c r="D2292" s="506" t="s">
        <v>2779</v>
      </c>
      <c r="E2292" s="506" t="s">
        <v>2778</v>
      </c>
      <c r="F2292" s="509">
        <v>1</v>
      </c>
      <c r="G2292" s="509">
        <v>2141.85</v>
      </c>
      <c r="H2292" s="509">
        <v>1</v>
      </c>
      <c r="I2292" s="509">
        <v>2141.85</v>
      </c>
      <c r="J2292" s="509">
        <v>3</v>
      </c>
      <c r="K2292" s="509">
        <v>6425.5499999999993</v>
      </c>
      <c r="L2292" s="509">
        <v>3</v>
      </c>
      <c r="M2292" s="509">
        <v>2141.85</v>
      </c>
      <c r="N2292" s="509"/>
      <c r="O2292" s="509"/>
      <c r="P2292" s="522"/>
      <c r="Q2292" s="510"/>
    </row>
    <row r="2293" spans="1:17" ht="14.4" customHeight="1" x14ac:dyDescent="0.3">
      <c r="A2293" s="505" t="s">
        <v>3432</v>
      </c>
      <c r="B2293" s="506" t="s">
        <v>2713</v>
      </c>
      <c r="C2293" s="506" t="s">
        <v>2679</v>
      </c>
      <c r="D2293" s="506" t="s">
        <v>3268</v>
      </c>
      <c r="E2293" s="506" t="s">
        <v>3269</v>
      </c>
      <c r="F2293" s="509"/>
      <c r="G2293" s="509"/>
      <c r="H2293" s="509"/>
      <c r="I2293" s="509"/>
      <c r="J2293" s="509">
        <v>2</v>
      </c>
      <c r="K2293" s="509">
        <v>333093.5</v>
      </c>
      <c r="L2293" s="509"/>
      <c r="M2293" s="509">
        <v>166546.75</v>
      </c>
      <c r="N2293" s="509">
        <v>2</v>
      </c>
      <c r="O2293" s="509">
        <v>333093.5</v>
      </c>
      <c r="P2293" s="522"/>
      <c r="Q2293" s="510">
        <v>166546.75</v>
      </c>
    </row>
    <row r="2294" spans="1:17" ht="14.4" customHeight="1" x14ac:dyDescent="0.3">
      <c r="A2294" s="505" t="s">
        <v>3432</v>
      </c>
      <c r="B2294" s="506" t="s">
        <v>2713</v>
      </c>
      <c r="C2294" s="506" t="s">
        <v>2679</v>
      </c>
      <c r="D2294" s="506" t="s">
        <v>3433</v>
      </c>
      <c r="E2294" s="506" t="s">
        <v>3434</v>
      </c>
      <c r="F2294" s="509"/>
      <c r="G2294" s="509"/>
      <c r="H2294" s="509"/>
      <c r="I2294" s="509"/>
      <c r="J2294" s="509">
        <v>1</v>
      </c>
      <c r="K2294" s="509">
        <v>12705.82</v>
      </c>
      <c r="L2294" s="509"/>
      <c r="M2294" s="509">
        <v>12705.82</v>
      </c>
      <c r="N2294" s="509"/>
      <c r="O2294" s="509"/>
      <c r="P2294" s="522"/>
      <c r="Q2294" s="510"/>
    </row>
    <row r="2295" spans="1:17" ht="14.4" customHeight="1" x14ac:dyDescent="0.3">
      <c r="A2295" s="505" t="s">
        <v>3432</v>
      </c>
      <c r="B2295" s="506" t="s">
        <v>2713</v>
      </c>
      <c r="C2295" s="506" t="s">
        <v>2679</v>
      </c>
      <c r="D2295" s="506" t="s">
        <v>2795</v>
      </c>
      <c r="E2295" s="506" t="s">
        <v>2796</v>
      </c>
      <c r="F2295" s="509"/>
      <c r="G2295" s="509"/>
      <c r="H2295" s="509"/>
      <c r="I2295" s="509"/>
      <c r="J2295" s="509">
        <v>1</v>
      </c>
      <c r="K2295" s="509">
        <v>6890.78</v>
      </c>
      <c r="L2295" s="509"/>
      <c r="M2295" s="509">
        <v>6890.78</v>
      </c>
      <c r="N2295" s="509"/>
      <c r="O2295" s="509"/>
      <c r="P2295" s="522"/>
      <c r="Q2295" s="510"/>
    </row>
    <row r="2296" spans="1:17" ht="14.4" customHeight="1" x14ac:dyDescent="0.3">
      <c r="A2296" s="505" t="s">
        <v>3432</v>
      </c>
      <c r="B2296" s="506" t="s">
        <v>2713</v>
      </c>
      <c r="C2296" s="506" t="s">
        <v>2679</v>
      </c>
      <c r="D2296" s="506" t="s">
        <v>2797</v>
      </c>
      <c r="E2296" s="506" t="s">
        <v>2798</v>
      </c>
      <c r="F2296" s="509"/>
      <c r="G2296" s="509"/>
      <c r="H2296" s="509"/>
      <c r="I2296" s="509"/>
      <c r="J2296" s="509">
        <v>1</v>
      </c>
      <c r="K2296" s="509">
        <v>19196.8</v>
      </c>
      <c r="L2296" s="509"/>
      <c r="M2296" s="509">
        <v>19196.8</v>
      </c>
      <c r="N2296" s="509"/>
      <c r="O2296" s="509"/>
      <c r="P2296" s="522"/>
      <c r="Q2296" s="510"/>
    </row>
    <row r="2297" spans="1:17" ht="14.4" customHeight="1" x14ac:dyDescent="0.3">
      <c r="A2297" s="505" t="s">
        <v>3432</v>
      </c>
      <c r="B2297" s="506" t="s">
        <v>2713</v>
      </c>
      <c r="C2297" s="506" t="s">
        <v>2679</v>
      </c>
      <c r="D2297" s="506" t="s">
        <v>2807</v>
      </c>
      <c r="E2297" s="506" t="s">
        <v>2808</v>
      </c>
      <c r="F2297" s="509">
        <v>1</v>
      </c>
      <c r="G2297" s="509">
        <v>1002.8</v>
      </c>
      <c r="H2297" s="509">
        <v>1</v>
      </c>
      <c r="I2297" s="509">
        <v>1002.8</v>
      </c>
      <c r="J2297" s="509">
        <v>2</v>
      </c>
      <c r="K2297" s="509">
        <v>2005.6</v>
      </c>
      <c r="L2297" s="509">
        <v>2</v>
      </c>
      <c r="M2297" s="509">
        <v>1002.8</v>
      </c>
      <c r="N2297" s="509">
        <v>1</v>
      </c>
      <c r="O2297" s="509">
        <v>1002.8</v>
      </c>
      <c r="P2297" s="522">
        <v>1</v>
      </c>
      <c r="Q2297" s="510">
        <v>1002.8</v>
      </c>
    </row>
    <row r="2298" spans="1:17" ht="14.4" customHeight="1" x14ac:dyDescent="0.3">
      <c r="A2298" s="505" t="s">
        <v>3432</v>
      </c>
      <c r="B2298" s="506" t="s">
        <v>2713</v>
      </c>
      <c r="C2298" s="506" t="s">
        <v>2679</v>
      </c>
      <c r="D2298" s="506" t="s">
        <v>2811</v>
      </c>
      <c r="E2298" s="506" t="s">
        <v>2812</v>
      </c>
      <c r="F2298" s="509">
        <v>1</v>
      </c>
      <c r="G2298" s="509">
        <v>9370.39</v>
      </c>
      <c r="H2298" s="509">
        <v>1</v>
      </c>
      <c r="I2298" s="509">
        <v>9370.39</v>
      </c>
      <c r="J2298" s="509">
        <v>1</v>
      </c>
      <c r="K2298" s="509">
        <v>9370.39</v>
      </c>
      <c r="L2298" s="509">
        <v>1</v>
      </c>
      <c r="M2298" s="509">
        <v>9370.39</v>
      </c>
      <c r="N2298" s="509"/>
      <c r="O2298" s="509"/>
      <c r="P2298" s="522"/>
      <c r="Q2298" s="510"/>
    </row>
    <row r="2299" spans="1:17" ht="14.4" customHeight="1" x14ac:dyDescent="0.3">
      <c r="A2299" s="505" t="s">
        <v>3432</v>
      </c>
      <c r="B2299" s="506" t="s">
        <v>2713</v>
      </c>
      <c r="C2299" s="506" t="s">
        <v>2679</v>
      </c>
      <c r="D2299" s="506" t="s">
        <v>2821</v>
      </c>
      <c r="E2299" s="506" t="s">
        <v>2822</v>
      </c>
      <c r="F2299" s="509"/>
      <c r="G2299" s="509"/>
      <c r="H2299" s="509"/>
      <c r="I2299" s="509"/>
      <c r="J2299" s="509">
        <v>4</v>
      </c>
      <c r="K2299" s="509">
        <v>3188</v>
      </c>
      <c r="L2299" s="509"/>
      <c r="M2299" s="509">
        <v>797</v>
      </c>
      <c r="N2299" s="509"/>
      <c r="O2299" s="509"/>
      <c r="P2299" s="522"/>
      <c r="Q2299" s="510"/>
    </row>
    <row r="2300" spans="1:17" ht="14.4" customHeight="1" x14ac:dyDescent="0.3">
      <c r="A2300" s="505" t="s">
        <v>3432</v>
      </c>
      <c r="B2300" s="506" t="s">
        <v>2713</v>
      </c>
      <c r="C2300" s="506" t="s">
        <v>2679</v>
      </c>
      <c r="D2300" s="506" t="s">
        <v>2831</v>
      </c>
      <c r="E2300" s="506" t="s">
        <v>2832</v>
      </c>
      <c r="F2300" s="509"/>
      <c r="G2300" s="509"/>
      <c r="H2300" s="509"/>
      <c r="I2300" s="509"/>
      <c r="J2300" s="509">
        <v>1</v>
      </c>
      <c r="K2300" s="509">
        <v>2974.36</v>
      </c>
      <c r="L2300" s="509"/>
      <c r="M2300" s="509">
        <v>2974.36</v>
      </c>
      <c r="N2300" s="509"/>
      <c r="O2300" s="509"/>
      <c r="P2300" s="522"/>
      <c r="Q2300" s="510"/>
    </row>
    <row r="2301" spans="1:17" ht="14.4" customHeight="1" x14ac:dyDescent="0.3">
      <c r="A2301" s="505" t="s">
        <v>3432</v>
      </c>
      <c r="B2301" s="506" t="s">
        <v>2713</v>
      </c>
      <c r="C2301" s="506" t="s">
        <v>2679</v>
      </c>
      <c r="D2301" s="506" t="s">
        <v>3276</v>
      </c>
      <c r="E2301" s="506" t="s">
        <v>3277</v>
      </c>
      <c r="F2301" s="509">
        <v>1</v>
      </c>
      <c r="G2301" s="509">
        <v>3360</v>
      </c>
      <c r="H2301" s="509">
        <v>1</v>
      </c>
      <c r="I2301" s="509">
        <v>3360</v>
      </c>
      <c r="J2301" s="509"/>
      <c r="K2301" s="509"/>
      <c r="L2301" s="509"/>
      <c r="M2301" s="509"/>
      <c r="N2301" s="509"/>
      <c r="O2301" s="509"/>
      <c r="P2301" s="522"/>
      <c r="Q2301" s="510"/>
    </row>
    <row r="2302" spans="1:17" ht="14.4" customHeight="1" x14ac:dyDescent="0.3">
      <c r="A2302" s="505" t="s">
        <v>3432</v>
      </c>
      <c r="B2302" s="506" t="s">
        <v>2713</v>
      </c>
      <c r="C2302" s="506" t="s">
        <v>2679</v>
      </c>
      <c r="D2302" s="506" t="s">
        <v>2835</v>
      </c>
      <c r="E2302" s="506" t="s">
        <v>2834</v>
      </c>
      <c r="F2302" s="509">
        <v>3</v>
      </c>
      <c r="G2302" s="509">
        <v>15777.689999999999</v>
      </c>
      <c r="H2302" s="509">
        <v>1</v>
      </c>
      <c r="I2302" s="509">
        <v>5259.23</v>
      </c>
      <c r="J2302" s="509">
        <v>1</v>
      </c>
      <c r="K2302" s="509">
        <v>5259.23</v>
      </c>
      <c r="L2302" s="509">
        <v>0.33333333333333331</v>
      </c>
      <c r="M2302" s="509">
        <v>5259.23</v>
      </c>
      <c r="N2302" s="509">
        <v>1</v>
      </c>
      <c r="O2302" s="509">
        <v>5259.23</v>
      </c>
      <c r="P2302" s="522">
        <v>0.33333333333333331</v>
      </c>
      <c r="Q2302" s="510">
        <v>5259.23</v>
      </c>
    </row>
    <row r="2303" spans="1:17" ht="14.4" customHeight="1" x14ac:dyDescent="0.3">
      <c r="A2303" s="505" t="s">
        <v>3432</v>
      </c>
      <c r="B2303" s="506" t="s">
        <v>2713</v>
      </c>
      <c r="C2303" s="506" t="s">
        <v>2679</v>
      </c>
      <c r="D2303" s="506" t="s">
        <v>2836</v>
      </c>
      <c r="E2303" s="506" t="s">
        <v>2837</v>
      </c>
      <c r="F2303" s="509">
        <v>1</v>
      </c>
      <c r="G2303" s="509">
        <v>1497.44</v>
      </c>
      <c r="H2303" s="509">
        <v>1</v>
      </c>
      <c r="I2303" s="509">
        <v>1497.44</v>
      </c>
      <c r="J2303" s="509">
        <v>2</v>
      </c>
      <c r="K2303" s="509">
        <v>2994.88</v>
      </c>
      <c r="L2303" s="509">
        <v>2</v>
      </c>
      <c r="M2303" s="509">
        <v>1497.44</v>
      </c>
      <c r="N2303" s="509">
        <v>2</v>
      </c>
      <c r="O2303" s="509">
        <v>2994.88</v>
      </c>
      <c r="P2303" s="522">
        <v>2</v>
      </c>
      <c r="Q2303" s="510">
        <v>1497.44</v>
      </c>
    </row>
    <row r="2304" spans="1:17" ht="14.4" customHeight="1" x14ac:dyDescent="0.3">
      <c r="A2304" s="505" t="s">
        <v>3432</v>
      </c>
      <c r="B2304" s="506" t="s">
        <v>2713</v>
      </c>
      <c r="C2304" s="506" t="s">
        <v>2679</v>
      </c>
      <c r="D2304" s="506" t="s">
        <v>3280</v>
      </c>
      <c r="E2304" s="506" t="s">
        <v>3281</v>
      </c>
      <c r="F2304" s="509"/>
      <c r="G2304" s="509"/>
      <c r="H2304" s="509"/>
      <c r="I2304" s="509"/>
      <c r="J2304" s="509">
        <v>2</v>
      </c>
      <c r="K2304" s="509">
        <v>69800</v>
      </c>
      <c r="L2304" s="509"/>
      <c r="M2304" s="509">
        <v>34900</v>
      </c>
      <c r="N2304" s="509"/>
      <c r="O2304" s="509"/>
      <c r="P2304" s="522"/>
      <c r="Q2304" s="510"/>
    </row>
    <row r="2305" spans="1:17" ht="14.4" customHeight="1" x14ac:dyDescent="0.3">
      <c r="A2305" s="505" t="s">
        <v>3432</v>
      </c>
      <c r="B2305" s="506" t="s">
        <v>2713</v>
      </c>
      <c r="C2305" s="506" t="s">
        <v>2679</v>
      </c>
      <c r="D2305" s="506" t="s">
        <v>2840</v>
      </c>
      <c r="E2305" s="506" t="s">
        <v>2841</v>
      </c>
      <c r="F2305" s="509"/>
      <c r="G2305" s="509"/>
      <c r="H2305" s="509"/>
      <c r="I2305" s="509"/>
      <c r="J2305" s="509">
        <v>1</v>
      </c>
      <c r="K2305" s="509">
        <v>605.65</v>
      </c>
      <c r="L2305" s="509"/>
      <c r="M2305" s="509">
        <v>605.65</v>
      </c>
      <c r="N2305" s="509"/>
      <c r="O2305" s="509"/>
      <c r="P2305" s="522"/>
      <c r="Q2305" s="510"/>
    </row>
    <row r="2306" spans="1:17" ht="14.4" customHeight="1" x14ac:dyDescent="0.3">
      <c r="A2306" s="505" t="s">
        <v>3432</v>
      </c>
      <c r="B2306" s="506" t="s">
        <v>2713</v>
      </c>
      <c r="C2306" s="506" t="s">
        <v>2679</v>
      </c>
      <c r="D2306" s="506" t="s">
        <v>2846</v>
      </c>
      <c r="E2306" s="506" t="s">
        <v>2847</v>
      </c>
      <c r="F2306" s="509"/>
      <c r="G2306" s="509"/>
      <c r="H2306" s="509"/>
      <c r="I2306" s="509"/>
      <c r="J2306" s="509">
        <v>2</v>
      </c>
      <c r="K2306" s="509">
        <v>1662.32</v>
      </c>
      <c r="L2306" s="509"/>
      <c r="M2306" s="509">
        <v>831.16</v>
      </c>
      <c r="N2306" s="509">
        <v>2</v>
      </c>
      <c r="O2306" s="509">
        <v>1662.32</v>
      </c>
      <c r="P2306" s="522"/>
      <c r="Q2306" s="510">
        <v>831.16</v>
      </c>
    </row>
    <row r="2307" spans="1:17" ht="14.4" customHeight="1" x14ac:dyDescent="0.3">
      <c r="A2307" s="505" t="s">
        <v>3432</v>
      </c>
      <c r="B2307" s="506" t="s">
        <v>2713</v>
      </c>
      <c r="C2307" s="506" t="s">
        <v>2679</v>
      </c>
      <c r="D2307" s="506" t="s">
        <v>2848</v>
      </c>
      <c r="E2307" s="506" t="s">
        <v>2847</v>
      </c>
      <c r="F2307" s="509">
        <v>2</v>
      </c>
      <c r="G2307" s="509">
        <v>1776.12</v>
      </c>
      <c r="H2307" s="509">
        <v>1</v>
      </c>
      <c r="I2307" s="509">
        <v>888.06</v>
      </c>
      <c r="J2307" s="509">
        <v>2</v>
      </c>
      <c r="K2307" s="509">
        <v>1776.12</v>
      </c>
      <c r="L2307" s="509">
        <v>1</v>
      </c>
      <c r="M2307" s="509">
        <v>888.06</v>
      </c>
      <c r="N2307" s="509">
        <v>1</v>
      </c>
      <c r="O2307" s="509">
        <v>888.06</v>
      </c>
      <c r="P2307" s="522">
        <v>0.5</v>
      </c>
      <c r="Q2307" s="510">
        <v>888.06</v>
      </c>
    </row>
    <row r="2308" spans="1:17" ht="14.4" customHeight="1" x14ac:dyDescent="0.3">
      <c r="A2308" s="505" t="s">
        <v>3432</v>
      </c>
      <c r="B2308" s="506" t="s">
        <v>2713</v>
      </c>
      <c r="C2308" s="506" t="s">
        <v>2679</v>
      </c>
      <c r="D2308" s="506" t="s">
        <v>2849</v>
      </c>
      <c r="E2308" s="506" t="s">
        <v>2850</v>
      </c>
      <c r="F2308" s="509">
        <v>3</v>
      </c>
      <c r="G2308" s="509">
        <v>2664.18</v>
      </c>
      <c r="H2308" s="509">
        <v>1</v>
      </c>
      <c r="I2308" s="509">
        <v>888.06</v>
      </c>
      <c r="J2308" s="509">
        <v>5</v>
      </c>
      <c r="K2308" s="509">
        <v>4440.2999999999993</v>
      </c>
      <c r="L2308" s="509">
        <v>1.6666666666666665</v>
      </c>
      <c r="M2308" s="509">
        <v>888.05999999999983</v>
      </c>
      <c r="N2308" s="509">
        <v>3</v>
      </c>
      <c r="O2308" s="509">
        <v>2664.18</v>
      </c>
      <c r="P2308" s="522">
        <v>1</v>
      </c>
      <c r="Q2308" s="510">
        <v>888.06</v>
      </c>
    </row>
    <row r="2309" spans="1:17" ht="14.4" customHeight="1" x14ac:dyDescent="0.3">
      <c r="A2309" s="505" t="s">
        <v>3432</v>
      </c>
      <c r="B2309" s="506" t="s">
        <v>2713</v>
      </c>
      <c r="C2309" s="506" t="s">
        <v>2679</v>
      </c>
      <c r="D2309" s="506" t="s">
        <v>2853</v>
      </c>
      <c r="E2309" s="506" t="s">
        <v>2854</v>
      </c>
      <c r="F2309" s="509">
        <v>5</v>
      </c>
      <c r="G2309" s="509">
        <v>19494</v>
      </c>
      <c r="H2309" s="509">
        <v>1</v>
      </c>
      <c r="I2309" s="509">
        <v>3898.8</v>
      </c>
      <c r="J2309" s="509"/>
      <c r="K2309" s="509"/>
      <c r="L2309" s="509"/>
      <c r="M2309" s="509"/>
      <c r="N2309" s="509"/>
      <c r="O2309" s="509"/>
      <c r="P2309" s="522"/>
      <c r="Q2309" s="510"/>
    </row>
    <row r="2310" spans="1:17" ht="14.4" customHeight="1" x14ac:dyDescent="0.3">
      <c r="A2310" s="505" t="s">
        <v>3432</v>
      </c>
      <c r="B2310" s="506" t="s">
        <v>2713</v>
      </c>
      <c r="C2310" s="506" t="s">
        <v>2679</v>
      </c>
      <c r="D2310" s="506" t="s">
        <v>2855</v>
      </c>
      <c r="E2310" s="506" t="s">
        <v>2856</v>
      </c>
      <c r="F2310" s="509"/>
      <c r="G2310" s="509"/>
      <c r="H2310" s="509"/>
      <c r="I2310" s="509"/>
      <c r="J2310" s="509">
        <v>1</v>
      </c>
      <c r="K2310" s="509">
        <v>2205</v>
      </c>
      <c r="L2310" s="509"/>
      <c r="M2310" s="509">
        <v>2205</v>
      </c>
      <c r="N2310" s="509"/>
      <c r="O2310" s="509"/>
      <c r="P2310" s="522"/>
      <c r="Q2310" s="510"/>
    </row>
    <row r="2311" spans="1:17" ht="14.4" customHeight="1" x14ac:dyDescent="0.3">
      <c r="A2311" s="505" t="s">
        <v>3432</v>
      </c>
      <c r="B2311" s="506" t="s">
        <v>2713</v>
      </c>
      <c r="C2311" s="506" t="s">
        <v>2679</v>
      </c>
      <c r="D2311" s="506" t="s">
        <v>2858</v>
      </c>
      <c r="E2311" s="506" t="s">
        <v>2859</v>
      </c>
      <c r="F2311" s="509">
        <v>2</v>
      </c>
      <c r="G2311" s="509">
        <v>2945.76</v>
      </c>
      <c r="H2311" s="509">
        <v>1</v>
      </c>
      <c r="I2311" s="509">
        <v>1472.88</v>
      </c>
      <c r="J2311" s="509">
        <v>3</v>
      </c>
      <c r="K2311" s="509">
        <v>4418.6400000000003</v>
      </c>
      <c r="L2311" s="509">
        <v>1.5</v>
      </c>
      <c r="M2311" s="509">
        <v>1472.88</v>
      </c>
      <c r="N2311" s="509"/>
      <c r="O2311" s="509"/>
      <c r="P2311" s="522"/>
      <c r="Q2311" s="510"/>
    </row>
    <row r="2312" spans="1:17" ht="14.4" customHeight="1" x14ac:dyDescent="0.3">
      <c r="A2312" s="505" t="s">
        <v>3432</v>
      </c>
      <c r="B2312" s="506" t="s">
        <v>2713</v>
      </c>
      <c r="C2312" s="506" t="s">
        <v>2679</v>
      </c>
      <c r="D2312" s="506" t="s">
        <v>2860</v>
      </c>
      <c r="E2312" s="506" t="s">
        <v>2861</v>
      </c>
      <c r="F2312" s="509"/>
      <c r="G2312" s="509"/>
      <c r="H2312" s="509"/>
      <c r="I2312" s="509"/>
      <c r="J2312" s="509"/>
      <c r="K2312" s="509"/>
      <c r="L2312" s="509"/>
      <c r="M2312" s="509"/>
      <c r="N2312" s="509">
        <v>2</v>
      </c>
      <c r="O2312" s="509">
        <v>2624.28</v>
      </c>
      <c r="P2312" s="522"/>
      <c r="Q2312" s="510">
        <v>1312.14</v>
      </c>
    </row>
    <row r="2313" spans="1:17" ht="14.4" customHeight="1" x14ac:dyDescent="0.3">
      <c r="A2313" s="505" t="s">
        <v>3432</v>
      </c>
      <c r="B2313" s="506" t="s">
        <v>2713</v>
      </c>
      <c r="C2313" s="506" t="s">
        <v>2679</v>
      </c>
      <c r="D2313" s="506" t="s">
        <v>2864</v>
      </c>
      <c r="E2313" s="506" t="s">
        <v>2865</v>
      </c>
      <c r="F2313" s="509"/>
      <c r="G2313" s="509"/>
      <c r="H2313" s="509"/>
      <c r="I2313" s="509"/>
      <c r="J2313" s="509"/>
      <c r="K2313" s="509"/>
      <c r="L2313" s="509"/>
      <c r="M2313" s="509"/>
      <c r="N2313" s="509">
        <v>2</v>
      </c>
      <c r="O2313" s="509">
        <v>7289.16</v>
      </c>
      <c r="P2313" s="522"/>
      <c r="Q2313" s="510">
        <v>3644.58</v>
      </c>
    </row>
    <row r="2314" spans="1:17" ht="14.4" customHeight="1" x14ac:dyDescent="0.3">
      <c r="A2314" s="505" t="s">
        <v>3432</v>
      </c>
      <c r="B2314" s="506" t="s">
        <v>2713</v>
      </c>
      <c r="C2314" s="506" t="s">
        <v>2679</v>
      </c>
      <c r="D2314" s="506" t="s">
        <v>3289</v>
      </c>
      <c r="E2314" s="506" t="s">
        <v>3290</v>
      </c>
      <c r="F2314" s="509"/>
      <c r="G2314" s="509"/>
      <c r="H2314" s="509"/>
      <c r="I2314" s="509"/>
      <c r="J2314" s="509">
        <v>1</v>
      </c>
      <c r="K2314" s="509">
        <v>34453.9</v>
      </c>
      <c r="L2314" s="509"/>
      <c r="M2314" s="509">
        <v>34453.9</v>
      </c>
      <c r="N2314" s="509"/>
      <c r="O2314" s="509"/>
      <c r="P2314" s="522"/>
      <c r="Q2314" s="510"/>
    </row>
    <row r="2315" spans="1:17" ht="14.4" customHeight="1" x14ac:dyDescent="0.3">
      <c r="A2315" s="505" t="s">
        <v>3432</v>
      </c>
      <c r="B2315" s="506" t="s">
        <v>2713</v>
      </c>
      <c r="C2315" s="506" t="s">
        <v>2679</v>
      </c>
      <c r="D2315" s="506" t="s">
        <v>2866</v>
      </c>
      <c r="E2315" s="506" t="s">
        <v>2867</v>
      </c>
      <c r="F2315" s="509">
        <v>1</v>
      </c>
      <c r="G2315" s="509">
        <v>1305.82</v>
      </c>
      <c r="H2315" s="509">
        <v>1</v>
      </c>
      <c r="I2315" s="509">
        <v>1305.82</v>
      </c>
      <c r="J2315" s="509">
        <v>3</v>
      </c>
      <c r="K2315" s="509">
        <v>3917.46</v>
      </c>
      <c r="L2315" s="509">
        <v>3</v>
      </c>
      <c r="M2315" s="509">
        <v>1305.82</v>
      </c>
      <c r="N2315" s="509"/>
      <c r="O2315" s="509"/>
      <c r="P2315" s="522"/>
      <c r="Q2315" s="510"/>
    </row>
    <row r="2316" spans="1:17" ht="14.4" customHeight="1" x14ac:dyDescent="0.3">
      <c r="A2316" s="505" t="s">
        <v>3432</v>
      </c>
      <c r="B2316" s="506" t="s">
        <v>2713</v>
      </c>
      <c r="C2316" s="506" t="s">
        <v>2679</v>
      </c>
      <c r="D2316" s="506" t="s">
        <v>2868</v>
      </c>
      <c r="E2316" s="506" t="s">
        <v>2869</v>
      </c>
      <c r="F2316" s="509">
        <v>3</v>
      </c>
      <c r="G2316" s="509">
        <v>1077.3000000000002</v>
      </c>
      <c r="H2316" s="509">
        <v>1</v>
      </c>
      <c r="I2316" s="509">
        <v>359.10000000000008</v>
      </c>
      <c r="J2316" s="509">
        <v>4</v>
      </c>
      <c r="K2316" s="509">
        <v>1436.4</v>
      </c>
      <c r="L2316" s="509">
        <v>1.3333333333333333</v>
      </c>
      <c r="M2316" s="509">
        <v>359.1</v>
      </c>
      <c r="N2316" s="509">
        <v>2</v>
      </c>
      <c r="O2316" s="509">
        <v>718.2</v>
      </c>
      <c r="P2316" s="522">
        <v>0.66666666666666663</v>
      </c>
      <c r="Q2316" s="510">
        <v>359.1</v>
      </c>
    </row>
    <row r="2317" spans="1:17" ht="14.4" customHeight="1" x14ac:dyDescent="0.3">
      <c r="A2317" s="505" t="s">
        <v>3432</v>
      </c>
      <c r="B2317" s="506" t="s">
        <v>2713</v>
      </c>
      <c r="C2317" s="506" t="s">
        <v>2679</v>
      </c>
      <c r="D2317" s="506" t="s">
        <v>2874</v>
      </c>
      <c r="E2317" s="506" t="s">
        <v>2875</v>
      </c>
      <c r="F2317" s="509">
        <v>1</v>
      </c>
      <c r="G2317" s="509">
        <v>16831.689999999999</v>
      </c>
      <c r="H2317" s="509">
        <v>1</v>
      </c>
      <c r="I2317" s="509">
        <v>16831.689999999999</v>
      </c>
      <c r="J2317" s="509"/>
      <c r="K2317" s="509"/>
      <c r="L2317" s="509"/>
      <c r="M2317" s="509"/>
      <c r="N2317" s="509">
        <v>1</v>
      </c>
      <c r="O2317" s="509">
        <v>16831.689999999999</v>
      </c>
      <c r="P2317" s="522">
        <v>1</v>
      </c>
      <c r="Q2317" s="510">
        <v>16831.689999999999</v>
      </c>
    </row>
    <row r="2318" spans="1:17" ht="14.4" customHeight="1" x14ac:dyDescent="0.3">
      <c r="A2318" s="505" t="s">
        <v>3432</v>
      </c>
      <c r="B2318" s="506" t="s">
        <v>2713</v>
      </c>
      <c r="C2318" s="506" t="s">
        <v>2679</v>
      </c>
      <c r="D2318" s="506" t="s">
        <v>2880</v>
      </c>
      <c r="E2318" s="506" t="s">
        <v>2881</v>
      </c>
      <c r="F2318" s="509"/>
      <c r="G2318" s="509"/>
      <c r="H2318" s="509"/>
      <c r="I2318" s="509"/>
      <c r="J2318" s="509">
        <v>2</v>
      </c>
      <c r="K2318" s="509">
        <v>64358.18</v>
      </c>
      <c r="L2318" s="509"/>
      <c r="M2318" s="509">
        <v>32179.09</v>
      </c>
      <c r="N2318" s="509"/>
      <c r="O2318" s="509"/>
      <c r="P2318" s="522"/>
      <c r="Q2318" s="510"/>
    </row>
    <row r="2319" spans="1:17" ht="14.4" customHeight="1" x14ac:dyDescent="0.3">
      <c r="A2319" s="505" t="s">
        <v>3432</v>
      </c>
      <c r="B2319" s="506" t="s">
        <v>2713</v>
      </c>
      <c r="C2319" s="506" t="s">
        <v>2679</v>
      </c>
      <c r="D2319" s="506" t="s">
        <v>2882</v>
      </c>
      <c r="E2319" s="506" t="s">
        <v>2883</v>
      </c>
      <c r="F2319" s="509">
        <v>1</v>
      </c>
      <c r="G2319" s="509">
        <v>6587.13</v>
      </c>
      <c r="H2319" s="509">
        <v>1</v>
      </c>
      <c r="I2319" s="509">
        <v>6587.13</v>
      </c>
      <c r="J2319" s="509">
        <v>3</v>
      </c>
      <c r="K2319" s="509">
        <v>19761.39</v>
      </c>
      <c r="L2319" s="509">
        <v>3</v>
      </c>
      <c r="M2319" s="509">
        <v>6587.13</v>
      </c>
      <c r="N2319" s="509">
        <v>1</v>
      </c>
      <c r="O2319" s="509">
        <v>6587.13</v>
      </c>
      <c r="P2319" s="522">
        <v>1</v>
      </c>
      <c r="Q2319" s="510">
        <v>6587.13</v>
      </c>
    </row>
    <row r="2320" spans="1:17" ht="14.4" customHeight="1" x14ac:dyDescent="0.3">
      <c r="A2320" s="505" t="s">
        <v>3432</v>
      </c>
      <c r="B2320" s="506" t="s">
        <v>2713</v>
      </c>
      <c r="C2320" s="506" t="s">
        <v>2679</v>
      </c>
      <c r="D2320" s="506" t="s">
        <v>2884</v>
      </c>
      <c r="E2320" s="506" t="s">
        <v>2885</v>
      </c>
      <c r="F2320" s="509"/>
      <c r="G2320" s="509"/>
      <c r="H2320" s="509"/>
      <c r="I2320" s="509"/>
      <c r="J2320" s="509"/>
      <c r="K2320" s="509"/>
      <c r="L2320" s="509"/>
      <c r="M2320" s="509"/>
      <c r="N2320" s="509">
        <v>1</v>
      </c>
      <c r="O2320" s="509">
        <v>1841.62</v>
      </c>
      <c r="P2320" s="522"/>
      <c r="Q2320" s="510">
        <v>1841.62</v>
      </c>
    </row>
    <row r="2321" spans="1:17" ht="14.4" customHeight="1" x14ac:dyDescent="0.3">
      <c r="A2321" s="505" t="s">
        <v>3432</v>
      </c>
      <c r="B2321" s="506" t="s">
        <v>2713</v>
      </c>
      <c r="C2321" s="506" t="s">
        <v>2679</v>
      </c>
      <c r="D2321" s="506" t="s">
        <v>2894</v>
      </c>
      <c r="E2321" s="506" t="s">
        <v>2895</v>
      </c>
      <c r="F2321" s="509"/>
      <c r="G2321" s="509"/>
      <c r="H2321" s="509"/>
      <c r="I2321" s="509"/>
      <c r="J2321" s="509"/>
      <c r="K2321" s="509"/>
      <c r="L2321" s="509"/>
      <c r="M2321" s="509"/>
      <c r="N2321" s="509">
        <v>1</v>
      </c>
      <c r="O2321" s="509">
        <v>26449.24</v>
      </c>
      <c r="P2321" s="522"/>
      <c r="Q2321" s="510">
        <v>26449.24</v>
      </c>
    </row>
    <row r="2322" spans="1:17" ht="14.4" customHeight="1" x14ac:dyDescent="0.3">
      <c r="A2322" s="505" t="s">
        <v>3432</v>
      </c>
      <c r="B2322" s="506" t="s">
        <v>2713</v>
      </c>
      <c r="C2322" s="506" t="s">
        <v>2679</v>
      </c>
      <c r="D2322" s="506" t="s">
        <v>2917</v>
      </c>
      <c r="E2322" s="506" t="s">
        <v>2918</v>
      </c>
      <c r="F2322" s="509"/>
      <c r="G2322" s="509"/>
      <c r="H2322" s="509"/>
      <c r="I2322" s="509"/>
      <c r="J2322" s="509"/>
      <c r="K2322" s="509"/>
      <c r="L2322" s="509"/>
      <c r="M2322" s="509"/>
      <c r="N2322" s="509">
        <v>1</v>
      </c>
      <c r="O2322" s="509">
        <v>380.86</v>
      </c>
      <c r="P2322" s="522"/>
      <c r="Q2322" s="510">
        <v>380.86</v>
      </c>
    </row>
    <row r="2323" spans="1:17" ht="14.4" customHeight="1" x14ac:dyDescent="0.3">
      <c r="A2323" s="505" t="s">
        <v>3432</v>
      </c>
      <c r="B2323" s="506" t="s">
        <v>2713</v>
      </c>
      <c r="C2323" s="506" t="s">
        <v>2679</v>
      </c>
      <c r="D2323" s="506" t="s">
        <v>3435</v>
      </c>
      <c r="E2323" s="506" t="s">
        <v>3436</v>
      </c>
      <c r="F2323" s="509">
        <v>3</v>
      </c>
      <c r="G2323" s="509">
        <v>422721.32999999996</v>
      </c>
      <c r="H2323" s="509">
        <v>1</v>
      </c>
      <c r="I2323" s="509">
        <v>140907.10999999999</v>
      </c>
      <c r="J2323" s="509">
        <v>1</v>
      </c>
      <c r="K2323" s="509">
        <v>140907.10999999999</v>
      </c>
      <c r="L2323" s="509">
        <v>0.33333333333333331</v>
      </c>
      <c r="M2323" s="509">
        <v>140907.10999999999</v>
      </c>
      <c r="N2323" s="509"/>
      <c r="O2323" s="509"/>
      <c r="P2323" s="522"/>
      <c r="Q2323" s="510"/>
    </row>
    <row r="2324" spans="1:17" ht="14.4" customHeight="1" x14ac:dyDescent="0.3">
      <c r="A2324" s="505" t="s">
        <v>3432</v>
      </c>
      <c r="B2324" s="506" t="s">
        <v>2713</v>
      </c>
      <c r="C2324" s="506" t="s">
        <v>2688</v>
      </c>
      <c r="D2324" s="506" t="s">
        <v>2945</v>
      </c>
      <c r="E2324" s="506" t="s">
        <v>2946</v>
      </c>
      <c r="F2324" s="509">
        <v>7</v>
      </c>
      <c r="G2324" s="509">
        <v>1428</v>
      </c>
      <c r="H2324" s="509">
        <v>1</v>
      </c>
      <c r="I2324" s="509">
        <v>204</v>
      </c>
      <c r="J2324" s="509">
        <v>6</v>
      </c>
      <c r="K2324" s="509">
        <v>1230</v>
      </c>
      <c r="L2324" s="509">
        <v>0.8613445378151261</v>
      </c>
      <c r="M2324" s="509">
        <v>205</v>
      </c>
      <c r="N2324" s="509">
        <v>6</v>
      </c>
      <c r="O2324" s="509">
        <v>1234</v>
      </c>
      <c r="P2324" s="522">
        <v>0.86414565826330536</v>
      </c>
      <c r="Q2324" s="510">
        <v>205.66666666666666</v>
      </c>
    </row>
    <row r="2325" spans="1:17" ht="14.4" customHeight="1" x14ac:dyDescent="0.3">
      <c r="A2325" s="505" t="s">
        <v>3432</v>
      </c>
      <c r="B2325" s="506" t="s">
        <v>2713</v>
      </c>
      <c r="C2325" s="506" t="s">
        <v>2688</v>
      </c>
      <c r="D2325" s="506" t="s">
        <v>2947</v>
      </c>
      <c r="E2325" s="506" t="s">
        <v>2948</v>
      </c>
      <c r="F2325" s="509">
        <v>1</v>
      </c>
      <c r="G2325" s="509">
        <v>149</v>
      </c>
      <c r="H2325" s="509">
        <v>1</v>
      </c>
      <c r="I2325" s="509">
        <v>149</v>
      </c>
      <c r="J2325" s="509">
        <v>1</v>
      </c>
      <c r="K2325" s="509">
        <v>150</v>
      </c>
      <c r="L2325" s="509">
        <v>1.0067114093959733</v>
      </c>
      <c r="M2325" s="509">
        <v>150</v>
      </c>
      <c r="N2325" s="509">
        <v>4</v>
      </c>
      <c r="O2325" s="509">
        <v>600</v>
      </c>
      <c r="P2325" s="522">
        <v>4.026845637583893</v>
      </c>
      <c r="Q2325" s="510">
        <v>150</v>
      </c>
    </row>
    <row r="2326" spans="1:17" ht="14.4" customHeight="1" x14ac:dyDescent="0.3">
      <c r="A2326" s="505" t="s">
        <v>3432</v>
      </c>
      <c r="B2326" s="506" t="s">
        <v>2713</v>
      </c>
      <c r="C2326" s="506" t="s">
        <v>2688</v>
      </c>
      <c r="D2326" s="506" t="s">
        <v>2949</v>
      </c>
      <c r="E2326" s="506" t="s">
        <v>2950</v>
      </c>
      <c r="F2326" s="509">
        <v>1</v>
      </c>
      <c r="G2326" s="509">
        <v>181</v>
      </c>
      <c r="H2326" s="509">
        <v>1</v>
      </c>
      <c r="I2326" s="509">
        <v>181</v>
      </c>
      <c r="J2326" s="509"/>
      <c r="K2326" s="509"/>
      <c r="L2326" s="509"/>
      <c r="M2326" s="509"/>
      <c r="N2326" s="509"/>
      <c r="O2326" s="509"/>
      <c r="P2326" s="522"/>
      <c r="Q2326" s="510"/>
    </row>
    <row r="2327" spans="1:17" ht="14.4" customHeight="1" x14ac:dyDescent="0.3">
      <c r="A2327" s="505" t="s">
        <v>3432</v>
      </c>
      <c r="B2327" s="506" t="s">
        <v>2713</v>
      </c>
      <c r="C2327" s="506" t="s">
        <v>2688</v>
      </c>
      <c r="D2327" s="506" t="s">
        <v>2951</v>
      </c>
      <c r="E2327" s="506" t="s">
        <v>2952</v>
      </c>
      <c r="F2327" s="509">
        <v>8</v>
      </c>
      <c r="G2327" s="509">
        <v>992</v>
      </c>
      <c r="H2327" s="509">
        <v>1</v>
      </c>
      <c r="I2327" s="509">
        <v>124</v>
      </c>
      <c r="J2327" s="509">
        <v>5</v>
      </c>
      <c r="K2327" s="509">
        <v>620</v>
      </c>
      <c r="L2327" s="509">
        <v>0.625</v>
      </c>
      <c r="M2327" s="509">
        <v>124</v>
      </c>
      <c r="N2327" s="509">
        <v>1</v>
      </c>
      <c r="O2327" s="509">
        <v>125</v>
      </c>
      <c r="P2327" s="522">
        <v>0.12600806451612903</v>
      </c>
      <c r="Q2327" s="510">
        <v>125</v>
      </c>
    </row>
    <row r="2328" spans="1:17" ht="14.4" customHeight="1" x14ac:dyDescent="0.3">
      <c r="A2328" s="505" t="s">
        <v>3432</v>
      </c>
      <c r="B2328" s="506" t="s">
        <v>2713</v>
      </c>
      <c r="C2328" s="506" t="s">
        <v>2688</v>
      </c>
      <c r="D2328" s="506" t="s">
        <v>2953</v>
      </c>
      <c r="E2328" s="506" t="s">
        <v>2954</v>
      </c>
      <c r="F2328" s="509">
        <v>3</v>
      </c>
      <c r="G2328" s="509">
        <v>648</v>
      </c>
      <c r="H2328" s="509">
        <v>1</v>
      </c>
      <c r="I2328" s="509">
        <v>216</v>
      </c>
      <c r="J2328" s="509">
        <v>18</v>
      </c>
      <c r="K2328" s="509">
        <v>3906</v>
      </c>
      <c r="L2328" s="509">
        <v>6.0277777777777777</v>
      </c>
      <c r="M2328" s="509">
        <v>217</v>
      </c>
      <c r="N2328" s="509">
        <v>6</v>
      </c>
      <c r="O2328" s="509">
        <v>1308</v>
      </c>
      <c r="P2328" s="522">
        <v>2.0185185185185186</v>
      </c>
      <c r="Q2328" s="510">
        <v>218</v>
      </c>
    </row>
    <row r="2329" spans="1:17" ht="14.4" customHeight="1" x14ac:dyDescent="0.3">
      <c r="A2329" s="505" t="s">
        <v>3432</v>
      </c>
      <c r="B2329" s="506" t="s">
        <v>2713</v>
      </c>
      <c r="C2329" s="506" t="s">
        <v>2688</v>
      </c>
      <c r="D2329" s="506" t="s">
        <v>2955</v>
      </c>
      <c r="E2329" s="506" t="s">
        <v>2956</v>
      </c>
      <c r="F2329" s="509">
        <v>1</v>
      </c>
      <c r="G2329" s="509">
        <v>216</v>
      </c>
      <c r="H2329" s="509">
        <v>1</v>
      </c>
      <c r="I2329" s="509">
        <v>216</v>
      </c>
      <c r="J2329" s="509"/>
      <c r="K2329" s="509"/>
      <c r="L2329" s="509"/>
      <c r="M2329" s="509"/>
      <c r="N2329" s="509"/>
      <c r="O2329" s="509"/>
      <c r="P2329" s="522"/>
      <c r="Q2329" s="510"/>
    </row>
    <row r="2330" spans="1:17" ht="14.4" customHeight="1" x14ac:dyDescent="0.3">
      <c r="A2330" s="505" t="s">
        <v>3432</v>
      </c>
      <c r="B2330" s="506" t="s">
        <v>2713</v>
      </c>
      <c r="C2330" s="506" t="s">
        <v>2688</v>
      </c>
      <c r="D2330" s="506" t="s">
        <v>2959</v>
      </c>
      <c r="E2330" s="506" t="s">
        <v>2960</v>
      </c>
      <c r="F2330" s="509">
        <v>6</v>
      </c>
      <c r="G2330" s="509">
        <v>1308</v>
      </c>
      <c r="H2330" s="509">
        <v>1</v>
      </c>
      <c r="I2330" s="509">
        <v>218</v>
      </c>
      <c r="J2330" s="509">
        <v>10</v>
      </c>
      <c r="K2330" s="509">
        <v>2190</v>
      </c>
      <c r="L2330" s="509">
        <v>1.6743119266055047</v>
      </c>
      <c r="M2330" s="509">
        <v>219</v>
      </c>
      <c r="N2330" s="509">
        <v>5</v>
      </c>
      <c r="O2330" s="509">
        <v>1099</v>
      </c>
      <c r="P2330" s="522">
        <v>0.84021406727828751</v>
      </c>
      <c r="Q2330" s="510">
        <v>219.8</v>
      </c>
    </row>
    <row r="2331" spans="1:17" ht="14.4" customHeight="1" x14ac:dyDescent="0.3">
      <c r="A2331" s="505" t="s">
        <v>3432</v>
      </c>
      <c r="B2331" s="506" t="s">
        <v>2713</v>
      </c>
      <c r="C2331" s="506" t="s">
        <v>2688</v>
      </c>
      <c r="D2331" s="506" t="s">
        <v>2975</v>
      </c>
      <c r="E2331" s="506" t="s">
        <v>2976</v>
      </c>
      <c r="F2331" s="509">
        <v>2</v>
      </c>
      <c r="G2331" s="509">
        <v>512</v>
      </c>
      <c r="H2331" s="509">
        <v>1</v>
      </c>
      <c r="I2331" s="509">
        <v>256</v>
      </c>
      <c r="J2331" s="509">
        <v>1</v>
      </c>
      <c r="K2331" s="509">
        <v>257</v>
      </c>
      <c r="L2331" s="509">
        <v>0.501953125</v>
      </c>
      <c r="M2331" s="509">
        <v>257</v>
      </c>
      <c r="N2331" s="509">
        <v>1</v>
      </c>
      <c r="O2331" s="509">
        <v>257</v>
      </c>
      <c r="P2331" s="522">
        <v>0.501953125</v>
      </c>
      <c r="Q2331" s="510">
        <v>257</v>
      </c>
    </row>
    <row r="2332" spans="1:17" ht="14.4" customHeight="1" x14ac:dyDescent="0.3">
      <c r="A2332" s="505" t="s">
        <v>3432</v>
      </c>
      <c r="B2332" s="506" t="s">
        <v>2713</v>
      </c>
      <c r="C2332" s="506" t="s">
        <v>2688</v>
      </c>
      <c r="D2332" s="506" t="s">
        <v>2977</v>
      </c>
      <c r="E2332" s="506" t="s">
        <v>2978</v>
      </c>
      <c r="F2332" s="509">
        <v>1</v>
      </c>
      <c r="G2332" s="509">
        <v>325</v>
      </c>
      <c r="H2332" s="509">
        <v>1</v>
      </c>
      <c r="I2332" s="509">
        <v>325</v>
      </c>
      <c r="J2332" s="509">
        <v>3</v>
      </c>
      <c r="K2332" s="509">
        <v>978</v>
      </c>
      <c r="L2332" s="509">
        <v>3.0092307692307694</v>
      </c>
      <c r="M2332" s="509">
        <v>326</v>
      </c>
      <c r="N2332" s="509">
        <v>4</v>
      </c>
      <c r="O2332" s="509">
        <v>1313</v>
      </c>
      <c r="P2332" s="522">
        <v>4.04</v>
      </c>
      <c r="Q2332" s="510">
        <v>328.25</v>
      </c>
    </row>
    <row r="2333" spans="1:17" ht="14.4" customHeight="1" x14ac:dyDescent="0.3">
      <c r="A2333" s="505" t="s">
        <v>3432</v>
      </c>
      <c r="B2333" s="506" t="s">
        <v>2713</v>
      </c>
      <c r="C2333" s="506" t="s">
        <v>2688</v>
      </c>
      <c r="D2333" s="506" t="s">
        <v>2981</v>
      </c>
      <c r="E2333" s="506" t="s">
        <v>2982</v>
      </c>
      <c r="F2333" s="509"/>
      <c r="G2333" s="509"/>
      <c r="H2333" s="509"/>
      <c r="I2333" s="509"/>
      <c r="J2333" s="509"/>
      <c r="K2333" s="509"/>
      <c r="L2333" s="509"/>
      <c r="M2333" s="509"/>
      <c r="N2333" s="509">
        <v>1</v>
      </c>
      <c r="O2333" s="509">
        <v>4493</v>
      </c>
      <c r="P2333" s="522"/>
      <c r="Q2333" s="510">
        <v>4493</v>
      </c>
    </row>
    <row r="2334" spans="1:17" ht="14.4" customHeight="1" x14ac:dyDescent="0.3">
      <c r="A2334" s="505" t="s">
        <v>3432</v>
      </c>
      <c r="B2334" s="506" t="s">
        <v>2713</v>
      </c>
      <c r="C2334" s="506" t="s">
        <v>2688</v>
      </c>
      <c r="D2334" s="506" t="s">
        <v>2983</v>
      </c>
      <c r="E2334" s="506" t="s">
        <v>2984</v>
      </c>
      <c r="F2334" s="509">
        <v>1</v>
      </c>
      <c r="G2334" s="509">
        <v>4122</v>
      </c>
      <c r="H2334" s="509">
        <v>1</v>
      </c>
      <c r="I2334" s="509">
        <v>4122</v>
      </c>
      <c r="J2334" s="509">
        <v>2</v>
      </c>
      <c r="K2334" s="509">
        <v>8254</v>
      </c>
      <c r="L2334" s="509">
        <v>2.002426006792819</v>
      </c>
      <c r="M2334" s="509">
        <v>4127</v>
      </c>
      <c r="N2334" s="509">
        <v>1</v>
      </c>
      <c r="O2334" s="509">
        <v>4135</v>
      </c>
      <c r="P2334" s="522">
        <v>1.0031538088306646</v>
      </c>
      <c r="Q2334" s="510">
        <v>4135</v>
      </c>
    </row>
    <row r="2335" spans="1:17" ht="14.4" customHeight="1" x14ac:dyDescent="0.3">
      <c r="A2335" s="505" t="s">
        <v>3432</v>
      </c>
      <c r="B2335" s="506" t="s">
        <v>2713</v>
      </c>
      <c r="C2335" s="506" t="s">
        <v>2688</v>
      </c>
      <c r="D2335" s="506" t="s">
        <v>3166</v>
      </c>
      <c r="E2335" s="506" t="s">
        <v>3167</v>
      </c>
      <c r="F2335" s="509">
        <v>2</v>
      </c>
      <c r="G2335" s="509">
        <v>30080</v>
      </c>
      <c r="H2335" s="509">
        <v>1</v>
      </c>
      <c r="I2335" s="509">
        <v>15040</v>
      </c>
      <c r="J2335" s="509">
        <v>3</v>
      </c>
      <c r="K2335" s="509">
        <v>45147</v>
      </c>
      <c r="L2335" s="509">
        <v>1.5008976063829786</v>
      </c>
      <c r="M2335" s="509">
        <v>15049</v>
      </c>
      <c r="N2335" s="509">
        <v>2</v>
      </c>
      <c r="O2335" s="509">
        <v>30130</v>
      </c>
      <c r="P2335" s="522">
        <v>1.0016622340425532</v>
      </c>
      <c r="Q2335" s="510">
        <v>15065</v>
      </c>
    </row>
    <row r="2336" spans="1:17" ht="14.4" customHeight="1" x14ac:dyDescent="0.3">
      <c r="A2336" s="505" t="s">
        <v>3432</v>
      </c>
      <c r="B2336" s="506" t="s">
        <v>2713</v>
      </c>
      <c r="C2336" s="506" t="s">
        <v>2688</v>
      </c>
      <c r="D2336" s="506" t="s">
        <v>2997</v>
      </c>
      <c r="E2336" s="506" t="s">
        <v>2998</v>
      </c>
      <c r="F2336" s="509">
        <v>8</v>
      </c>
      <c r="G2336" s="509">
        <v>30488</v>
      </c>
      <c r="H2336" s="509">
        <v>1</v>
      </c>
      <c r="I2336" s="509">
        <v>3811</v>
      </c>
      <c r="J2336" s="509">
        <v>14</v>
      </c>
      <c r="K2336" s="509">
        <v>53410</v>
      </c>
      <c r="L2336" s="509">
        <v>1.7518367882445551</v>
      </c>
      <c r="M2336" s="509">
        <v>3815</v>
      </c>
      <c r="N2336" s="509">
        <v>7</v>
      </c>
      <c r="O2336" s="509">
        <v>26747</v>
      </c>
      <c r="P2336" s="522">
        <v>0.87729598530569408</v>
      </c>
      <c r="Q2336" s="510">
        <v>3821</v>
      </c>
    </row>
    <row r="2337" spans="1:17" ht="14.4" customHeight="1" x14ac:dyDescent="0.3">
      <c r="A2337" s="505" t="s">
        <v>3432</v>
      </c>
      <c r="B2337" s="506" t="s">
        <v>2713</v>
      </c>
      <c r="C2337" s="506" t="s">
        <v>2688</v>
      </c>
      <c r="D2337" s="506" t="s">
        <v>3001</v>
      </c>
      <c r="E2337" s="506" t="s">
        <v>3002</v>
      </c>
      <c r="F2337" s="509">
        <v>2</v>
      </c>
      <c r="G2337" s="509">
        <v>15656</v>
      </c>
      <c r="H2337" s="509">
        <v>1</v>
      </c>
      <c r="I2337" s="509">
        <v>7828</v>
      </c>
      <c r="J2337" s="509">
        <v>4</v>
      </c>
      <c r="K2337" s="509">
        <v>31340</v>
      </c>
      <c r="L2337" s="509">
        <v>2.0017884517118039</v>
      </c>
      <c r="M2337" s="509">
        <v>7835</v>
      </c>
      <c r="N2337" s="509"/>
      <c r="O2337" s="509"/>
      <c r="P2337" s="522"/>
      <c r="Q2337" s="510"/>
    </row>
    <row r="2338" spans="1:17" ht="14.4" customHeight="1" x14ac:dyDescent="0.3">
      <c r="A2338" s="505" t="s">
        <v>3432</v>
      </c>
      <c r="B2338" s="506" t="s">
        <v>2713</v>
      </c>
      <c r="C2338" s="506" t="s">
        <v>2688</v>
      </c>
      <c r="D2338" s="506" t="s">
        <v>3015</v>
      </c>
      <c r="E2338" s="506" t="s">
        <v>3016</v>
      </c>
      <c r="F2338" s="509">
        <v>3</v>
      </c>
      <c r="G2338" s="509">
        <v>3828</v>
      </c>
      <c r="H2338" s="509">
        <v>1</v>
      </c>
      <c r="I2338" s="509">
        <v>1276</v>
      </c>
      <c r="J2338" s="509">
        <v>6</v>
      </c>
      <c r="K2338" s="509">
        <v>7662</v>
      </c>
      <c r="L2338" s="509">
        <v>2.0015673981191222</v>
      </c>
      <c r="M2338" s="509">
        <v>1277</v>
      </c>
      <c r="N2338" s="509">
        <v>3</v>
      </c>
      <c r="O2338" s="509">
        <v>3840</v>
      </c>
      <c r="P2338" s="522">
        <v>1.0031347962382444</v>
      </c>
      <c r="Q2338" s="510">
        <v>1280</v>
      </c>
    </row>
    <row r="2339" spans="1:17" ht="14.4" customHeight="1" x14ac:dyDescent="0.3">
      <c r="A2339" s="505" t="s">
        <v>3432</v>
      </c>
      <c r="B2339" s="506" t="s">
        <v>2713</v>
      </c>
      <c r="C2339" s="506" t="s">
        <v>2688</v>
      </c>
      <c r="D2339" s="506" t="s">
        <v>3017</v>
      </c>
      <c r="E2339" s="506" t="s">
        <v>3018</v>
      </c>
      <c r="F2339" s="509">
        <v>3</v>
      </c>
      <c r="G2339" s="509">
        <v>3489</v>
      </c>
      <c r="H2339" s="509">
        <v>1</v>
      </c>
      <c r="I2339" s="509">
        <v>1163</v>
      </c>
      <c r="J2339" s="509">
        <v>5</v>
      </c>
      <c r="K2339" s="509">
        <v>5820</v>
      </c>
      <c r="L2339" s="509">
        <v>1.6680997420464316</v>
      </c>
      <c r="M2339" s="509">
        <v>1164</v>
      </c>
      <c r="N2339" s="509">
        <v>2</v>
      </c>
      <c r="O2339" s="509">
        <v>2332</v>
      </c>
      <c r="P2339" s="522">
        <v>0.66838635712238459</v>
      </c>
      <c r="Q2339" s="510">
        <v>1166</v>
      </c>
    </row>
    <row r="2340" spans="1:17" ht="14.4" customHeight="1" x14ac:dyDescent="0.3">
      <c r="A2340" s="505" t="s">
        <v>3432</v>
      </c>
      <c r="B2340" s="506" t="s">
        <v>2713</v>
      </c>
      <c r="C2340" s="506" t="s">
        <v>2688</v>
      </c>
      <c r="D2340" s="506" t="s">
        <v>3019</v>
      </c>
      <c r="E2340" s="506" t="s">
        <v>3020</v>
      </c>
      <c r="F2340" s="509"/>
      <c r="G2340" s="509"/>
      <c r="H2340" s="509"/>
      <c r="I2340" s="509"/>
      <c r="J2340" s="509">
        <v>1</v>
      </c>
      <c r="K2340" s="509">
        <v>5068</v>
      </c>
      <c r="L2340" s="509"/>
      <c r="M2340" s="509">
        <v>5068</v>
      </c>
      <c r="N2340" s="509">
        <v>4</v>
      </c>
      <c r="O2340" s="509">
        <v>20284</v>
      </c>
      <c r="P2340" s="522"/>
      <c r="Q2340" s="510">
        <v>5071</v>
      </c>
    </row>
    <row r="2341" spans="1:17" ht="14.4" customHeight="1" x14ac:dyDescent="0.3">
      <c r="A2341" s="505" t="s">
        <v>3432</v>
      </c>
      <c r="B2341" s="506" t="s">
        <v>2713</v>
      </c>
      <c r="C2341" s="506" t="s">
        <v>2688</v>
      </c>
      <c r="D2341" s="506" t="s">
        <v>3021</v>
      </c>
      <c r="E2341" s="506" t="s">
        <v>3022</v>
      </c>
      <c r="F2341" s="509">
        <v>1</v>
      </c>
      <c r="G2341" s="509">
        <v>7669</v>
      </c>
      <c r="H2341" s="509">
        <v>1</v>
      </c>
      <c r="I2341" s="509">
        <v>7669</v>
      </c>
      <c r="J2341" s="509">
        <v>2</v>
      </c>
      <c r="K2341" s="509">
        <v>15346</v>
      </c>
      <c r="L2341" s="509">
        <v>2.0010431607771548</v>
      </c>
      <c r="M2341" s="509">
        <v>7673</v>
      </c>
      <c r="N2341" s="509"/>
      <c r="O2341" s="509"/>
      <c r="P2341" s="522"/>
      <c r="Q2341" s="510"/>
    </row>
    <row r="2342" spans="1:17" ht="14.4" customHeight="1" x14ac:dyDescent="0.3">
      <c r="A2342" s="505" t="s">
        <v>3432</v>
      </c>
      <c r="B2342" s="506" t="s">
        <v>2713</v>
      </c>
      <c r="C2342" s="506" t="s">
        <v>2688</v>
      </c>
      <c r="D2342" s="506" t="s">
        <v>3168</v>
      </c>
      <c r="E2342" s="506" t="s">
        <v>3169</v>
      </c>
      <c r="F2342" s="509">
        <v>2</v>
      </c>
      <c r="G2342" s="509">
        <v>0</v>
      </c>
      <c r="H2342" s="509"/>
      <c r="I2342" s="509">
        <v>0</v>
      </c>
      <c r="J2342" s="509">
        <v>3</v>
      </c>
      <c r="K2342" s="509">
        <v>0</v>
      </c>
      <c r="L2342" s="509"/>
      <c r="M2342" s="509">
        <v>0</v>
      </c>
      <c r="N2342" s="509">
        <v>2</v>
      </c>
      <c r="O2342" s="509">
        <v>0</v>
      </c>
      <c r="P2342" s="522"/>
      <c r="Q2342" s="510">
        <v>0</v>
      </c>
    </row>
    <row r="2343" spans="1:17" ht="14.4" customHeight="1" x14ac:dyDescent="0.3">
      <c r="A2343" s="505" t="s">
        <v>3432</v>
      </c>
      <c r="B2343" s="506" t="s">
        <v>2713</v>
      </c>
      <c r="C2343" s="506" t="s">
        <v>2688</v>
      </c>
      <c r="D2343" s="506" t="s">
        <v>3027</v>
      </c>
      <c r="E2343" s="506" t="s">
        <v>3028</v>
      </c>
      <c r="F2343" s="509">
        <v>2827</v>
      </c>
      <c r="G2343" s="509">
        <v>486244</v>
      </c>
      <c r="H2343" s="509">
        <v>1</v>
      </c>
      <c r="I2343" s="509">
        <v>172</v>
      </c>
      <c r="J2343" s="509">
        <v>2510</v>
      </c>
      <c r="K2343" s="509">
        <v>434230</v>
      </c>
      <c r="L2343" s="509">
        <v>0.89302901423976444</v>
      </c>
      <c r="M2343" s="509">
        <v>173</v>
      </c>
      <c r="N2343" s="509">
        <v>2955</v>
      </c>
      <c r="O2343" s="509">
        <v>513414</v>
      </c>
      <c r="P2343" s="522">
        <v>1.0558772961722922</v>
      </c>
      <c r="Q2343" s="510">
        <v>173.74416243654824</v>
      </c>
    </row>
    <row r="2344" spans="1:17" ht="14.4" customHeight="1" x14ac:dyDescent="0.3">
      <c r="A2344" s="505" t="s">
        <v>3432</v>
      </c>
      <c r="B2344" s="506" t="s">
        <v>2713</v>
      </c>
      <c r="C2344" s="506" t="s">
        <v>2688</v>
      </c>
      <c r="D2344" s="506" t="s">
        <v>3029</v>
      </c>
      <c r="E2344" s="506" t="s">
        <v>3030</v>
      </c>
      <c r="F2344" s="509">
        <v>38</v>
      </c>
      <c r="G2344" s="509">
        <v>75772</v>
      </c>
      <c r="H2344" s="509">
        <v>1</v>
      </c>
      <c r="I2344" s="509">
        <v>1994</v>
      </c>
      <c r="J2344" s="509">
        <v>32</v>
      </c>
      <c r="K2344" s="509">
        <v>63872</v>
      </c>
      <c r="L2344" s="509">
        <v>0.84294990233859468</v>
      </c>
      <c r="M2344" s="509">
        <v>1996</v>
      </c>
      <c r="N2344" s="509">
        <v>42</v>
      </c>
      <c r="O2344" s="509">
        <v>83919</v>
      </c>
      <c r="P2344" s="522">
        <v>1.1075199282056696</v>
      </c>
      <c r="Q2344" s="510">
        <v>1998.0714285714287</v>
      </c>
    </row>
    <row r="2345" spans="1:17" ht="14.4" customHeight="1" x14ac:dyDescent="0.3">
      <c r="A2345" s="505" t="s">
        <v>3432</v>
      </c>
      <c r="B2345" s="506" t="s">
        <v>2713</v>
      </c>
      <c r="C2345" s="506" t="s">
        <v>2688</v>
      </c>
      <c r="D2345" s="506" t="s">
        <v>3035</v>
      </c>
      <c r="E2345" s="506" t="s">
        <v>3036</v>
      </c>
      <c r="F2345" s="509">
        <v>2</v>
      </c>
      <c r="G2345" s="509">
        <v>5382</v>
      </c>
      <c r="H2345" s="509">
        <v>1</v>
      </c>
      <c r="I2345" s="509">
        <v>2691</v>
      </c>
      <c r="J2345" s="509">
        <v>1</v>
      </c>
      <c r="K2345" s="509">
        <v>2692</v>
      </c>
      <c r="L2345" s="509">
        <v>0.5001858045336306</v>
      </c>
      <c r="M2345" s="509">
        <v>2692</v>
      </c>
      <c r="N2345" s="509">
        <v>3</v>
      </c>
      <c r="O2345" s="509">
        <v>8079</v>
      </c>
      <c r="P2345" s="522">
        <v>1.5011148272017838</v>
      </c>
      <c r="Q2345" s="510">
        <v>2693</v>
      </c>
    </row>
    <row r="2346" spans="1:17" ht="14.4" customHeight="1" x14ac:dyDescent="0.3">
      <c r="A2346" s="505" t="s">
        <v>3432</v>
      </c>
      <c r="B2346" s="506" t="s">
        <v>2713</v>
      </c>
      <c r="C2346" s="506" t="s">
        <v>2688</v>
      </c>
      <c r="D2346" s="506" t="s">
        <v>3037</v>
      </c>
      <c r="E2346" s="506" t="s">
        <v>3038</v>
      </c>
      <c r="F2346" s="509">
        <v>1</v>
      </c>
      <c r="G2346" s="509">
        <v>5177</v>
      </c>
      <c r="H2346" s="509">
        <v>1</v>
      </c>
      <c r="I2346" s="509">
        <v>5177</v>
      </c>
      <c r="J2346" s="509"/>
      <c r="K2346" s="509"/>
      <c r="L2346" s="509"/>
      <c r="M2346" s="509"/>
      <c r="N2346" s="509">
        <v>1</v>
      </c>
      <c r="O2346" s="509">
        <v>5186</v>
      </c>
      <c r="P2346" s="522">
        <v>1.0017384585667375</v>
      </c>
      <c r="Q2346" s="510">
        <v>5186</v>
      </c>
    </row>
    <row r="2347" spans="1:17" ht="14.4" customHeight="1" x14ac:dyDescent="0.3">
      <c r="A2347" s="505" t="s">
        <v>3432</v>
      </c>
      <c r="B2347" s="506" t="s">
        <v>2713</v>
      </c>
      <c r="C2347" s="506" t="s">
        <v>2688</v>
      </c>
      <c r="D2347" s="506" t="s">
        <v>3047</v>
      </c>
      <c r="E2347" s="506" t="s">
        <v>3048</v>
      </c>
      <c r="F2347" s="509"/>
      <c r="G2347" s="509"/>
      <c r="H2347" s="509"/>
      <c r="I2347" s="509"/>
      <c r="J2347" s="509">
        <v>5</v>
      </c>
      <c r="K2347" s="509">
        <v>10380</v>
      </c>
      <c r="L2347" s="509"/>
      <c r="M2347" s="509">
        <v>2076</v>
      </c>
      <c r="N2347" s="509"/>
      <c r="O2347" s="509"/>
      <c r="P2347" s="522"/>
      <c r="Q2347" s="510"/>
    </row>
    <row r="2348" spans="1:17" ht="14.4" customHeight="1" x14ac:dyDescent="0.3">
      <c r="A2348" s="505" t="s">
        <v>3432</v>
      </c>
      <c r="B2348" s="506" t="s">
        <v>2713</v>
      </c>
      <c r="C2348" s="506" t="s">
        <v>2688</v>
      </c>
      <c r="D2348" s="506" t="s">
        <v>3051</v>
      </c>
      <c r="E2348" s="506" t="s">
        <v>3052</v>
      </c>
      <c r="F2348" s="509">
        <v>1</v>
      </c>
      <c r="G2348" s="509">
        <v>192</v>
      </c>
      <c r="H2348" s="509">
        <v>1</v>
      </c>
      <c r="I2348" s="509">
        <v>192</v>
      </c>
      <c r="J2348" s="509"/>
      <c r="K2348" s="509"/>
      <c r="L2348" s="509"/>
      <c r="M2348" s="509"/>
      <c r="N2348" s="509">
        <v>1</v>
      </c>
      <c r="O2348" s="509">
        <v>193</v>
      </c>
      <c r="P2348" s="522">
        <v>1.0052083333333333</v>
      </c>
      <c r="Q2348" s="510">
        <v>193</v>
      </c>
    </row>
    <row r="2349" spans="1:17" ht="14.4" customHeight="1" x14ac:dyDescent="0.3">
      <c r="A2349" s="505" t="s">
        <v>3432</v>
      </c>
      <c r="B2349" s="506" t="s">
        <v>2713</v>
      </c>
      <c r="C2349" s="506" t="s">
        <v>2688</v>
      </c>
      <c r="D2349" s="506" t="s">
        <v>3053</v>
      </c>
      <c r="E2349" s="506" t="s">
        <v>3054</v>
      </c>
      <c r="F2349" s="509">
        <v>8</v>
      </c>
      <c r="G2349" s="509">
        <v>1576</v>
      </c>
      <c r="H2349" s="509">
        <v>1</v>
      </c>
      <c r="I2349" s="509">
        <v>197</v>
      </c>
      <c r="J2349" s="509">
        <v>1</v>
      </c>
      <c r="K2349" s="509">
        <v>198</v>
      </c>
      <c r="L2349" s="509">
        <v>0.12563451776649745</v>
      </c>
      <c r="M2349" s="509">
        <v>198</v>
      </c>
      <c r="N2349" s="509">
        <v>20</v>
      </c>
      <c r="O2349" s="509">
        <v>3960</v>
      </c>
      <c r="P2349" s="522">
        <v>2.5126903553299491</v>
      </c>
      <c r="Q2349" s="510">
        <v>198</v>
      </c>
    </row>
    <row r="2350" spans="1:17" ht="14.4" customHeight="1" x14ac:dyDescent="0.3">
      <c r="A2350" s="505" t="s">
        <v>3432</v>
      </c>
      <c r="B2350" s="506" t="s">
        <v>2713</v>
      </c>
      <c r="C2350" s="506" t="s">
        <v>2688</v>
      </c>
      <c r="D2350" s="506" t="s">
        <v>3055</v>
      </c>
      <c r="E2350" s="506" t="s">
        <v>3056</v>
      </c>
      <c r="F2350" s="509">
        <v>1</v>
      </c>
      <c r="G2350" s="509">
        <v>414</v>
      </c>
      <c r="H2350" s="509">
        <v>1</v>
      </c>
      <c r="I2350" s="509">
        <v>414</v>
      </c>
      <c r="J2350" s="509">
        <v>4</v>
      </c>
      <c r="K2350" s="509">
        <v>1660</v>
      </c>
      <c r="L2350" s="509">
        <v>4.0096618357487923</v>
      </c>
      <c r="M2350" s="509">
        <v>415</v>
      </c>
      <c r="N2350" s="509">
        <v>3</v>
      </c>
      <c r="O2350" s="509">
        <v>1249</v>
      </c>
      <c r="P2350" s="522">
        <v>3.0169082125603865</v>
      </c>
      <c r="Q2350" s="510">
        <v>416.33333333333331</v>
      </c>
    </row>
    <row r="2351" spans="1:17" ht="14.4" customHeight="1" x14ac:dyDescent="0.3">
      <c r="A2351" s="505" t="s">
        <v>3432</v>
      </c>
      <c r="B2351" s="506" t="s">
        <v>2713</v>
      </c>
      <c r="C2351" s="506" t="s">
        <v>2688</v>
      </c>
      <c r="D2351" s="506" t="s">
        <v>3059</v>
      </c>
      <c r="E2351" s="506" t="s">
        <v>3060</v>
      </c>
      <c r="F2351" s="509">
        <v>3</v>
      </c>
      <c r="G2351" s="509">
        <v>471</v>
      </c>
      <c r="H2351" s="509">
        <v>1</v>
      </c>
      <c r="I2351" s="509">
        <v>157</v>
      </c>
      <c r="J2351" s="509">
        <v>2</v>
      </c>
      <c r="K2351" s="509">
        <v>316</v>
      </c>
      <c r="L2351" s="509">
        <v>0.6709129511677282</v>
      </c>
      <c r="M2351" s="509">
        <v>158</v>
      </c>
      <c r="N2351" s="509">
        <v>4</v>
      </c>
      <c r="O2351" s="509">
        <v>635</v>
      </c>
      <c r="P2351" s="522">
        <v>1.3481953290870488</v>
      </c>
      <c r="Q2351" s="510">
        <v>158.75</v>
      </c>
    </row>
    <row r="2352" spans="1:17" ht="14.4" customHeight="1" x14ac:dyDescent="0.3">
      <c r="A2352" s="505" t="s">
        <v>3432</v>
      </c>
      <c r="B2352" s="506" t="s">
        <v>2713</v>
      </c>
      <c r="C2352" s="506" t="s">
        <v>2688</v>
      </c>
      <c r="D2352" s="506" t="s">
        <v>3063</v>
      </c>
      <c r="E2352" s="506" t="s">
        <v>3064</v>
      </c>
      <c r="F2352" s="509"/>
      <c r="G2352" s="509"/>
      <c r="H2352" s="509"/>
      <c r="I2352" s="509"/>
      <c r="J2352" s="509"/>
      <c r="K2352" s="509"/>
      <c r="L2352" s="509"/>
      <c r="M2352" s="509"/>
      <c r="N2352" s="509">
        <v>1</v>
      </c>
      <c r="O2352" s="509">
        <v>313</v>
      </c>
      <c r="P2352" s="522"/>
      <c r="Q2352" s="510">
        <v>313</v>
      </c>
    </row>
    <row r="2353" spans="1:17" ht="14.4" customHeight="1" x14ac:dyDescent="0.3">
      <c r="A2353" s="505" t="s">
        <v>3432</v>
      </c>
      <c r="B2353" s="506" t="s">
        <v>2713</v>
      </c>
      <c r="C2353" s="506" t="s">
        <v>2688</v>
      </c>
      <c r="D2353" s="506" t="s">
        <v>3065</v>
      </c>
      <c r="E2353" s="506" t="s">
        <v>3066</v>
      </c>
      <c r="F2353" s="509"/>
      <c r="G2353" s="509"/>
      <c r="H2353" s="509"/>
      <c r="I2353" s="509"/>
      <c r="J2353" s="509">
        <v>1</v>
      </c>
      <c r="K2353" s="509">
        <v>425</v>
      </c>
      <c r="L2353" s="509"/>
      <c r="M2353" s="509">
        <v>425</v>
      </c>
      <c r="N2353" s="509"/>
      <c r="O2353" s="509"/>
      <c r="P2353" s="522"/>
      <c r="Q2353" s="510"/>
    </row>
    <row r="2354" spans="1:17" ht="14.4" customHeight="1" x14ac:dyDescent="0.3">
      <c r="A2354" s="505" t="s">
        <v>3432</v>
      </c>
      <c r="B2354" s="506" t="s">
        <v>2713</v>
      </c>
      <c r="C2354" s="506" t="s">
        <v>2688</v>
      </c>
      <c r="D2354" s="506" t="s">
        <v>3067</v>
      </c>
      <c r="E2354" s="506" t="s">
        <v>3068</v>
      </c>
      <c r="F2354" s="509">
        <v>45</v>
      </c>
      <c r="G2354" s="509">
        <v>95220</v>
      </c>
      <c r="H2354" s="509">
        <v>1</v>
      </c>
      <c r="I2354" s="509">
        <v>2116</v>
      </c>
      <c r="J2354" s="509">
        <v>36</v>
      </c>
      <c r="K2354" s="509">
        <v>76248</v>
      </c>
      <c r="L2354" s="509">
        <v>0.80075614366729675</v>
      </c>
      <c r="M2354" s="509">
        <v>2118</v>
      </c>
      <c r="N2354" s="509">
        <v>64</v>
      </c>
      <c r="O2354" s="509">
        <v>135696</v>
      </c>
      <c r="P2354" s="522">
        <v>1.4250787649653434</v>
      </c>
      <c r="Q2354" s="510">
        <v>2120.25</v>
      </c>
    </row>
    <row r="2355" spans="1:17" ht="14.4" customHeight="1" x14ac:dyDescent="0.3">
      <c r="A2355" s="505" t="s">
        <v>3432</v>
      </c>
      <c r="B2355" s="506" t="s">
        <v>2713</v>
      </c>
      <c r="C2355" s="506" t="s">
        <v>2688</v>
      </c>
      <c r="D2355" s="506" t="s">
        <v>3069</v>
      </c>
      <c r="E2355" s="506" t="s">
        <v>2998</v>
      </c>
      <c r="F2355" s="509">
        <v>8</v>
      </c>
      <c r="G2355" s="509">
        <v>14896</v>
      </c>
      <c r="H2355" s="509">
        <v>1</v>
      </c>
      <c r="I2355" s="509">
        <v>1862</v>
      </c>
      <c r="J2355" s="509">
        <v>16</v>
      </c>
      <c r="K2355" s="509">
        <v>29824</v>
      </c>
      <c r="L2355" s="509">
        <v>2.0021482277121376</v>
      </c>
      <c r="M2355" s="509">
        <v>1864</v>
      </c>
      <c r="N2355" s="509">
        <v>9</v>
      </c>
      <c r="O2355" s="509">
        <v>16800</v>
      </c>
      <c r="P2355" s="522">
        <v>1.1278195488721805</v>
      </c>
      <c r="Q2355" s="510">
        <v>1866.6666666666667</v>
      </c>
    </row>
    <row r="2356" spans="1:17" ht="14.4" customHeight="1" x14ac:dyDescent="0.3">
      <c r="A2356" s="505" t="s">
        <v>3432</v>
      </c>
      <c r="B2356" s="506" t="s">
        <v>2713</v>
      </c>
      <c r="C2356" s="506" t="s">
        <v>2688</v>
      </c>
      <c r="D2356" s="506" t="s">
        <v>3078</v>
      </c>
      <c r="E2356" s="506" t="s">
        <v>3079</v>
      </c>
      <c r="F2356" s="509">
        <v>6</v>
      </c>
      <c r="G2356" s="509">
        <v>50268</v>
      </c>
      <c r="H2356" s="509">
        <v>1</v>
      </c>
      <c r="I2356" s="509">
        <v>8378</v>
      </c>
      <c r="J2356" s="509">
        <v>13</v>
      </c>
      <c r="K2356" s="509">
        <v>108992</v>
      </c>
      <c r="L2356" s="509">
        <v>2.168218349645898</v>
      </c>
      <c r="M2356" s="509">
        <v>8384</v>
      </c>
      <c r="N2356" s="509">
        <v>7</v>
      </c>
      <c r="O2356" s="509">
        <v>58754</v>
      </c>
      <c r="P2356" s="522">
        <v>1.1688151507917561</v>
      </c>
      <c r="Q2356" s="510">
        <v>8393.4285714285706</v>
      </c>
    </row>
    <row r="2357" spans="1:17" ht="14.4" customHeight="1" x14ac:dyDescent="0.3">
      <c r="A2357" s="505" t="s">
        <v>3432</v>
      </c>
      <c r="B2357" s="506" t="s">
        <v>2713</v>
      </c>
      <c r="C2357" s="506" t="s">
        <v>2688</v>
      </c>
      <c r="D2357" s="506" t="s">
        <v>3080</v>
      </c>
      <c r="E2357" s="506" t="s">
        <v>3081</v>
      </c>
      <c r="F2357" s="509"/>
      <c r="G2357" s="509"/>
      <c r="H2357" s="509"/>
      <c r="I2357" s="509"/>
      <c r="J2357" s="509"/>
      <c r="K2357" s="509"/>
      <c r="L2357" s="509"/>
      <c r="M2357" s="509"/>
      <c r="N2357" s="509">
        <v>1</v>
      </c>
      <c r="O2357" s="509">
        <v>153</v>
      </c>
      <c r="P2357" s="522"/>
      <c r="Q2357" s="510">
        <v>153</v>
      </c>
    </row>
    <row r="2358" spans="1:17" ht="14.4" customHeight="1" x14ac:dyDescent="0.3">
      <c r="A2358" s="505" t="s">
        <v>3432</v>
      </c>
      <c r="B2358" s="506" t="s">
        <v>2713</v>
      </c>
      <c r="C2358" s="506" t="s">
        <v>2688</v>
      </c>
      <c r="D2358" s="506" t="s">
        <v>3084</v>
      </c>
      <c r="E2358" s="506" t="s">
        <v>3085</v>
      </c>
      <c r="F2358" s="509"/>
      <c r="G2358" s="509"/>
      <c r="H2358" s="509"/>
      <c r="I2358" s="509"/>
      <c r="J2358" s="509">
        <v>2</v>
      </c>
      <c r="K2358" s="509">
        <v>0</v>
      </c>
      <c r="L2358" s="509"/>
      <c r="M2358" s="509">
        <v>0</v>
      </c>
      <c r="N2358" s="509"/>
      <c r="O2358" s="509"/>
      <c r="P2358" s="522"/>
      <c r="Q2358" s="510"/>
    </row>
    <row r="2359" spans="1:17" ht="14.4" customHeight="1" x14ac:dyDescent="0.3">
      <c r="A2359" s="505" t="s">
        <v>3432</v>
      </c>
      <c r="B2359" s="506" t="s">
        <v>2713</v>
      </c>
      <c r="C2359" s="506" t="s">
        <v>2688</v>
      </c>
      <c r="D2359" s="506" t="s">
        <v>3086</v>
      </c>
      <c r="E2359" s="506" t="s">
        <v>3087</v>
      </c>
      <c r="F2359" s="509"/>
      <c r="G2359" s="509"/>
      <c r="H2359" s="509"/>
      <c r="I2359" s="509"/>
      <c r="J2359" s="509"/>
      <c r="K2359" s="509"/>
      <c r="L2359" s="509"/>
      <c r="M2359" s="509"/>
      <c r="N2359" s="509">
        <v>1</v>
      </c>
      <c r="O2359" s="509">
        <v>2001</v>
      </c>
      <c r="P2359" s="522"/>
      <c r="Q2359" s="510">
        <v>2001</v>
      </c>
    </row>
    <row r="2360" spans="1:17" ht="14.4" customHeight="1" x14ac:dyDescent="0.3">
      <c r="A2360" s="505" t="s">
        <v>3432</v>
      </c>
      <c r="B2360" s="506" t="s">
        <v>2713</v>
      </c>
      <c r="C2360" s="506" t="s">
        <v>2688</v>
      </c>
      <c r="D2360" s="506" t="s">
        <v>3094</v>
      </c>
      <c r="E2360" s="506" t="s">
        <v>3095</v>
      </c>
      <c r="F2360" s="509">
        <v>1</v>
      </c>
      <c r="G2360" s="509">
        <v>558</v>
      </c>
      <c r="H2360" s="509">
        <v>1</v>
      </c>
      <c r="I2360" s="509">
        <v>558</v>
      </c>
      <c r="J2360" s="509"/>
      <c r="K2360" s="509"/>
      <c r="L2360" s="509"/>
      <c r="M2360" s="509"/>
      <c r="N2360" s="509"/>
      <c r="O2360" s="509"/>
      <c r="P2360" s="522"/>
      <c r="Q2360" s="510"/>
    </row>
    <row r="2361" spans="1:17" ht="14.4" customHeight="1" x14ac:dyDescent="0.3">
      <c r="A2361" s="505" t="s">
        <v>3437</v>
      </c>
      <c r="B2361" s="506" t="s">
        <v>2713</v>
      </c>
      <c r="C2361" s="506" t="s">
        <v>2714</v>
      </c>
      <c r="D2361" s="506" t="s">
        <v>2720</v>
      </c>
      <c r="E2361" s="506" t="s">
        <v>2721</v>
      </c>
      <c r="F2361" s="509"/>
      <c r="G2361" s="509"/>
      <c r="H2361" s="509"/>
      <c r="I2361" s="509"/>
      <c r="J2361" s="509">
        <v>5.67</v>
      </c>
      <c r="K2361" s="509">
        <v>15061.91</v>
      </c>
      <c r="L2361" s="509"/>
      <c r="M2361" s="509">
        <v>2656.42151675485</v>
      </c>
      <c r="N2361" s="509">
        <v>0.66</v>
      </c>
      <c r="O2361" s="509">
        <v>1763.16</v>
      </c>
      <c r="P2361" s="522"/>
      <c r="Q2361" s="510">
        <v>2671.4545454545455</v>
      </c>
    </row>
    <row r="2362" spans="1:17" ht="14.4" customHeight="1" x14ac:dyDescent="0.3">
      <c r="A2362" s="505" t="s">
        <v>3437</v>
      </c>
      <c r="B2362" s="506" t="s">
        <v>2713</v>
      </c>
      <c r="C2362" s="506" t="s">
        <v>2714</v>
      </c>
      <c r="D2362" s="506" t="s">
        <v>2722</v>
      </c>
      <c r="E2362" s="506" t="s">
        <v>2721</v>
      </c>
      <c r="F2362" s="509">
        <v>0.2</v>
      </c>
      <c r="G2362" s="509">
        <v>1324.11</v>
      </c>
      <c r="H2362" s="509">
        <v>1</v>
      </c>
      <c r="I2362" s="509">
        <v>6620.5499999999993</v>
      </c>
      <c r="J2362" s="509">
        <v>0.2</v>
      </c>
      <c r="K2362" s="509">
        <v>1335.72</v>
      </c>
      <c r="L2362" s="509">
        <v>1.0087681537032422</v>
      </c>
      <c r="M2362" s="509">
        <v>6678.5999999999995</v>
      </c>
      <c r="N2362" s="509"/>
      <c r="O2362" s="509"/>
      <c r="P2362" s="522"/>
      <c r="Q2362" s="510"/>
    </row>
    <row r="2363" spans="1:17" ht="14.4" customHeight="1" x14ac:dyDescent="0.3">
      <c r="A2363" s="505" t="s">
        <v>3437</v>
      </c>
      <c r="B2363" s="506" t="s">
        <v>2713</v>
      </c>
      <c r="C2363" s="506" t="s">
        <v>2714</v>
      </c>
      <c r="D2363" s="506" t="s">
        <v>2724</v>
      </c>
      <c r="E2363" s="506" t="s">
        <v>832</v>
      </c>
      <c r="F2363" s="509"/>
      <c r="G2363" s="509"/>
      <c r="H2363" s="509"/>
      <c r="I2363" s="509"/>
      <c r="J2363" s="509"/>
      <c r="K2363" s="509"/>
      <c r="L2363" s="509"/>
      <c r="M2363" s="509"/>
      <c r="N2363" s="509">
        <v>0.16</v>
      </c>
      <c r="O2363" s="509">
        <v>826.98</v>
      </c>
      <c r="P2363" s="522"/>
      <c r="Q2363" s="510">
        <v>5168.625</v>
      </c>
    </row>
    <row r="2364" spans="1:17" ht="14.4" customHeight="1" x14ac:dyDescent="0.3">
      <c r="A2364" s="505" t="s">
        <v>3437</v>
      </c>
      <c r="B2364" s="506" t="s">
        <v>2713</v>
      </c>
      <c r="C2364" s="506" t="s">
        <v>2714</v>
      </c>
      <c r="D2364" s="506" t="s">
        <v>2728</v>
      </c>
      <c r="E2364" s="506" t="s">
        <v>725</v>
      </c>
      <c r="F2364" s="509">
        <v>12.200000000000001</v>
      </c>
      <c r="G2364" s="509">
        <v>14011.030000000002</v>
      </c>
      <c r="H2364" s="509">
        <v>1</v>
      </c>
      <c r="I2364" s="509">
        <v>1148.4450819672131</v>
      </c>
      <c r="J2364" s="509">
        <v>22.490000000000002</v>
      </c>
      <c r="K2364" s="509">
        <v>22140.880000000001</v>
      </c>
      <c r="L2364" s="509">
        <v>1.5802464201418451</v>
      </c>
      <c r="M2364" s="509">
        <v>984.47665629168512</v>
      </c>
      <c r="N2364" s="509">
        <v>24.269999999999996</v>
      </c>
      <c r="O2364" s="509">
        <v>24003.690000000002</v>
      </c>
      <c r="P2364" s="522">
        <v>1.7131995292280437</v>
      </c>
      <c r="Q2364" s="510">
        <v>989.0271940667493</v>
      </c>
    </row>
    <row r="2365" spans="1:17" ht="14.4" customHeight="1" x14ac:dyDescent="0.3">
      <c r="A2365" s="505" t="s">
        <v>3437</v>
      </c>
      <c r="B2365" s="506" t="s">
        <v>2713</v>
      </c>
      <c r="C2365" s="506" t="s">
        <v>2714</v>
      </c>
      <c r="D2365" s="506" t="s">
        <v>2731</v>
      </c>
      <c r="E2365" s="506" t="s">
        <v>832</v>
      </c>
      <c r="F2365" s="509">
        <v>4.7299999999999995</v>
      </c>
      <c r="G2365" s="509">
        <v>60485.909999999989</v>
      </c>
      <c r="H2365" s="509">
        <v>1</v>
      </c>
      <c r="I2365" s="509">
        <v>12787.718816067652</v>
      </c>
      <c r="J2365" s="509">
        <v>5.57</v>
      </c>
      <c r="K2365" s="509">
        <v>58629.399999999994</v>
      </c>
      <c r="L2365" s="509">
        <v>0.96930673606464723</v>
      </c>
      <c r="M2365" s="509">
        <v>10525.924596050269</v>
      </c>
      <c r="N2365" s="509">
        <v>6.2099999999999982</v>
      </c>
      <c r="O2365" s="509">
        <v>64091.56</v>
      </c>
      <c r="P2365" s="522">
        <v>1.0596114037136914</v>
      </c>
      <c r="Q2365" s="510">
        <v>10320.702093397747</v>
      </c>
    </row>
    <row r="2366" spans="1:17" ht="14.4" customHeight="1" x14ac:dyDescent="0.3">
      <c r="A2366" s="505" t="s">
        <v>3437</v>
      </c>
      <c r="B2366" s="506" t="s">
        <v>2713</v>
      </c>
      <c r="C2366" s="506" t="s">
        <v>2714</v>
      </c>
      <c r="D2366" s="506" t="s">
        <v>2733</v>
      </c>
      <c r="E2366" s="506" t="s">
        <v>828</v>
      </c>
      <c r="F2366" s="509">
        <v>0.2</v>
      </c>
      <c r="G2366" s="509">
        <v>1052.9100000000001</v>
      </c>
      <c r="H2366" s="509">
        <v>1</v>
      </c>
      <c r="I2366" s="509">
        <v>5264.55</v>
      </c>
      <c r="J2366" s="509"/>
      <c r="K2366" s="509"/>
      <c r="L2366" s="509"/>
      <c r="M2366" s="509"/>
      <c r="N2366" s="509"/>
      <c r="O2366" s="509"/>
      <c r="P2366" s="522"/>
      <c r="Q2366" s="510"/>
    </row>
    <row r="2367" spans="1:17" ht="14.4" customHeight="1" x14ac:dyDescent="0.3">
      <c r="A2367" s="505" t="s">
        <v>3437</v>
      </c>
      <c r="B2367" s="506" t="s">
        <v>2713</v>
      </c>
      <c r="C2367" s="506" t="s">
        <v>2714</v>
      </c>
      <c r="D2367" s="506" t="s">
        <v>2734</v>
      </c>
      <c r="E2367" s="506" t="s">
        <v>832</v>
      </c>
      <c r="F2367" s="509">
        <v>0.74</v>
      </c>
      <c r="G2367" s="509">
        <v>4772.95</v>
      </c>
      <c r="H2367" s="509">
        <v>1</v>
      </c>
      <c r="I2367" s="509">
        <v>6449.9324324324325</v>
      </c>
      <c r="J2367" s="509">
        <v>0.12</v>
      </c>
      <c r="K2367" s="509">
        <v>780.78</v>
      </c>
      <c r="L2367" s="509">
        <v>0.16358436606291707</v>
      </c>
      <c r="M2367" s="509">
        <v>6506.5</v>
      </c>
      <c r="N2367" s="509">
        <v>0.5</v>
      </c>
      <c r="O2367" s="509">
        <v>2985.68</v>
      </c>
      <c r="P2367" s="522">
        <v>0.62554185566578324</v>
      </c>
      <c r="Q2367" s="510">
        <v>5971.36</v>
      </c>
    </row>
    <row r="2368" spans="1:17" ht="14.4" customHeight="1" x14ac:dyDescent="0.3">
      <c r="A2368" s="505" t="s">
        <v>3437</v>
      </c>
      <c r="B2368" s="506" t="s">
        <v>2713</v>
      </c>
      <c r="C2368" s="506" t="s">
        <v>2714</v>
      </c>
      <c r="D2368" s="506" t="s">
        <v>2736</v>
      </c>
      <c r="E2368" s="506" t="s">
        <v>2737</v>
      </c>
      <c r="F2368" s="509"/>
      <c r="G2368" s="509"/>
      <c r="H2368" s="509"/>
      <c r="I2368" s="509"/>
      <c r="J2368" s="509"/>
      <c r="K2368" s="509"/>
      <c r="L2368" s="509"/>
      <c r="M2368" s="509"/>
      <c r="N2368" s="509">
        <v>1</v>
      </c>
      <c r="O2368" s="509">
        <v>416.3</v>
      </c>
      <c r="P2368" s="522"/>
      <c r="Q2368" s="510">
        <v>416.3</v>
      </c>
    </row>
    <row r="2369" spans="1:17" ht="14.4" customHeight="1" x14ac:dyDescent="0.3">
      <c r="A2369" s="505" t="s">
        <v>3437</v>
      </c>
      <c r="B2369" s="506" t="s">
        <v>2713</v>
      </c>
      <c r="C2369" s="506" t="s">
        <v>2714</v>
      </c>
      <c r="D2369" s="506" t="s">
        <v>2738</v>
      </c>
      <c r="E2369" s="506" t="s">
        <v>2739</v>
      </c>
      <c r="F2369" s="509"/>
      <c r="G2369" s="509"/>
      <c r="H2369" s="509"/>
      <c r="I2369" s="509"/>
      <c r="J2369" s="509">
        <v>0.25</v>
      </c>
      <c r="K2369" s="509">
        <v>66.569999999999993</v>
      </c>
      <c r="L2369" s="509"/>
      <c r="M2369" s="509">
        <v>266.27999999999997</v>
      </c>
      <c r="N2369" s="509"/>
      <c r="O2369" s="509"/>
      <c r="P2369" s="522"/>
      <c r="Q2369" s="510"/>
    </row>
    <row r="2370" spans="1:17" ht="14.4" customHeight="1" x14ac:dyDescent="0.3">
      <c r="A2370" s="505" t="s">
        <v>3437</v>
      </c>
      <c r="B2370" s="506" t="s">
        <v>2713</v>
      </c>
      <c r="C2370" s="506" t="s">
        <v>2714</v>
      </c>
      <c r="D2370" s="506" t="s">
        <v>2740</v>
      </c>
      <c r="E2370" s="506" t="s">
        <v>729</v>
      </c>
      <c r="F2370" s="509">
        <v>1</v>
      </c>
      <c r="G2370" s="509">
        <v>966.74</v>
      </c>
      <c r="H2370" s="509">
        <v>1</v>
      </c>
      <c r="I2370" s="509">
        <v>966.74</v>
      </c>
      <c r="J2370" s="509"/>
      <c r="K2370" s="509"/>
      <c r="L2370" s="509"/>
      <c r="M2370" s="509"/>
      <c r="N2370" s="509"/>
      <c r="O2370" s="509"/>
      <c r="P2370" s="522"/>
      <c r="Q2370" s="510"/>
    </row>
    <row r="2371" spans="1:17" ht="14.4" customHeight="1" x14ac:dyDescent="0.3">
      <c r="A2371" s="505" t="s">
        <v>3437</v>
      </c>
      <c r="B2371" s="506" t="s">
        <v>2713</v>
      </c>
      <c r="C2371" s="506" t="s">
        <v>2714</v>
      </c>
      <c r="D2371" s="506" t="s">
        <v>2743</v>
      </c>
      <c r="E2371" s="506" t="s">
        <v>855</v>
      </c>
      <c r="F2371" s="509">
        <v>0.25</v>
      </c>
      <c r="G2371" s="509">
        <v>1211.94</v>
      </c>
      <c r="H2371" s="509">
        <v>1</v>
      </c>
      <c r="I2371" s="509">
        <v>4847.76</v>
      </c>
      <c r="J2371" s="509"/>
      <c r="K2371" s="509"/>
      <c r="L2371" s="509"/>
      <c r="M2371" s="509"/>
      <c r="N2371" s="509"/>
      <c r="O2371" s="509"/>
      <c r="P2371" s="522"/>
      <c r="Q2371" s="510"/>
    </row>
    <row r="2372" spans="1:17" ht="14.4" customHeight="1" x14ac:dyDescent="0.3">
      <c r="A2372" s="505" t="s">
        <v>3437</v>
      </c>
      <c r="B2372" s="506" t="s">
        <v>2713</v>
      </c>
      <c r="C2372" s="506" t="s">
        <v>2714</v>
      </c>
      <c r="D2372" s="506" t="s">
        <v>2744</v>
      </c>
      <c r="E2372" s="506" t="s">
        <v>855</v>
      </c>
      <c r="F2372" s="509">
        <v>0.08</v>
      </c>
      <c r="G2372" s="509">
        <v>775.64</v>
      </c>
      <c r="H2372" s="509">
        <v>1</v>
      </c>
      <c r="I2372" s="509">
        <v>9695.5</v>
      </c>
      <c r="J2372" s="509"/>
      <c r="K2372" s="509"/>
      <c r="L2372" s="509"/>
      <c r="M2372" s="509"/>
      <c r="N2372" s="509"/>
      <c r="O2372" s="509"/>
      <c r="P2372" s="522"/>
      <c r="Q2372" s="510"/>
    </row>
    <row r="2373" spans="1:17" ht="14.4" customHeight="1" x14ac:dyDescent="0.3">
      <c r="A2373" s="505" t="s">
        <v>3437</v>
      </c>
      <c r="B2373" s="506" t="s">
        <v>2713</v>
      </c>
      <c r="C2373" s="506" t="s">
        <v>2714</v>
      </c>
      <c r="D2373" s="506" t="s">
        <v>2745</v>
      </c>
      <c r="E2373" s="506" t="s">
        <v>748</v>
      </c>
      <c r="F2373" s="509">
        <v>2.92</v>
      </c>
      <c r="G2373" s="509">
        <v>15806.82</v>
      </c>
      <c r="H2373" s="509">
        <v>1</v>
      </c>
      <c r="I2373" s="509">
        <v>5413.2945205479455</v>
      </c>
      <c r="J2373" s="509">
        <v>3.0900000000000003</v>
      </c>
      <c r="K2373" s="509">
        <v>16817.309999999998</v>
      </c>
      <c r="L2373" s="509">
        <v>1.0639274692822465</v>
      </c>
      <c r="M2373" s="509">
        <v>5442.4951456310664</v>
      </c>
      <c r="N2373" s="509">
        <v>2.7800000000000002</v>
      </c>
      <c r="O2373" s="509">
        <v>15153.699999999999</v>
      </c>
      <c r="P2373" s="522">
        <v>0.95868112624803714</v>
      </c>
      <c r="Q2373" s="510">
        <v>5450.9712230215819</v>
      </c>
    </row>
    <row r="2374" spans="1:17" ht="14.4" customHeight="1" x14ac:dyDescent="0.3">
      <c r="A2374" s="505" t="s">
        <v>3437</v>
      </c>
      <c r="B2374" s="506" t="s">
        <v>2713</v>
      </c>
      <c r="C2374" s="506" t="s">
        <v>2714</v>
      </c>
      <c r="D2374" s="506" t="s">
        <v>2746</v>
      </c>
      <c r="E2374" s="506" t="s">
        <v>748</v>
      </c>
      <c r="F2374" s="509">
        <v>4.8499999999999996</v>
      </c>
      <c r="G2374" s="509">
        <v>52447.98</v>
      </c>
      <c r="H2374" s="509">
        <v>1</v>
      </c>
      <c r="I2374" s="509">
        <v>10814.016494845362</v>
      </c>
      <c r="J2374" s="509">
        <v>6.68</v>
      </c>
      <c r="K2374" s="509">
        <v>72654.42</v>
      </c>
      <c r="L2374" s="509">
        <v>1.3852663153089975</v>
      </c>
      <c r="M2374" s="509">
        <v>10876.410179640719</v>
      </c>
      <c r="N2374" s="509">
        <v>3.7399999999999998</v>
      </c>
      <c r="O2374" s="509">
        <v>40846.629999999997</v>
      </c>
      <c r="P2374" s="522">
        <v>0.77880272986681265</v>
      </c>
      <c r="Q2374" s="510">
        <v>10921.558823529413</v>
      </c>
    </row>
    <row r="2375" spans="1:17" ht="14.4" customHeight="1" x14ac:dyDescent="0.3">
      <c r="A2375" s="505" t="s">
        <v>3437</v>
      </c>
      <c r="B2375" s="506" t="s">
        <v>2713</v>
      </c>
      <c r="C2375" s="506" t="s">
        <v>2714</v>
      </c>
      <c r="D2375" s="506" t="s">
        <v>2747</v>
      </c>
      <c r="E2375" s="506" t="s">
        <v>855</v>
      </c>
      <c r="F2375" s="509">
        <v>2.3000000000000003</v>
      </c>
      <c r="G2375" s="509">
        <v>4459.9399999999996</v>
      </c>
      <c r="H2375" s="509">
        <v>1</v>
      </c>
      <c r="I2375" s="509">
        <v>1939.1043478260865</v>
      </c>
      <c r="J2375" s="509">
        <v>5.8000000000000007</v>
      </c>
      <c r="K2375" s="509">
        <v>11291.02</v>
      </c>
      <c r="L2375" s="509">
        <v>2.5316528921913752</v>
      </c>
      <c r="M2375" s="509">
        <v>1946.7275862068964</v>
      </c>
      <c r="N2375" s="509">
        <v>3.2</v>
      </c>
      <c r="O2375" s="509">
        <v>6341.3199999999988</v>
      </c>
      <c r="P2375" s="522">
        <v>1.4218397556917806</v>
      </c>
      <c r="Q2375" s="510">
        <v>1981.6624999999995</v>
      </c>
    </row>
    <row r="2376" spans="1:17" ht="14.4" customHeight="1" x14ac:dyDescent="0.3">
      <c r="A2376" s="505" t="s">
        <v>3437</v>
      </c>
      <c r="B2376" s="506" t="s">
        <v>2713</v>
      </c>
      <c r="C2376" s="506" t="s">
        <v>2714</v>
      </c>
      <c r="D2376" s="506" t="s">
        <v>2749</v>
      </c>
      <c r="E2376" s="506" t="s">
        <v>748</v>
      </c>
      <c r="F2376" s="509"/>
      <c r="G2376" s="509"/>
      <c r="H2376" s="509"/>
      <c r="I2376" s="509"/>
      <c r="J2376" s="509"/>
      <c r="K2376" s="509"/>
      <c r="L2376" s="509"/>
      <c r="M2376" s="509"/>
      <c r="N2376" s="509">
        <v>16.93</v>
      </c>
      <c r="O2376" s="509">
        <v>36980.36</v>
      </c>
      <c r="P2376" s="522"/>
      <c r="Q2376" s="510">
        <v>2184.3095097460132</v>
      </c>
    </row>
    <row r="2377" spans="1:17" ht="14.4" customHeight="1" x14ac:dyDescent="0.3">
      <c r="A2377" s="505" t="s">
        <v>3437</v>
      </c>
      <c r="B2377" s="506" t="s">
        <v>2713</v>
      </c>
      <c r="C2377" s="506" t="s">
        <v>2714</v>
      </c>
      <c r="D2377" s="506" t="s">
        <v>2750</v>
      </c>
      <c r="E2377" s="506" t="s">
        <v>733</v>
      </c>
      <c r="F2377" s="509">
        <v>0.79999999999999993</v>
      </c>
      <c r="G2377" s="509">
        <v>300.81</v>
      </c>
      <c r="H2377" s="509">
        <v>1</v>
      </c>
      <c r="I2377" s="509">
        <v>376.01250000000005</v>
      </c>
      <c r="J2377" s="509">
        <v>1</v>
      </c>
      <c r="K2377" s="509">
        <v>377.99</v>
      </c>
      <c r="L2377" s="509">
        <v>1.2565739170905224</v>
      </c>
      <c r="M2377" s="509">
        <v>377.99</v>
      </c>
      <c r="N2377" s="509">
        <v>1.2</v>
      </c>
      <c r="O2377" s="509">
        <v>455.18</v>
      </c>
      <c r="P2377" s="522">
        <v>1.5131810777567236</v>
      </c>
      <c r="Q2377" s="510">
        <v>379.31666666666666</v>
      </c>
    </row>
    <row r="2378" spans="1:17" ht="14.4" customHeight="1" x14ac:dyDescent="0.3">
      <c r="A2378" s="505" t="s">
        <v>3437</v>
      </c>
      <c r="B2378" s="506" t="s">
        <v>2713</v>
      </c>
      <c r="C2378" s="506" t="s">
        <v>2714</v>
      </c>
      <c r="D2378" s="506" t="s">
        <v>2752</v>
      </c>
      <c r="E2378" s="506" t="s">
        <v>710</v>
      </c>
      <c r="F2378" s="509">
        <v>0.08</v>
      </c>
      <c r="G2378" s="509">
        <v>74.92</v>
      </c>
      <c r="H2378" s="509">
        <v>1</v>
      </c>
      <c r="I2378" s="509">
        <v>936.5</v>
      </c>
      <c r="J2378" s="509"/>
      <c r="K2378" s="509"/>
      <c r="L2378" s="509"/>
      <c r="M2378" s="509"/>
      <c r="N2378" s="509">
        <v>0.2</v>
      </c>
      <c r="O2378" s="509">
        <v>188.96</v>
      </c>
      <c r="P2378" s="522">
        <v>2.5221569674319273</v>
      </c>
      <c r="Q2378" s="510">
        <v>944.8</v>
      </c>
    </row>
    <row r="2379" spans="1:17" ht="14.4" customHeight="1" x14ac:dyDescent="0.3">
      <c r="A2379" s="505" t="s">
        <v>3437</v>
      </c>
      <c r="B2379" s="506" t="s">
        <v>2713</v>
      </c>
      <c r="C2379" s="506" t="s">
        <v>2714</v>
      </c>
      <c r="D2379" s="506" t="s">
        <v>2759</v>
      </c>
      <c r="E2379" s="506" t="s">
        <v>748</v>
      </c>
      <c r="F2379" s="509"/>
      <c r="G2379" s="509"/>
      <c r="H2379" s="509"/>
      <c r="I2379" s="509"/>
      <c r="J2379" s="509"/>
      <c r="K2379" s="509"/>
      <c r="L2379" s="509"/>
      <c r="M2379" s="509"/>
      <c r="N2379" s="509">
        <v>0.04</v>
      </c>
      <c r="O2379" s="509">
        <v>1572.7</v>
      </c>
      <c r="P2379" s="522"/>
      <c r="Q2379" s="510">
        <v>39317.5</v>
      </c>
    </row>
    <row r="2380" spans="1:17" ht="14.4" customHeight="1" x14ac:dyDescent="0.3">
      <c r="A2380" s="505" t="s">
        <v>3437</v>
      </c>
      <c r="B2380" s="506" t="s">
        <v>2713</v>
      </c>
      <c r="C2380" s="506" t="s">
        <v>2679</v>
      </c>
      <c r="D2380" s="506" t="s">
        <v>2764</v>
      </c>
      <c r="E2380" s="506" t="s">
        <v>2765</v>
      </c>
      <c r="F2380" s="509">
        <v>3</v>
      </c>
      <c r="G2380" s="509">
        <v>1748.08</v>
      </c>
      <c r="H2380" s="509">
        <v>1</v>
      </c>
      <c r="I2380" s="509">
        <v>582.69333333333327</v>
      </c>
      <c r="J2380" s="509">
        <v>2</v>
      </c>
      <c r="K2380" s="509">
        <v>1179.18</v>
      </c>
      <c r="L2380" s="509">
        <v>0.67455722850212807</v>
      </c>
      <c r="M2380" s="509">
        <v>589.59</v>
      </c>
      <c r="N2380" s="509">
        <v>5</v>
      </c>
      <c r="O2380" s="509">
        <v>2947.95</v>
      </c>
      <c r="P2380" s="522">
        <v>1.6863930712553201</v>
      </c>
      <c r="Q2380" s="510">
        <v>589.58999999999992</v>
      </c>
    </row>
    <row r="2381" spans="1:17" ht="14.4" customHeight="1" x14ac:dyDescent="0.3">
      <c r="A2381" s="505" t="s">
        <v>3437</v>
      </c>
      <c r="B2381" s="506" t="s">
        <v>2713</v>
      </c>
      <c r="C2381" s="506" t="s">
        <v>2679</v>
      </c>
      <c r="D2381" s="506" t="s">
        <v>2766</v>
      </c>
      <c r="E2381" s="506" t="s">
        <v>2767</v>
      </c>
      <c r="F2381" s="509"/>
      <c r="G2381" s="509"/>
      <c r="H2381" s="509"/>
      <c r="I2381" s="509"/>
      <c r="J2381" s="509">
        <v>1</v>
      </c>
      <c r="K2381" s="509">
        <v>1707.1</v>
      </c>
      <c r="L2381" s="509"/>
      <c r="M2381" s="509">
        <v>1707.1</v>
      </c>
      <c r="N2381" s="509"/>
      <c r="O2381" s="509"/>
      <c r="P2381" s="522"/>
      <c r="Q2381" s="510"/>
    </row>
    <row r="2382" spans="1:17" ht="14.4" customHeight="1" x14ac:dyDescent="0.3">
      <c r="A2382" s="505" t="s">
        <v>3437</v>
      </c>
      <c r="B2382" s="506" t="s">
        <v>2713</v>
      </c>
      <c r="C2382" s="506" t="s">
        <v>2679</v>
      </c>
      <c r="D2382" s="506" t="s">
        <v>2768</v>
      </c>
      <c r="E2382" s="506" t="s">
        <v>2769</v>
      </c>
      <c r="F2382" s="509">
        <v>1</v>
      </c>
      <c r="G2382" s="509">
        <v>1447.28</v>
      </c>
      <c r="H2382" s="509">
        <v>1</v>
      </c>
      <c r="I2382" s="509">
        <v>1447.28</v>
      </c>
      <c r="J2382" s="509"/>
      <c r="K2382" s="509"/>
      <c r="L2382" s="509"/>
      <c r="M2382" s="509"/>
      <c r="N2382" s="509"/>
      <c r="O2382" s="509"/>
      <c r="P2382" s="522"/>
      <c r="Q2382" s="510"/>
    </row>
    <row r="2383" spans="1:17" ht="14.4" customHeight="1" x14ac:dyDescent="0.3">
      <c r="A2383" s="505" t="s">
        <v>3437</v>
      </c>
      <c r="B2383" s="506" t="s">
        <v>2713</v>
      </c>
      <c r="C2383" s="506" t="s">
        <v>2679</v>
      </c>
      <c r="D2383" s="506" t="s">
        <v>2770</v>
      </c>
      <c r="E2383" s="506" t="s">
        <v>2771</v>
      </c>
      <c r="F2383" s="509">
        <v>6</v>
      </c>
      <c r="G2383" s="509">
        <v>5833.92</v>
      </c>
      <c r="H2383" s="509">
        <v>1</v>
      </c>
      <c r="I2383" s="509">
        <v>972.32</v>
      </c>
      <c r="J2383" s="509">
        <v>7</v>
      </c>
      <c r="K2383" s="509">
        <v>6806.24</v>
      </c>
      <c r="L2383" s="509">
        <v>1.1666666666666665</v>
      </c>
      <c r="M2383" s="509">
        <v>972.31999999999994</v>
      </c>
      <c r="N2383" s="509">
        <v>4</v>
      </c>
      <c r="O2383" s="509">
        <v>3889.28</v>
      </c>
      <c r="P2383" s="522">
        <v>0.66666666666666674</v>
      </c>
      <c r="Q2383" s="510">
        <v>972.32</v>
      </c>
    </row>
    <row r="2384" spans="1:17" ht="14.4" customHeight="1" x14ac:dyDescent="0.3">
      <c r="A2384" s="505" t="s">
        <v>3437</v>
      </c>
      <c r="B2384" s="506" t="s">
        <v>2713</v>
      </c>
      <c r="C2384" s="506" t="s">
        <v>2679</v>
      </c>
      <c r="D2384" s="506" t="s">
        <v>2772</v>
      </c>
      <c r="E2384" s="506" t="s">
        <v>2771</v>
      </c>
      <c r="F2384" s="509"/>
      <c r="G2384" s="509"/>
      <c r="H2384" s="509"/>
      <c r="I2384" s="509"/>
      <c r="J2384" s="509">
        <v>1</v>
      </c>
      <c r="K2384" s="509">
        <v>1408.42</v>
      </c>
      <c r="L2384" s="509"/>
      <c r="M2384" s="509">
        <v>1408.42</v>
      </c>
      <c r="N2384" s="509">
        <v>2</v>
      </c>
      <c r="O2384" s="509">
        <v>2816.84</v>
      </c>
      <c r="P2384" s="522"/>
      <c r="Q2384" s="510">
        <v>1408.42</v>
      </c>
    </row>
    <row r="2385" spans="1:17" ht="14.4" customHeight="1" x14ac:dyDescent="0.3">
      <c r="A2385" s="505" t="s">
        <v>3437</v>
      </c>
      <c r="B2385" s="506" t="s">
        <v>2713</v>
      </c>
      <c r="C2385" s="506" t="s">
        <v>2679</v>
      </c>
      <c r="D2385" s="506" t="s">
        <v>2773</v>
      </c>
      <c r="E2385" s="506" t="s">
        <v>2771</v>
      </c>
      <c r="F2385" s="509">
        <v>15</v>
      </c>
      <c r="G2385" s="509">
        <v>25429.919999999998</v>
      </c>
      <c r="H2385" s="509">
        <v>1</v>
      </c>
      <c r="I2385" s="509">
        <v>1695.328</v>
      </c>
      <c r="J2385" s="509">
        <v>22</v>
      </c>
      <c r="K2385" s="509">
        <v>37560.82</v>
      </c>
      <c r="L2385" s="509">
        <v>1.4770325663627728</v>
      </c>
      <c r="M2385" s="509">
        <v>1707.31</v>
      </c>
      <c r="N2385" s="509">
        <v>30</v>
      </c>
      <c r="O2385" s="509">
        <v>51219.3</v>
      </c>
      <c r="P2385" s="522">
        <v>2.0141353177674177</v>
      </c>
      <c r="Q2385" s="510">
        <v>1707.3100000000002</v>
      </c>
    </row>
    <row r="2386" spans="1:17" ht="14.4" customHeight="1" x14ac:dyDescent="0.3">
      <c r="A2386" s="505" t="s">
        <v>3437</v>
      </c>
      <c r="B2386" s="506" t="s">
        <v>2713</v>
      </c>
      <c r="C2386" s="506" t="s">
        <v>2679</v>
      </c>
      <c r="D2386" s="506" t="s">
        <v>2774</v>
      </c>
      <c r="E2386" s="506" t="s">
        <v>2771</v>
      </c>
      <c r="F2386" s="509">
        <v>5</v>
      </c>
      <c r="G2386" s="509">
        <v>10186.5</v>
      </c>
      <c r="H2386" s="509">
        <v>1</v>
      </c>
      <c r="I2386" s="509">
        <v>2037.3</v>
      </c>
      <c r="J2386" s="509">
        <v>6</v>
      </c>
      <c r="K2386" s="509">
        <v>12397.800000000001</v>
      </c>
      <c r="L2386" s="509">
        <v>1.2170814313061407</v>
      </c>
      <c r="M2386" s="509">
        <v>2066.3000000000002</v>
      </c>
      <c r="N2386" s="509">
        <v>9</v>
      </c>
      <c r="O2386" s="509">
        <v>18596.7</v>
      </c>
      <c r="P2386" s="522">
        <v>1.8256221469592109</v>
      </c>
      <c r="Q2386" s="510">
        <v>2066.3000000000002</v>
      </c>
    </row>
    <row r="2387" spans="1:17" ht="14.4" customHeight="1" x14ac:dyDescent="0.3">
      <c r="A2387" s="505" t="s">
        <v>3437</v>
      </c>
      <c r="B2387" s="506" t="s">
        <v>2713</v>
      </c>
      <c r="C2387" s="506" t="s">
        <v>2679</v>
      </c>
      <c r="D2387" s="506" t="s">
        <v>2775</v>
      </c>
      <c r="E2387" s="506" t="s">
        <v>2776</v>
      </c>
      <c r="F2387" s="509">
        <v>7</v>
      </c>
      <c r="G2387" s="509">
        <v>13321.26</v>
      </c>
      <c r="H2387" s="509">
        <v>1</v>
      </c>
      <c r="I2387" s="509">
        <v>1903.037142857143</v>
      </c>
      <c r="J2387" s="509">
        <v>3</v>
      </c>
      <c r="K2387" s="509">
        <v>5796.2699999999995</v>
      </c>
      <c r="L2387" s="509">
        <v>0.43511424594970743</v>
      </c>
      <c r="M2387" s="509">
        <v>1932.09</v>
      </c>
      <c r="N2387" s="509"/>
      <c r="O2387" s="509"/>
      <c r="P2387" s="522"/>
      <c r="Q2387" s="510"/>
    </row>
    <row r="2388" spans="1:17" ht="14.4" customHeight="1" x14ac:dyDescent="0.3">
      <c r="A2388" s="505" t="s">
        <v>3437</v>
      </c>
      <c r="B2388" s="506" t="s">
        <v>2713</v>
      </c>
      <c r="C2388" s="506" t="s">
        <v>2679</v>
      </c>
      <c r="D2388" s="506" t="s">
        <v>2777</v>
      </c>
      <c r="E2388" s="506" t="s">
        <v>2778</v>
      </c>
      <c r="F2388" s="509">
        <v>16</v>
      </c>
      <c r="G2388" s="509">
        <v>16263.86</v>
      </c>
      <c r="H2388" s="509">
        <v>1</v>
      </c>
      <c r="I2388" s="509">
        <v>1016.49125</v>
      </c>
      <c r="J2388" s="509">
        <v>15</v>
      </c>
      <c r="K2388" s="509">
        <v>15416.4</v>
      </c>
      <c r="L2388" s="509">
        <v>0.94789305859740547</v>
      </c>
      <c r="M2388" s="509">
        <v>1027.76</v>
      </c>
      <c r="N2388" s="509">
        <v>30</v>
      </c>
      <c r="O2388" s="509">
        <v>30832.799999999999</v>
      </c>
      <c r="P2388" s="522">
        <v>1.8957861171948109</v>
      </c>
      <c r="Q2388" s="510">
        <v>1027.76</v>
      </c>
    </row>
    <row r="2389" spans="1:17" ht="14.4" customHeight="1" x14ac:dyDescent="0.3">
      <c r="A2389" s="505" t="s">
        <v>3437</v>
      </c>
      <c r="B2389" s="506" t="s">
        <v>2713</v>
      </c>
      <c r="C2389" s="506" t="s">
        <v>2679</v>
      </c>
      <c r="D2389" s="506" t="s">
        <v>2779</v>
      </c>
      <c r="E2389" s="506" t="s">
        <v>2778</v>
      </c>
      <c r="F2389" s="509">
        <v>8</v>
      </c>
      <c r="G2389" s="509">
        <v>17059.649999999998</v>
      </c>
      <c r="H2389" s="509">
        <v>1</v>
      </c>
      <c r="I2389" s="509">
        <v>2132.4562499999997</v>
      </c>
      <c r="J2389" s="509">
        <v>7</v>
      </c>
      <c r="K2389" s="509">
        <v>14992.95</v>
      </c>
      <c r="L2389" s="509">
        <v>0.87885448998074422</v>
      </c>
      <c r="M2389" s="509">
        <v>2141.85</v>
      </c>
      <c r="N2389" s="509">
        <v>8</v>
      </c>
      <c r="O2389" s="509">
        <v>17134.8</v>
      </c>
      <c r="P2389" s="522">
        <v>1.0044051314065647</v>
      </c>
      <c r="Q2389" s="510">
        <v>2141.85</v>
      </c>
    </row>
    <row r="2390" spans="1:17" ht="14.4" customHeight="1" x14ac:dyDescent="0.3">
      <c r="A2390" s="505" t="s">
        <v>3437</v>
      </c>
      <c r="B2390" s="506" t="s">
        <v>2713</v>
      </c>
      <c r="C2390" s="506" t="s">
        <v>2679</v>
      </c>
      <c r="D2390" s="506" t="s">
        <v>3225</v>
      </c>
      <c r="E2390" s="506" t="s">
        <v>3226</v>
      </c>
      <c r="F2390" s="509">
        <v>1</v>
      </c>
      <c r="G2390" s="509">
        <v>20587</v>
      </c>
      <c r="H2390" s="509">
        <v>1</v>
      </c>
      <c r="I2390" s="509">
        <v>20587</v>
      </c>
      <c r="J2390" s="509"/>
      <c r="K2390" s="509"/>
      <c r="L2390" s="509"/>
      <c r="M2390" s="509"/>
      <c r="N2390" s="509"/>
      <c r="O2390" s="509"/>
      <c r="P2390" s="522"/>
      <c r="Q2390" s="510"/>
    </row>
    <row r="2391" spans="1:17" ht="14.4" customHeight="1" x14ac:dyDescent="0.3">
      <c r="A2391" s="505" t="s">
        <v>3437</v>
      </c>
      <c r="B2391" s="506" t="s">
        <v>2713</v>
      </c>
      <c r="C2391" s="506" t="s">
        <v>2679</v>
      </c>
      <c r="D2391" s="506" t="s">
        <v>2780</v>
      </c>
      <c r="E2391" s="506" t="s">
        <v>2781</v>
      </c>
      <c r="F2391" s="509"/>
      <c r="G2391" s="509"/>
      <c r="H2391" s="509"/>
      <c r="I2391" s="509"/>
      <c r="J2391" s="509"/>
      <c r="K2391" s="509"/>
      <c r="L2391" s="509"/>
      <c r="M2391" s="509"/>
      <c r="N2391" s="509">
        <v>1</v>
      </c>
      <c r="O2391" s="509">
        <v>466.78</v>
      </c>
      <c r="P2391" s="522"/>
      <c r="Q2391" s="510">
        <v>466.78</v>
      </c>
    </row>
    <row r="2392" spans="1:17" ht="14.4" customHeight="1" x14ac:dyDescent="0.3">
      <c r="A2392" s="505" t="s">
        <v>3437</v>
      </c>
      <c r="B2392" s="506" t="s">
        <v>2713</v>
      </c>
      <c r="C2392" s="506" t="s">
        <v>2679</v>
      </c>
      <c r="D2392" s="506" t="s">
        <v>3176</v>
      </c>
      <c r="E2392" s="506" t="s">
        <v>3177</v>
      </c>
      <c r="F2392" s="509"/>
      <c r="G2392" s="509"/>
      <c r="H2392" s="509"/>
      <c r="I2392" s="509"/>
      <c r="J2392" s="509">
        <v>1</v>
      </c>
      <c r="K2392" s="509">
        <v>55397.2</v>
      </c>
      <c r="L2392" s="509"/>
      <c r="M2392" s="509">
        <v>55397.2</v>
      </c>
      <c r="N2392" s="509"/>
      <c r="O2392" s="509"/>
      <c r="P2392" s="522"/>
      <c r="Q2392" s="510"/>
    </row>
    <row r="2393" spans="1:17" ht="14.4" customHeight="1" x14ac:dyDescent="0.3">
      <c r="A2393" s="505" t="s">
        <v>3437</v>
      </c>
      <c r="B2393" s="506" t="s">
        <v>2713</v>
      </c>
      <c r="C2393" s="506" t="s">
        <v>2679</v>
      </c>
      <c r="D2393" s="506" t="s">
        <v>3264</v>
      </c>
      <c r="E2393" s="506" t="s">
        <v>3265</v>
      </c>
      <c r="F2393" s="509">
        <v>1</v>
      </c>
      <c r="G2393" s="509">
        <v>2583</v>
      </c>
      <c r="H2393" s="509">
        <v>1</v>
      </c>
      <c r="I2393" s="509">
        <v>2583</v>
      </c>
      <c r="J2393" s="509"/>
      <c r="K2393" s="509"/>
      <c r="L2393" s="509"/>
      <c r="M2393" s="509"/>
      <c r="N2393" s="509">
        <v>2</v>
      </c>
      <c r="O2393" s="509">
        <v>5166</v>
      </c>
      <c r="P2393" s="522">
        <v>2</v>
      </c>
      <c r="Q2393" s="510">
        <v>2583</v>
      </c>
    </row>
    <row r="2394" spans="1:17" ht="14.4" customHeight="1" x14ac:dyDescent="0.3">
      <c r="A2394" s="505" t="s">
        <v>3437</v>
      </c>
      <c r="B2394" s="506" t="s">
        <v>2713</v>
      </c>
      <c r="C2394" s="506" t="s">
        <v>2679</v>
      </c>
      <c r="D2394" s="506" t="s">
        <v>2788</v>
      </c>
      <c r="E2394" s="506" t="s">
        <v>2789</v>
      </c>
      <c r="F2394" s="509">
        <v>2</v>
      </c>
      <c r="G2394" s="509">
        <v>5901.38</v>
      </c>
      <c r="H2394" s="509">
        <v>1</v>
      </c>
      <c r="I2394" s="509">
        <v>2950.69</v>
      </c>
      <c r="J2394" s="509">
        <v>3</v>
      </c>
      <c r="K2394" s="509">
        <v>9010.14</v>
      </c>
      <c r="L2394" s="509">
        <v>1.5267852603967207</v>
      </c>
      <c r="M2394" s="509">
        <v>3003.3799999999997</v>
      </c>
      <c r="N2394" s="509">
        <v>5</v>
      </c>
      <c r="O2394" s="509">
        <v>15016.9</v>
      </c>
      <c r="P2394" s="522">
        <v>2.5446421006612012</v>
      </c>
      <c r="Q2394" s="510">
        <v>3003.38</v>
      </c>
    </row>
    <row r="2395" spans="1:17" ht="14.4" customHeight="1" x14ac:dyDescent="0.3">
      <c r="A2395" s="505" t="s">
        <v>3437</v>
      </c>
      <c r="B2395" s="506" t="s">
        <v>2713</v>
      </c>
      <c r="C2395" s="506" t="s">
        <v>2679</v>
      </c>
      <c r="D2395" s="506" t="s">
        <v>2790</v>
      </c>
      <c r="E2395" s="506" t="s">
        <v>2791</v>
      </c>
      <c r="F2395" s="509"/>
      <c r="G2395" s="509"/>
      <c r="H2395" s="509"/>
      <c r="I2395" s="509"/>
      <c r="J2395" s="509"/>
      <c r="K2395" s="509"/>
      <c r="L2395" s="509"/>
      <c r="M2395" s="509"/>
      <c r="N2395" s="509">
        <v>1</v>
      </c>
      <c r="O2395" s="509">
        <v>2236.5</v>
      </c>
      <c r="P2395" s="522"/>
      <c r="Q2395" s="510">
        <v>2236.5</v>
      </c>
    </row>
    <row r="2396" spans="1:17" ht="14.4" customHeight="1" x14ac:dyDescent="0.3">
      <c r="A2396" s="505" t="s">
        <v>3437</v>
      </c>
      <c r="B2396" s="506" t="s">
        <v>2713</v>
      </c>
      <c r="C2396" s="506" t="s">
        <v>2679</v>
      </c>
      <c r="D2396" s="506" t="s">
        <v>3268</v>
      </c>
      <c r="E2396" s="506" t="s">
        <v>3269</v>
      </c>
      <c r="F2396" s="509">
        <v>1</v>
      </c>
      <c r="G2396" s="509">
        <v>166546.75</v>
      </c>
      <c r="H2396" s="509">
        <v>1</v>
      </c>
      <c r="I2396" s="509">
        <v>166546.75</v>
      </c>
      <c r="J2396" s="509"/>
      <c r="K2396" s="509"/>
      <c r="L2396" s="509"/>
      <c r="M2396" s="509"/>
      <c r="N2396" s="509"/>
      <c r="O2396" s="509"/>
      <c r="P2396" s="522"/>
      <c r="Q2396" s="510"/>
    </row>
    <row r="2397" spans="1:17" ht="14.4" customHeight="1" x14ac:dyDescent="0.3">
      <c r="A2397" s="505" t="s">
        <v>3437</v>
      </c>
      <c r="B2397" s="506" t="s">
        <v>2713</v>
      </c>
      <c r="C2397" s="506" t="s">
        <v>2679</v>
      </c>
      <c r="D2397" s="506" t="s">
        <v>3438</v>
      </c>
      <c r="E2397" s="506" t="s">
        <v>3439</v>
      </c>
      <c r="F2397" s="509">
        <v>1</v>
      </c>
      <c r="G2397" s="509">
        <v>28526.95</v>
      </c>
      <c r="H2397" s="509">
        <v>1</v>
      </c>
      <c r="I2397" s="509">
        <v>28526.95</v>
      </c>
      <c r="J2397" s="509"/>
      <c r="K2397" s="509"/>
      <c r="L2397" s="509"/>
      <c r="M2397" s="509"/>
      <c r="N2397" s="509"/>
      <c r="O2397" s="509"/>
      <c r="P2397" s="522"/>
      <c r="Q2397" s="510"/>
    </row>
    <row r="2398" spans="1:17" ht="14.4" customHeight="1" x14ac:dyDescent="0.3">
      <c r="A2398" s="505" t="s">
        <v>3437</v>
      </c>
      <c r="B2398" s="506" t="s">
        <v>2713</v>
      </c>
      <c r="C2398" s="506" t="s">
        <v>2679</v>
      </c>
      <c r="D2398" s="506" t="s">
        <v>3270</v>
      </c>
      <c r="E2398" s="506" t="s">
        <v>3271</v>
      </c>
      <c r="F2398" s="509">
        <v>1</v>
      </c>
      <c r="G2398" s="509">
        <v>29018.18</v>
      </c>
      <c r="H2398" s="509">
        <v>1</v>
      </c>
      <c r="I2398" s="509">
        <v>29018.18</v>
      </c>
      <c r="J2398" s="509"/>
      <c r="K2398" s="509"/>
      <c r="L2398" s="509"/>
      <c r="M2398" s="509"/>
      <c r="N2398" s="509"/>
      <c r="O2398" s="509"/>
      <c r="P2398" s="522"/>
      <c r="Q2398" s="510"/>
    </row>
    <row r="2399" spans="1:17" ht="14.4" customHeight="1" x14ac:dyDescent="0.3">
      <c r="A2399" s="505" t="s">
        <v>3437</v>
      </c>
      <c r="B2399" s="506" t="s">
        <v>2713</v>
      </c>
      <c r="C2399" s="506" t="s">
        <v>2679</v>
      </c>
      <c r="D2399" s="506" t="s">
        <v>2795</v>
      </c>
      <c r="E2399" s="506" t="s">
        <v>2796</v>
      </c>
      <c r="F2399" s="509">
        <v>10</v>
      </c>
      <c r="G2399" s="509">
        <v>68907.8</v>
      </c>
      <c r="H2399" s="509">
        <v>1</v>
      </c>
      <c r="I2399" s="509">
        <v>6890.7800000000007</v>
      </c>
      <c r="J2399" s="509">
        <v>19</v>
      </c>
      <c r="K2399" s="509">
        <v>130924.81999999999</v>
      </c>
      <c r="L2399" s="509">
        <v>1.9</v>
      </c>
      <c r="M2399" s="509">
        <v>6890.78</v>
      </c>
      <c r="N2399" s="509">
        <v>30</v>
      </c>
      <c r="O2399" s="509">
        <v>206723.4</v>
      </c>
      <c r="P2399" s="522">
        <v>3</v>
      </c>
      <c r="Q2399" s="510">
        <v>6890.78</v>
      </c>
    </row>
    <row r="2400" spans="1:17" ht="14.4" customHeight="1" x14ac:dyDescent="0.3">
      <c r="A2400" s="505" t="s">
        <v>3437</v>
      </c>
      <c r="B2400" s="506" t="s">
        <v>2713</v>
      </c>
      <c r="C2400" s="506" t="s">
        <v>2679</v>
      </c>
      <c r="D2400" s="506" t="s">
        <v>2799</v>
      </c>
      <c r="E2400" s="506" t="s">
        <v>2800</v>
      </c>
      <c r="F2400" s="509">
        <v>1</v>
      </c>
      <c r="G2400" s="509">
        <v>2298.9699999999998</v>
      </c>
      <c r="H2400" s="509">
        <v>1</v>
      </c>
      <c r="I2400" s="509">
        <v>2298.9699999999998</v>
      </c>
      <c r="J2400" s="509"/>
      <c r="K2400" s="509"/>
      <c r="L2400" s="509"/>
      <c r="M2400" s="509"/>
      <c r="N2400" s="509"/>
      <c r="O2400" s="509"/>
      <c r="P2400" s="522"/>
      <c r="Q2400" s="510"/>
    </row>
    <row r="2401" spans="1:17" ht="14.4" customHeight="1" x14ac:dyDescent="0.3">
      <c r="A2401" s="505" t="s">
        <v>3437</v>
      </c>
      <c r="B2401" s="506" t="s">
        <v>2713</v>
      </c>
      <c r="C2401" s="506" t="s">
        <v>2679</v>
      </c>
      <c r="D2401" s="506" t="s">
        <v>2801</v>
      </c>
      <c r="E2401" s="506" t="s">
        <v>2802</v>
      </c>
      <c r="F2401" s="509">
        <v>2</v>
      </c>
      <c r="G2401" s="509">
        <v>8130.59</v>
      </c>
      <c r="H2401" s="509">
        <v>1</v>
      </c>
      <c r="I2401" s="509">
        <v>4065.2950000000001</v>
      </c>
      <c r="J2401" s="509">
        <v>3</v>
      </c>
      <c r="K2401" s="509">
        <v>12413.670000000002</v>
      </c>
      <c r="L2401" s="509">
        <v>1.5267858790075508</v>
      </c>
      <c r="M2401" s="509">
        <v>4137.8900000000003</v>
      </c>
      <c r="N2401" s="509">
        <v>5</v>
      </c>
      <c r="O2401" s="509">
        <v>20689.45</v>
      </c>
      <c r="P2401" s="522">
        <v>2.5446431316792508</v>
      </c>
      <c r="Q2401" s="510">
        <v>4137.8900000000003</v>
      </c>
    </row>
    <row r="2402" spans="1:17" ht="14.4" customHeight="1" x14ac:dyDescent="0.3">
      <c r="A2402" s="505" t="s">
        <v>3437</v>
      </c>
      <c r="B2402" s="506" t="s">
        <v>2713</v>
      </c>
      <c r="C2402" s="506" t="s">
        <v>2679</v>
      </c>
      <c r="D2402" s="506" t="s">
        <v>2803</v>
      </c>
      <c r="E2402" s="506" t="s">
        <v>2804</v>
      </c>
      <c r="F2402" s="509"/>
      <c r="G2402" s="509"/>
      <c r="H2402" s="509"/>
      <c r="I2402" s="509"/>
      <c r="J2402" s="509"/>
      <c r="K2402" s="509"/>
      <c r="L2402" s="509"/>
      <c r="M2402" s="509"/>
      <c r="N2402" s="509">
        <v>1</v>
      </c>
      <c r="O2402" s="509">
        <v>1123.73</v>
      </c>
      <c r="P2402" s="522"/>
      <c r="Q2402" s="510">
        <v>1123.73</v>
      </c>
    </row>
    <row r="2403" spans="1:17" ht="14.4" customHeight="1" x14ac:dyDescent="0.3">
      <c r="A2403" s="505" t="s">
        <v>3437</v>
      </c>
      <c r="B2403" s="506" t="s">
        <v>2713</v>
      </c>
      <c r="C2403" s="506" t="s">
        <v>2679</v>
      </c>
      <c r="D2403" s="506" t="s">
        <v>2805</v>
      </c>
      <c r="E2403" s="506" t="s">
        <v>2806</v>
      </c>
      <c r="F2403" s="509">
        <v>1</v>
      </c>
      <c r="G2403" s="509">
        <v>16474</v>
      </c>
      <c r="H2403" s="509">
        <v>1</v>
      </c>
      <c r="I2403" s="509">
        <v>16474</v>
      </c>
      <c r="J2403" s="509"/>
      <c r="K2403" s="509"/>
      <c r="L2403" s="509"/>
      <c r="M2403" s="509"/>
      <c r="N2403" s="509">
        <v>4</v>
      </c>
      <c r="O2403" s="509">
        <v>68292.2</v>
      </c>
      <c r="P2403" s="522">
        <v>4.1454534417870583</v>
      </c>
      <c r="Q2403" s="510">
        <v>17073.05</v>
      </c>
    </row>
    <row r="2404" spans="1:17" ht="14.4" customHeight="1" x14ac:dyDescent="0.3">
      <c r="A2404" s="505" t="s">
        <v>3437</v>
      </c>
      <c r="B2404" s="506" t="s">
        <v>2713</v>
      </c>
      <c r="C2404" s="506" t="s">
        <v>2679</v>
      </c>
      <c r="D2404" s="506" t="s">
        <v>3440</v>
      </c>
      <c r="E2404" s="506" t="s">
        <v>3441</v>
      </c>
      <c r="F2404" s="509">
        <v>1</v>
      </c>
      <c r="G2404" s="509">
        <v>11561.67</v>
      </c>
      <c r="H2404" s="509">
        <v>1</v>
      </c>
      <c r="I2404" s="509">
        <v>11561.67</v>
      </c>
      <c r="J2404" s="509"/>
      <c r="K2404" s="509"/>
      <c r="L2404" s="509"/>
      <c r="M2404" s="509"/>
      <c r="N2404" s="509"/>
      <c r="O2404" s="509"/>
      <c r="P2404" s="522"/>
      <c r="Q2404" s="510"/>
    </row>
    <row r="2405" spans="1:17" ht="14.4" customHeight="1" x14ac:dyDescent="0.3">
      <c r="A2405" s="505" t="s">
        <v>3437</v>
      </c>
      <c r="B2405" s="506" t="s">
        <v>2713</v>
      </c>
      <c r="C2405" s="506" t="s">
        <v>2679</v>
      </c>
      <c r="D2405" s="506" t="s">
        <v>2807</v>
      </c>
      <c r="E2405" s="506" t="s">
        <v>2808</v>
      </c>
      <c r="F2405" s="509">
        <v>9</v>
      </c>
      <c r="G2405" s="509">
        <v>9025.2000000000007</v>
      </c>
      <c r="H2405" s="509">
        <v>1</v>
      </c>
      <c r="I2405" s="509">
        <v>1002.8000000000001</v>
      </c>
      <c r="J2405" s="509">
        <v>8</v>
      </c>
      <c r="K2405" s="509">
        <v>8022.4</v>
      </c>
      <c r="L2405" s="509">
        <v>0.88888888888888873</v>
      </c>
      <c r="M2405" s="509">
        <v>1002.8</v>
      </c>
      <c r="N2405" s="509">
        <v>10</v>
      </c>
      <c r="O2405" s="509">
        <v>10028</v>
      </c>
      <c r="P2405" s="522">
        <v>1.1111111111111109</v>
      </c>
      <c r="Q2405" s="510">
        <v>1002.8</v>
      </c>
    </row>
    <row r="2406" spans="1:17" ht="14.4" customHeight="1" x14ac:dyDescent="0.3">
      <c r="A2406" s="505" t="s">
        <v>3437</v>
      </c>
      <c r="B2406" s="506" t="s">
        <v>2713</v>
      </c>
      <c r="C2406" s="506" t="s">
        <v>2679</v>
      </c>
      <c r="D2406" s="506" t="s">
        <v>2809</v>
      </c>
      <c r="E2406" s="506" t="s">
        <v>2810</v>
      </c>
      <c r="F2406" s="509">
        <v>1</v>
      </c>
      <c r="G2406" s="509">
        <v>7650</v>
      </c>
      <c r="H2406" s="509">
        <v>1</v>
      </c>
      <c r="I2406" s="509">
        <v>7650</v>
      </c>
      <c r="J2406" s="509">
        <v>7</v>
      </c>
      <c r="K2406" s="509">
        <v>53550</v>
      </c>
      <c r="L2406" s="509">
        <v>7</v>
      </c>
      <c r="M2406" s="509">
        <v>7650</v>
      </c>
      <c r="N2406" s="509">
        <v>9</v>
      </c>
      <c r="O2406" s="509">
        <v>68850</v>
      </c>
      <c r="P2406" s="522">
        <v>9</v>
      </c>
      <c r="Q2406" s="510">
        <v>7650</v>
      </c>
    </row>
    <row r="2407" spans="1:17" ht="14.4" customHeight="1" x14ac:dyDescent="0.3">
      <c r="A2407" s="505" t="s">
        <v>3437</v>
      </c>
      <c r="B2407" s="506" t="s">
        <v>2713</v>
      </c>
      <c r="C2407" s="506" t="s">
        <v>2679</v>
      </c>
      <c r="D2407" s="506" t="s">
        <v>2811</v>
      </c>
      <c r="E2407" s="506" t="s">
        <v>2812</v>
      </c>
      <c r="F2407" s="509">
        <v>3</v>
      </c>
      <c r="G2407" s="509">
        <v>28111.17</v>
      </c>
      <c r="H2407" s="509">
        <v>1</v>
      </c>
      <c r="I2407" s="509">
        <v>9370.39</v>
      </c>
      <c r="J2407" s="509"/>
      <c r="K2407" s="509"/>
      <c r="L2407" s="509"/>
      <c r="M2407" s="509"/>
      <c r="N2407" s="509"/>
      <c r="O2407" s="509"/>
      <c r="P2407" s="522"/>
      <c r="Q2407" s="510"/>
    </row>
    <row r="2408" spans="1:17" ht="14.4" customHeight="1" x14ac:dyDescent="0.3">
      <c r="A2408" s="505" t="s">
        <v>3437</v>
      </c>
      <c r="B2408" s="506" t="s">
        <v>2713</v>
      </c>
      <c r="C2408" s="506" t="s">
        <v>2679</v>
      </c>
      <c r="D2408" s="506" t="s">
        <v>2815</v>
      </c>
      <c r="E2408" s="506" t="s">
        <v>2816</v>
      </c>
      <c r="F2408" s="509"/>
      <c r="G2408" s="509"/>
      <c r="H2408" s="509"/>
      <c r="I2408" s="509"/>
      <c r="J2408" s="509">
        <v>1</v>
      </c>
      <c r="K2408" s="509">
        <v>13284.52</v>
      </c>
      <c r="L2408" s="509"/>
      <c r="M2408" s="509">
        <v>13284.52</v>
      </c>
      <c r="N2408" s="509">
        <v>3</v>
      </c>
      <c r="O2408" s="509">
        <v>39853.56</v>
      </c>
      <c r="P2408" s="522"/>
      <c r="Q2408" s="510">
        <v>13284.519999999999</v>
      </c>
    </row>
    <row r="2409" spans="1:17" ht="14.4" customHeight="1" x14ac:dyDescent="0.3">
      <c r="A2409" s="505" t="s">
        <v>3437</v>
      </c>
      <c r="B2409" s="506" t="s">
        <v>2713</v>
      </c>
      <c r="C2409" s="506" t="s">
        <v>2679</v>
      </c>
      <c r="D2409" s="506" t="s">
        <v>2819</v>
      </c>
      <c r="E2409" s="506" t="s">
        <v>2820</v>
      </c>
      <c r="F2409" s="509">
        <v>2</v>
      </c>
      <c r="G2409" s="509">
        <v>4265.7700000000004</v>
      </c>
      <c r="H2409" s="509">
        <v>1</v>
      </c>
      <c r="I2409" s="509">
        <v>2132.8850000000002</v>
      </c>
      <c r="J2409" s="509">
        <v>2</v>
      </c>
      <c r="K2409" s="509">
        <v>4341.9399999999996</v>
      </c>
      <c r="L2409" s="509">
        <v>1.0178560963202421</v>
      </c>
      <c r="M2409" s="509">
        <v>2170.9699999999998</v>
      </c>
      <c r="N2409" s="509">
        <v>5</v>
      </c>
      <c r="O2409" s="509">
        <v>10854.849999999999</v>
      </c>
      <c r="P2409" s="522">
        <v>2.544640240800605</v>
      </c>
      <c r="Q2409" s="510">
        <v>2170.9699999999998</v>
      </c>
    </row>
    <row r="2410" spans="1:17" ht="14.4" customHeight="1" x14ac:dyDescent="0.3">
      <c r="A2410" s="505" t="s">
        <v>3437</v>
      </c>
      <c r="B2410" s="506" t="s">
        <v>2713</v>
      </c>
      <c r="C2410" s="506" t="s">
        <v>2679</v>
      </c>
      <c r="D2410" s="506" t="s">
        <v>2821</v>
      </c>
      <c r="E2410" s="506" t="s">
        <v>2822</v>
      </c>
      <c r="F2410" s="509">
        <v>2</v>
      </c>
      <c r="G2410" s="509">
        <v>1594</v>
      </c>
      <c r="H2410" s="509">
        <v>1</v>
      </c>
      <c r="I2410" s="509">
        <v>797</v>
      </c>
      <c r="J2410" s="509">
        <v>2</v>
      </c>
      <c r="K2410" s="509">
        <v>1594</v>
      </c>
      <c r="L2410" s="509">
        <v>1</v>
      </c>
      <c r="M2410" s="509">
        <v>797</v>
      </c>
      <c r="N2410" s="509">
        <v>6</v>
      </c>
      <c r="O2410" s="509">
        <v>4782</v>
      </c>
      <c r="P2410" s="522">
        <v>3</v>
      </c>
      <c r="Q2410" s="510">
        <v>797</v>
      </c>
    </row>
    <row r="2411" spans="1:17" ht="14.4" customHeight="1" x14ac:dyDescent="0.3">
      <c r="A2411" s="505" t="s">
        <v>3437</v>
      </c>
      <c r="B2411" s="506" t="s">
        <v>2713</v>
      </c>
      <c r="C2411" s="506" t="s">
        <v>2679</v>
      </c>
      <c r="D2411" s="506" t="s">
        <v>3272</v>
      </c>
      <c r="E2411" s="506" t="s">
        <v>3273</v>
      </c>
      <c r="F2411" s="509"/>
      <c r="G2411" s="509"/>
      <c r="H2411" s="509"/>
      <c r="I2411" s="509"/>
      <c r="J2411" s="509">
        <v>1</v>
      </c>
      <c r="K2411" s="509">
        <v>10072.94</v>
      </c>
      <c r="L2411" s="509"/>
      <c r="M2411" s="509">
        <v>10072.94</v>
      </c>
      <c r="N2411" s="509">
        <v>2</v>
      </c>
      <c r="O2411" s="509">
        <v>20145.88</v>
      </c>
      <c r="P2411" s="522"/>
      <c r="Q2411" s="510">
        <v>10072.94</v>
      </c>
    </row>
    <row r="2412" spans="1:17" ht="14.4" customHeight="1" x14ac:dyDescent="0.3">
      <c r="A2412" s="505" t="s">
        <v>3437</v>
      </c>
      <c r="B2412" s="506" t="s">
        <v>2713</v>
      </c>
      <c r="C2412" s="506" t="s">
        <v>2679</v>
      </c>
      <c r="D2412" s="506" t="s">
        <v>2831</v>
      </c>
      <c r="E2412" s="506" t="s">
        <v>2832</v>
      </c>
      <c r="F2412" s="509">
        <v>3</v>
      </c>
      <c r="G2412" s="509">
        <v>8923.08</v>
      </c>
      <c r="H2412" s="509">
        <v>1</v>
      </c>
      <c r="I2412" s="509">
        <v>2974.36</v>
      </c>
      <c r="J2412" s="509">
        <v>1</v>
      </c>
      <c r="K2412" s="509">
        <v>2974.36</v>
      </c>
      <c r="L2412" s="509">
        <v>0.33333333333333337</v>
      </c>
      <c r="M2412" s="509">
        <v>2974.36</v>
      </c>
      <c r="N2412" s="509">
        <v>3</v>
      </c>
      <c r="O2412" s="509">
        <v>8923.08</v>
      </c>
      <c r="P2412" s="522">
        <v>1</v>
      </c>
      <c r="Q2412" s="510">
        <v>2974.36</v>
      </c>
    </row>
    <row r="2413" spans="1:17" ht="14.4" customHeight="1" x14ac:dyDescent="0.3">
      <c r="A2413" s="505" t="s">
        <v>3437</v>
      </c>
      <c r="B2413" s="506" t="s">
        <v>2713</v>
      </c>
      <c r="C2413" s="506" t="s">
        <v>2679</v>
      </c>
      <c r="D2413" s="506" t="s">
        <v>2835</v>
      </c>
      <c r="E2413" s="506" t="s">
        <v>2834</v>
      </c>
      <c r="F2413" s="509">
        <v>5</v>
      </c>
      <c r="G2413" s="509">
        <v>26296.149999999998</v>
      </c>
      <c r="H2413" s="509">
        <v>1</v>
      </c>
      <c r="I2413" s="509">
        <v>5259.23</v>
      </c>
      <c r="J2413" s="509">
        <v>7</v>
      </c>
      <c r="K2413" s="509">
        <v>36814.61</v>
      </c>
      <c r="L2413" s="509">
        <v>1.4000000000000001</v>
      </c>
      <c r="M2413" s="509">
        <v>5259.2300000000005</v>
      </c>
      <c r="N2413" s="509">
        <v>4</v>
      </c>
      <c r="O2413" s="509">
        <v>21036.92</v>
      </c>
      <c r="P2413" s="522">
        <v>0.8</v>
      </c>
      <c r="Q2413" s="510">
        <v>5259.23</v>
      </c>
    </row>
    <row r="2414" spans="1:17" ht="14.4" customHeight="1" x14ac:dyDescent="0.3">
      <c r="A2414" s="505" t="s">
        <v>3437</v>
      </c>
      <c r="B2414" s="506" t="s">
        <v>2713</v>
      </c>
      <c r="C2414" s="506" t="s">
        <v>2679</v>
      </c>
      <c r="D2414" s="506" t="s">
        <v>2836</v>
      </c>
      <c r="E2414" s="506" t="s">
        <v>2837</v>
      </c>
      <c r="F2414" s="509">
        <v>2</v>
      </c>
      <c r="G2414" s="509">
        <v>2994.88</v>
      </c>
      <c r="H2414" s="509">
        <v>1</v>
      </c>
      <c r="I2414" s="509">
        <v>1497.44</v>
      </c>
      <c r="J2414" s="509"/>
      <c r="K2414" s="509"/>
      <c r="L2414" s="509"/>
      <c r="M2414" s="509"/>
      <c r="N2414" s="509"/>
      <c r="O2414" s="509"/>
      <c r="P2414" s="522"/>
      <c r="Q2414" s="510"/>
    </row>
    <row r="2415" spans="1:17" ht="14.4" customHeight="1" x14ac:dyDescent="0.3">
      <c r="A2415" s="505" t="s">
        <v>3437</v>
      </c>
      <c r="B2415" s="506" t="s">
        <v>2713</v>
      </c>
      <c r="C2415" s="506" t="s">
        <v>2679</v>
      </c>
      <c r="D2415" s="506" t="s">
        <v>3280</v>
      </c>
      <c r="E2415" s="506" t="s">
        <v>3281</v>
      </c>
      <c r="F2415" s="509">
        <v>1</v>
      </c>
      <c r="G2415" s="509">
        <v>34900</v>
      </c>
      <c r="H2415" s="509">
        <v>1</v>
      </c>
      <c r="I2415" s="509">
        <v>34900</v>
      </c>
      <c r="J2415" s="509"/>
      <c r="K2415" s="509"/>
      <c r="L2415" s="509"/>
      <c r="M2415" s="509"/>
      <c r="N2415" s="509"/>
      <c r="O2415" s="509"/>
      <c r="P2415" s="522"/>
      <c r="Q2415" s="510"/>
    </row>
    <row r="2416" spans="1:17" ht="14.4" customHeight="1" x14ac:dyDescent="0.3">
      <c r="A2416" s="505" t="s">
        <v>3437</v>
      </c>
      <c r="B2416" s="506" t="s">
        <v>2713</v>
      </c>
      <c r="C2416" s="506" t="s">
        <v>2679</v>
      </c>
      <c r="D2416" s="506" t="s">
        <v>2840</v>
      </c>
      <c r="E2416" s="506" t="s">
        <v>2841</v>
      </c>
      <c r="F2416" s="509">
        <v>3</v>
      </c>
      <c r="G2416" s="509">
        <v>1795.7</v>
      </c>
      <c r="H2416" s="509">
        <v>1</v>
      </c>
      <c r="I2416" s="509">
        <v>598.56666666666672</v>
      </c>
      <c r="J2416" s="509">
        <v>3</v>
      </c>
      <c r="K2416" s="509">
        <v>1816.9499999999998</v>
      </c>
      <c r="L2416" s="509">
        <v>1.0118338252492063</v>
      </c>
      <c r="M2416" s="509">
        <v>605.65</v>
      </c>
      <c r="N2416" s="509">
        <v>1</v>
      </c>
      <c r="O2416" s="509">
        <v>605.65</v>
      </c>
      <c r="P2416" s="522">
        <v>0.33727794174973547</v>
      </c>
      <c r="Q2416" s="510">
        <v>605.65</v>
      </c>
    </row>
    <row r="2417" spans="1:17" ht="14.4" customHeight="1" x14ac:dyDescent="0.3">
      <c r="A2417" s="505" t="s">
        <v>3437</v>
      </c>
      <c r="B2417" s="506" t="s">
        <v>2713</v>
      </c>
      <c r="C2417" s="506" t="s">
        <v>2679</v>
      </c>
      <c r="D2417" s="506" t="s">
        <v>3185</v>
      </c>
      <c r="E2417" s="506" t="s">
        <v>3186</v>
      </c>
      <c r="F2417" s="509">
        <v>2</v>
      </c>
      <c r="G2417" s="509">
        <v>34763.980000000003</v>
      </c>
      <c r="H2417" s="509">
        <v>1</v>
      </c>
      <c r="I2417" s="509">
        <v>17381.990000000002</v>
      </c>
      <c r="J2417" s="509">
        <v>2</v>
      </c>
      <c r="K2417" s="509">
        <v>34763.980000000003</v>
      </c>
      <c r="L2417" s="509">
        <v>1</v>
      </c>
      <c r="M2417" s="509">
        <v>17381.990000000002</v>
      </c>
      <c r="N2417" s="509">
        <v>2</v>
      </c>
      <c r="O2417" s="509">
        <v>34763.980000000003</v>
      </c>
      <c r="P2417" s="522">
        <v>1</v>
      </c>
      <c r="Q2417" s="510">
        <v>17381.990000000002</v>
      </c>
    </row>
    <row r="2418" spans="1:17" ht="14.4" customHeight="1" x14ac:dyDescent="0.3">
      <c r="A2418" s="505" t="s">
        <v>3437</v>
      </c>
      <c r="B2418" s="506" t="s">
        <v>2713</v>
      </c>
      <c r="C2418" s="506" t="s">
        <v>2679</v>
      </c>
      <c r="D2418" s="506" t="s">
        <v>2846</v>
      </c>
      <c r="E2418" s="506" t="s">
        <v>2847</v>
      </c>
      <c r="F2418" s="509">
        <v>4</v>
      </c>
      <c r="G2418" s="509">
        <v>3295.48</v>
      </c>
      <c r="H2418" s="509">
        <v>1</v>
      </c>
      <c r="I2418" s="509">
        <v>823.87</v>
      </c>
      <c r="J2418" s="509">
        <v>4</v>
      </c>
      <c r="K2418" s="509">
        <v>3324.64</v>
      </c>
      <c r="L2418" s="509">
        <v>1.0088484833772318</v>
      </c>
      <c r="M2418" s="509">
        <v>831.16</v>
      </c>
      <c r="N2418" s="509">
        <v>4</v>
      </c>
      <c r="O2418" s="509">
        <v>3324.64</v>
      </c>
      <c r="P2418" s="522">
        <v>1.0088484833772318</v>
      </c>
      <c r="Q2418" s="510">
        <v>831.16</v>
      </c>
    </row>
    <row r="2419" spans="1:17" ht="14.4" customHeight="1" x14ac:dyDescent="0.3">
      <c r="A2419" s="505" t="s">
        <v>3437</v>
      </c>
      <c r="B2419" s="506" t="s">
        <v>2713</v>
      </c>
      <c r="C2419" s="506" t="s">
        <v>2679</v>
      </c>
      <c r="D2419" s="506" t="s">
        <v>2848</v>
      </c>
      <c r="E2419" s="506" t="s">
        <v>2847</v>
      </c>
      <c r="F2419" s="509">
        <v>10</v>
      </c>
      <c r="G2419" s="509">
        <v>8880.5999999999985</v>
      </c>
      <c r="H2419" s="509">
        <v>1</v>
      </c>
      <c r="I2419" s="509">
        <v>888.05999999999983</v>
      </c>
      <c r="J2419" s="509">
        <v>15</v>
      </c>
      <c r="K2419" s="509">
        <v>13320.899999999998</v>
      </c>
      <c r="L2419" s="509">
        <v>1.5</v>
      </c>
      <c r="M2419" s="509">
        <v>888.05999999999983</v>
      </c>
      <c r="N2419" s="509">
        <v>11</v>
      </c>
      <c r="O2419" s="509">
        <v>9768.66</v>
      </c>
      <c r="P2419" s="522">
        <v>1.1000000000000001</v>
      </c>
      <c r="Q2419" s="510">
        <v>888.06</v>
      </c>
    </row>
    <row r="2420" spans="1:17" ht="14.4" customHeight="1" x14ac:dyDescent="0.3">
      <c r="A2420" s="505" t="s">
        <v>3437</v>
      </c>
      <c r="B2420" s="506" t="s">
        <v>2713</v>
      </c>
      <c r="C2420" s="506" t="s">
        <v>2679</v>
      </c>
      <c r="D2420" s="506" t="s">
        <v>2849</v>
      </c>
      <c r="E2420" s="506" t="s">
        <v>2850</v>
      </c>
      <c r="F2420" s="509">
        <v>4</v>
      </c>
      <c r="G2420" s="509">
        <v>3552.24</v>
      </c>
      <c r="H2420" s="509">
        <v>1</v>
      </c>
      <c r="I2420" s="509">
        <v>888.06</v>
      </c>
      <c r="J2420" s="509">
        <v>3</v>
      </c>
      <c r="K2420" s="509">
        <v>2664.18</v>
      </c>
      <c r="L2420" s="509">
        <v>0.75</v>
      </c>
      <c r="M2420" s="509">
        <v>888.06</v>
      </c>
      <c r="N2420" s="509">
        <v>8</v>
      </c>
      <c r="O2420" s="509">
        <v>7104.48</v>
      </c>
      <c r="P2420" s="522">
        <v>2</v>
      </c>
      <c r="Q2420" s="510">
        <v>888.06</v>
      </c>
    </row>
    <row r="2421" spans="1:17" ht="14.4" customHeight="1" x14ac:dyDescent="0.3">
      <c r="A2421" s="505" t="s">
        <v>3437</v>
      </c>
      <c r="B2421" s="506" t="s">
        <v>2713</v>
      </c>
      <c r="C2421" s="506" t="s">
        <v>2679</v>
      </c>
      <c r="D2421" s="506" t="s">
        <v>2851</v>
      </c>
      <c r="E2421" s="506" t="s">
        <v>2852</v>
      </c>
      <c r="F2421" s="509">
        <v>2</v>
      </c>
      <c r="G2421" s="509">
        <v>1662.32</v>
      </c>
      <c r="H2421" s="509">
        <v>1</v>
      </c>
      <c r="I2421" s="509">
        <v>831.16</v>
      </c>
      <c r="J2421" s="509">
        <v>1</v>
      </c>
      <c r="K2421" s="509">
        <v>831.16</v>
      </c>
      <c r="L2421" s="509">
        <v>0.5</v>
      </c>
      <c r="M2421" s="509">
        <v>831.16</v>
      </c>
      <c r="N2421" s="509">
        <v>2</v>
      </c>
      <c r="O2421" s="509">
        <v>1662.32</v>
      </c>
      <c r="P2421" s="522">
        <v>1</v>
      </c>
      <c r="Q2421" s="510">
        <v>831.16</v>
      </c>
    </row>
    <row r="2422" spans="1:17" ht="14.4" customHeight="1" x14ac:dyDescent="0.3">
      <c r="A2422" s="505" t="s">
        <v>3437</v>
      </c>
      <c r="B2422" s="506" t="s">
        <v>2713</v>
      </c>
      <c r="C2422" s="506" t="s">
        <v>2679</v>
      </c>
      <c r="D2422" s="506" t="s">
        <v>2853</v>
      </c>
      <c r="E2422" s="506" t="s">
        <v>2854</v>
      </c>
      <c r="F2422" s="509">
        <v>27</v>
      </c>
      <c r="G2422" s="509">
        <v>105267.59999999998</v>
      </c>
      <c r="H2422" s="509">
        <v>1</v>
      </c>
      <c r="I2422" s="509">
        <v>3898.7999999999993</v>
      </c>
      <c r="J2422" s="509">
        <v>4</v>
      </c>
      <c r="K2422" s="509">
        <v>15595.2</v>
      </c>
      <c r="L2422" s="509">
        <v>0.1481481481481482</v>
      </c>
      <c r="M2422" s="509">
        <v>3898.8</v>
      </c>
      <c r="N2422" s="509">
        <v>6</v>
      </c>
      <c r="O2422" s="509">
        <v>23392.799999999999</v>
      </c>
      <c r="P2422" s="522">
        <v>0.22222222222222227</v>
      </c>
      <c r="Q2422" s="510">
        <v>3898.7999999999997</v>
      </c>
    </row>
    <row r="2423" spans="1:17" ht="14.4" customHeight="1" x14ac:dyDescent="0.3">
      <c r="A2423" s="505" t="s">
        <v>3437</v>
      </c>
      <c r="B2423" s="506" t="s">
        <v>2713</v>
      </c>
      <c r="C2423" s="506" t="s">
        <v>2679</v>
      </c>
      <c r="D2423" s="506" t="s">
        <v>2858</v>
      </c>
      <c r="E2423" s="506" t="s">
        <v>2859</v>
      </c>
      <c r="F2423" s="509">
        <v>12</v>
      </c>
      <c r="G2423" s="509">
        <v>17519.52</v>
      </c>
      <c r="H2423" s="509">
        <v>1</v>
      </c>
      <c r="I2423" s="509">
        <v>1459.96</v>
      </c>
      <c r="J2423" s="509">
        <v>4</v>
      </c>
      <c r="K2423" s="509">
        <v>5891.52</v>
      </c>
      <c r="L2423" s="509">
        <v>0.33628318584070799</v>
      </c>
      <c r="M2423" s="509">
        <v>1472.88</v>
      </c>
      <c r="N2423" s="509">
        <v>4</v>
      </c>
      <c r="O2423" s="509">
        <v>5891.52</v>
      </c>
      <c r="P2423" s="522">
        <v>0.33628318584070799</v>
      </c>
      <c r="Q2423" s="510">
        <v>1472.88</v>
      </c>
    </row>
    <row r="2424" spans="1:17" ht="14.4" customHeight="1" x14ac:dyDescent="0.3">
      <c r="A2424" s="505" t="s">
        <v>3437</v>
      </c>
      <c r="B2424" s="506" t="s">
        <v>2713</v>
      </c>
      <c r="C2424" s="506" t="s">
        <v>2679</v>
      </c>
      <c r="D2424" s="506" t="s">
        <v>2860</v>
      </c>
      <c r="E2424" s="506" t="s">
        <v>2861</v>
      </c>
      <c r="F2424" s="509"/>
      <c r="G2424" s="509"/>
      <c r="H2424" s="509"/>
      <c r="I2424" s="509"/>
      <c r="J2424" s="509"/>
      <c r="K2424" s="509"/>
      <c r="L2424" s="509"/>
      <c r="M2424" s="509"/>
      <c r="N2424" s="509">
        <v>8</v>
      </c>
      <c r="O2424" s="509">
        <v>10497.119999999999</v>
      </c>
      <c r="P2424" s="522"/>
      <c r="Q2424" s="510">
        <v>1312.1399999999999</v>
      </c>
    </row>
    <row r="2425" spans="1:17" ht="14.4" customHeight="1" x14ac:dyDescent="0.3">
      <c r="A2425" s="505" t="s">
        <v>3437</v>
      </c>
      <c r="B2425" s="506" t="s">
        <v>2713</v>
      </c>
      <c r="C2425" s="506" t="s">
        <v>2679</v>
      </c>
      <c r="D2425" s="506" t="s">
        <v>3282</v>
      </c>
      <c r="E2425" s="506" t="s">
        <v>3283</v>
      </c>
      <c r="F2425" s="509">
        <v>4</v>
      </c>
      <c r="G2425" s="509">
        <v>289810.91000000003</v>
      </c>
      <c r="H2425" s="509">
        <v>1</v>
      </c>
      <c r="I2425" s="509">
        <v>72452.727500000008</v>
      </c>
      <c r="J2425" s="509"/>
      <c r="K2425" s="509"/>
      <c r="L2425" s="509"/>
      <c r="M2425" s="509"/>
      <c r="N2425" s="509"/>
      <c r="O2425" s="509"/>
      <c r="P2425" s="522"/>
      <c r="Q2425" s="510"/>
    </row>
    <row r="2426" spans="1:17" ht="14.4" customHeight="1" x14ac:dyDescent="0.3">
      <c r="A2426" s="505" t="s">
        <v>3437</v>
      </c>
      <c r="B2426" s="506" t="s">
        <v>2713</v>
      </c>
      <c r="C2426" s="506" t="s">
        <v>2679</v>
      </c>
      <c r="D2426" s="506" t="s">
        <v>2864</v>
      </c>
      <c r="E2426" s="506" t="s">
        <v>2865</v>
      </c>
      <c r="F2426" s="509"/>
      <c r="G2426" s="509"/>
      <c r="H2426" s="509"/>
      <c r="I2426" s="509"/>
      <c r="J2426" s="509">
        <v>16</v>
      </c>
      <c r="K2426" s="509">
        <v>58313.279999999999</v>
      </c>
      <c r="L2426" s="509"/>
      <c r="M2426" s="509">
        <v>3644.58</v>
      </c>
      <c r="N2426" s="509">
        <v>26</v>
      </c>
      <c r="O2426" s="509">
        <v>94759.08</v>
      </c>
      <c r="P2426" s="522"/>
      <c r="Q2426" s="510">
        <v>3644.58</v>
      </c>
    </row>
    <row r="2427" spans="1:17" ht="14.4" customHeight="1" x14ac:dyDescent="0.3">
      <c r="A2427" s="505" t="s">
        <v>3437</v>
      </c>
      <c r="B2427" s="506" t="s">
        <v>2713</v>
      </c>
      <c r="C2427" s="506" t="s">
        <v>2679</v>
      </c>
      <c r="D2427" s="506" t="s">
        <v>3287</v>
      </c>
      <c r="E2427" s="506" t="s">
        <v>3288</v>
      </c>
      <c r="F2427" s="509">
        <v>1</v>
      </c>
      <c r="G2427" s="509">
        <v>9719.6</v>
      </c>
      <c r="H2427" s="509">
        <v>1</v>
      </c>
      <c r="I2427" s="509">
        <v>9719.6</v>
      </c>
      <c r="J2427" s="509"/>
      <c r="K2427" s="509"/>
      <c r="L2427" s="509"/>
      <c r="M2427" s="509"/>
      <c r="N2427" s="509"/>
      <c r="O2427" s="509"/>
      <c r="P2427" s="522"/>
      <c r="Q2427" s="510"/>
    </row>
    <row r="2428" spans="1:17" ht="14.4" customHeight="1" x14ac:dyDescent="0.3">
      <c r="A2428" s="505" t="s">
        <v>3437</v>
      </c>
      <c r="B2428" s="506" t="s">
        <v>2713</v>
      </c>
      <c r="C2428" s="506" t="s">
        <v>2679</v>
      </c>
      <c r="D2428" s="506" t="s">
        <v>3293</v>
      </c>
      <c r="E2428" s="506" t="s">
        <v>3292</v>
      </c>
      <c r="F2428" s="509"/>
      <c r="G2428" s="509"/>
      <c r="H2428" s="509"/>
      <c r="I2428" s="509"/>
      <c r="J2428" s="509"/>
      <c r="K2428" s="509"/>
      <c r="L2428" s="509"/>
      <c r="M2428" s="509"/>
      <c r="N2428" s="509">
        <v>1</v>
      </c>
      <c r="O2428" s="509">
        <v>81091.31</v>
      </c>
      <c r="P2428" s="522"/>
      <c r="Q2428" s="510">
        <v>81091.31</v>
      </c>
    </row>
    <row r="2429" spans="1:17" ht="14.4" customHeight="1" x14ac:dyDescent="0.3">
      <c r="A2429" s="505" t="s">
        <v>3437</v>
      </c>
      <c r="B2429" s="506" t="s">
        <v>2713</v>
      </c>
      <c r="C2429" s="506" t="s">
        <v>2679</v>
      </c>
      <c r="D2429" s="506" t="s">
        <v>2866</v>
      </c>
      <c r="E2429" s="506" t="s">
        <v>2867</v>
      </c>
      <c r="F2429" s="509">
        <v>12</v>
      </c>
      <c r="G2429" s="509">
        <v>15669.84</v>
      </c>
      <c r="H2429" s="509">
        <v>1</v>
      </c>
      <c r="I2429" s="509">
        <v>1305.82</v>
      </c>
      <c r="J2429" s="509">
        <v>19</v>
      </c>
      <c r="K2429" s="509">
        <v>24810.579999999998</v>
      </c>
      <c r="L2429" s="509">
        <v>1.5833333333333333</v>
      </c>
      <c r="M2429" s="509">
        <v>1305.82</v>
      </c>
      <c r="N2429" s="509">
        <v>29</v>
      </c>
      <c r="O2429" s="509">
        <v>35316.94</v>
      </c>
      <c r="P2429" s="522">
        <v>2.2538162482833264</v>
      </c>
      <c r="Q2429" s="510">
        <v>1217.8255172413794</v>
      </c>
    </row>
    <row r="2430" spans="1:17" ht="14.4" customHeight="1" x14ac:dyDescent="0.3">
      <c r="A2430" s="505" t="s">
        <v>3437</v>
      </c>
      <c r="B2430" s="506" t="s">
        <v>2713</v>
      </c>
      <c r="C2430" s="506" t="s">
        <v>2679</v>
      </c>
      <c r="D2430" s="506" t="s">
        <v>3191</v>
      </c>
      <c r="E2430" s="506" t="s">
        <v>3192</v>
      </c>
      <c r="F2430" s="509"/>
      <c r="G2430" s="509"/>
      <c r="H2430" s="509"/>
      <c r="I2430" s="509"/>
      <c r="J2430" s="509">
        <v>1</v>
      </c>
      <c r="K2430" s="509">
        <v>80000</v>
      </c>
      <c r="L2430" s="509"/>
      <c r="M2430" s="509">
        <v>80000</v>
      </c>
      <c r="N2430" s="509">
        <v>2</v>
      </c>
      <c r="O2430" s="509">
        <v>160000</v>
      </c>
      <c r="P2430" s="522"/>
      <c r="Q2430" s="510">
        <v>80000</v>
      </c>
    </row>
    <row r="2431" spans="1:17" ht="14.4" customHeight="1" x14ac:dyDescent="0.3">
      <c r="A2431" s="505" t="s">
        <v>3437</v>
      </c>
      <c r="B2431" s="506" t="s">
        <v>2713</v>
      </c>
      <c r="C2431" s="506" t="s">
        <v>2679</v>
      </c>
      <c r="D2431" s="506" t="s">
        <v>2868</v>
      </c>
      <c r="E2431" s="506" t="s">
        <v>2869</v>
      </c>
      <c r="F2431" s="509">
        <v>14</v>
      </c>
      <c r="G2431" s="509">
        <v>5027.3999999999996</v>
      </c>
      <c r="H2431" s="509">
        <v>1</v>
      </c>
      <c r="I2431" s="509">
        <v>359.09999999999997</v>
      </c>
      <c r="J2431" s="509">
        <v>16</v>
      </c>
      <c r="K2431" s="509">
        <v>5745.5999999999995</v>
      </c>
      <c r="L2431" s="509">
        <v>1.1428571428571428</v>
      </c>
      <c r="M2431" s="509">
        <v>359.09999999999997</v>
      </c>
      <c r="N2431" s="509">
        <v>14</v>
      </c>
      <c r="O2431" s="509">
        <v>5027.3999999999996</v>
      </c>
      <c r="P2431" s="522">
        <v>1</v>
      </c>
      <c r="Q2431" s="510">
        <v>359.09999999999997</v>
      </c>
    </row>
    <row r="2432" spans="1:17" ht="14.4" customHeight="1" x14ac:dyDescent="0.3">
      <c r="A2432" s="505" t="s">
        <v>3437</v>
      </c>
      <c r="B2432" s="506" t="s">
        <v>2713</v>
      </c>
      <c r="C2432" s="506" t="s">
        <v>2679</v>
      </c>
      <c r="D2432" s="506" t="s">
        <v>3147</v>
      </c>
      <c r="E2432" s="506" t="s">
        <v>3148</v>
      </c>
      <c r="F2432" s="509">
        <v>1</v>
      </c>
      <c r="G2432" s="509">
        <v>565.85</v>
      </c>
      <c r="H2432" s="509">
        <v>1</v>
      </c>
      <c r="I2432" s="509">
        <v>565.85</v>
      </c>
      <c r="J2432" s="509"/>
      <c r="K2432" s="509"/>
      <c r="L2432" s="509"/>
      <c r="M2432" s="509"/>
      <c r="N2432" s="509"/>
      <c r="O2432" s="509"/>
      <c r="P2432" s="522"/>
      <c r="Q2432" s="510"/>
    </row>
    <row r="2433" spans="1:17" ht="14.4" customHeight="1" x14ac:dyDescent="0.3">
      <c r="A2433" s="505" t="s">
        <v>3437</v>
      </c>
      <c r="B2433" s="506" t="s">
        <v>2713</v>
      </c>
      <c r="C2433" s="506" t="s">
        <v>2679</v>
      </c>
      <c r="D2433" s="506" t="s">
        <v>3149</v>
      </c>
      <c r="E2433" s="506" t="s">
        <v>3150</v>
      </c>
      <c r="F2433" s="509">
        <v>1</v>
      </c>
      <c r="G2433" s="509">
        <v>13078</v>
      </c>
      <c r="H2433" s="509">
        <v>1</v>
      </c>
      <c r="I2433" s="509">
        <v>13078</v>
      </c>
      <c r="J2433" s="509"/>
      <c r="K2433" s="509"/>
      <c r="L2433" s="509"/>
      <c r="M2433" s="509"/>
      <c r="N2433" s="509"/>
      <c r="O2433" s="509"/>
      <c r="P2433" s="522"/>
      <c r="Q2433" s="510"/>
    </row>
    <row r="2434" spans="1:17" ht="14.4" customHeight="1" x14ac:dyDescent="0.3">
      <c r="A2434" s="505" t="s">
        <v>3437</v>
      </c>
      <c r="B2434" s="506" t="s">
        <v>2713</v>
      </c>
      <c r="C2434" s="506" t="s">
        <v>2679</v>
      </c>
      <c r="D2434" s="506" t="s">
        <v>3369</v>
      </c>
      <c r="E2434" s="506" t="s">
        <v>3370</v>
      </c>
      <c r="F2434" s="509">
        <v>1</v>
      </c>
      <c r="G2434" s="509">
        <v>34960</v>
      </c>
      <c r="H2434" s="509">
        <v>1</v>
      </c>
      <c r="I2434" s="509">
        <v>34960</v>
      </c>
      <c r="J2434" s="509"/>
      <c r="K2434" s="509"/>
      <c r="L2434" s="509"/>
      <c r="M2434" s="509"/>
      <c r="N2434" s="509"/>
      <c r="O2434" s="509"/>
      <c r="P2434" s="522"/>
      <c r="Q2434" s="510"/>
    </row>
    <row r="2435" spans="1:17" ht="14.4" customHeight="1" x14ac:dyDescent="0.3">
      <c r="A2435" s="505" t="s">
        <v>3437</v>
      </c>
      <c r="B2435" s="506" t="s">
        <v>2713</v>
      </c>
      <c r="C2435" s="506" t="s">
        <v>2679</v>
      </c>
      <c r="D2435" s="506" t="s">
        <v>2874</v>
      </c>
      <c r="E2435" s="506" t="s">
        <v>2875</v>
      </c>
      <c r="F2435" s="509">
        <v>4</v>
      </c>
      <c r="G2435" s="509">
        <v>67326.759999999995</v>
      </c>
      <c r="H2435" s="509">
        <v>1</v>
      </c>
      <c r="I2435" s="509">
        <v>16831.689999999999</v>
      </c>
      <c r="J2435" s="509">
        <v>7</v>
      </c>
      <c r="K2435" s="509">
        <v>117821.82999999999</v>
      </c>
      <c r="L2435" s="509">
        <v>1.75</v>
      </c>
      <c r="M2435" s="509">
        <v>16831.689999999999</v>
      </c>
      <c r="N2435" s="509">
        <v>3</v>
      </c>
      <c r="O2435" s="509">
        <v>50495.069999999992</v>
      </c>
      <c r="P2435" s="522">
        <v>0.75</v>
      </c>
      <c r="Q2435" s="510">
        <v>16831.689999999999</v>
      </c>
    </row>
    <row r="2436" spans="1:17" ht="14.4" customHeight="1" x14ac:dyDescent="0.3">
      <c r="A2436" s="505" t="s">
        <v>3437</v>
      </c>
      <c r="B2436" s="506" t="s">
        <v>2713</v>
      </c>
      <c r="C2436" s="506" t="s">
        <v>2679</v>
      </c>
      <c r="D2436" s="506" t="s">
        <v>2876</v>
      </c>
      <c r="E2436" s="506" t="s">
        <v>2877</v>
      </c>
      <c r="F2436" s="509">
        <v>1</v>
      </c>
      <c r="G2436" s="509">
        <v>10645.01</v>
      </c>
      <c r="H2436" s="509">
        <v>1</v>
      </c>
      <c r="I2436" s="509">
        <v>10645.01</v>
      </c>
      <c r="J2436" s="509"/>
      <c r="K2436" s="509"/>
      <c r="L2436" s="509"/>
      <c r="M2436" s="509"/>
      <c r="N2436" s="509">
        <v>1</v>
      </c>
      <c r="O2436" s="509">
        <v>10645.01</v>
      </c>
      <c r="P2436" s="522">
        <v>1</v>
      </c>
      <c r="Q2436" s="510">
        <v>10645.01</v>
      </c>
    </row>
    <row r="2437" spans="1:17" ht="14.4" customHeight="1" x14ac:dyDescent="0.3">
      <c r="A2437" s="505" t="s">
        <v>3437</v>
      </c>
      <c r="B2437" s="506" t="s">
        <v>2713</v>
      </c>
      <c r="C2437" s="506" t="s">
        <v>2679</v>
      </c>
      <c r="D2437" s="506" t="s">
        <v>2878</v>
      </c>
      <c r="E2437" s="506" t="s">
        <v>2879</v>
      </c>
      <c r="F2437" s="509"/>
      <c r="G2437" s="509"/>
      <c r="H2437" s="509"/>
      <c r="I2437" s="509"/>
      <c r="J2437" s="509">
        <v>1</v>
      </c>
      <c r="K2437" s="509">
        <v>5200.68</v>
      </c>
      <c r="L2437" s="509"/>
      <c r="M2437" s="509">
        <v>5200.68</v>
      </c>
      <c r="N2437" s="509"/>
      <c r="O2437" s="509"/>
      <c r="P2437" s="522"/>
      <c r="Q2437" s="510"/>
    </row>
    <row r="2438" spans="1:17" ht="14.4" customHeight="1" x14ac:dyDescent="0.3">
      <c r="A2438" s="505" t="s">
        <v>3437</v>
      </c>
      <c r="B2438" s="506" t="s">
        <v>2713</v>
      </c>
      <c r="C2438" s="506" t="s">
        <v>2679</v>
      </c>
      <c r="D2438" s="506" t="s">
        <v>2878</v>
      </c>
      <c r="E2438" s="506" t="s">
        <v>3151</v>
      </c>
      <c r="F2438" s="509">
        <v>1</v>
      </c>
      <c r="G2438" s="509">
        <v>5200.68</v>
      </c>
      <c r="H2438" s="509">
        <v>1</v>
      </c>
      <c r="I2438" s="509">
        <v>5200.68</v>
      </c>
      <c r="J2438" s="509"/>
      <c r="K2438" s="509"/>
      <c r="L2438" s="509"/>
      <c r="M2438" s="509"/>
      <c r="N2438" s="509"/>
      <c r="O2438" s="509"/>
      <c r="P2438" s="522"/>
      <c r="Q2438" s="510"/>
    </row>
    <row r="2439" spans="1:17" ht="14.4" customHeight="1" x14ac:dyDescent="0.3">
      <c r="A2439" s="505" t="s">
        <v>3437</v>
      </c>
      <c r="B2439" s="506" t="s">
        <v>2713</v>
      </c>
      <c r="C2439" s="506" t="s">
        <v>2679</v>
      </c>
      <c r="D2439" s="506" t="s">
        <v>2880</v>
      </c>
      <c r="E2439" s="506" t="s">
        <v>2881</v>
      </c>
      <c r="F2439" s="509">
        <v>1</v>
      </c>
      <c r="G2439" s="509">
        <v>32179.09</v>
      </c>
      <c r="H2439" s="509">
        <v>1</v>
      </c>
      <c r="I2439" s="509">
        <v>32179.09</v>
      </c>
      <c r="J2439" s="509"/>
      <c r="K2439" s="509"/>
      <c r="L2439" s="509"/>
      <c r="M2439" s="509"/>
      <c r="N2439" s="509">
        <v>2</v>
      </c>
      <c r="O2439" s="509">
        <v>64358.18</v>
      </c>
      <c r="P2439" s="522">
        <v>2</v>
      </c>
      <c r="Q2439" s="510">
        <v>32179.09</v>
      </c>
    </row>
    <row r="2440" spans="1:17" ht="14.4" customHeight="1" x14ac:dyDescent="0.3">
      <c r="A2440" s="505" t="s">
        <v>3437</v>
      </c>
      <c r="B2440" s="506" t="s">
        <v>2713</v>
      </c>
      <c r="C2440" s="506" t="s">
        <v>2679</v>
      </c>
      <c r="D2440" s="506" t="s">
        <v>2882</v>
      </c>
      <c r="E2440" s="506" t="s">
        <v>2883</v>
      </c>
      <c r="F2440" s="509">
        <v>4</v>
      </c>
      <c r="G2440" s="509">
        <v>26348.52</v>
      </c>
      <c r="H2440" s="509">
        <v>1</v>
      </c>
      <c r="I2440" s="509">
        <v>6587.13</v>
      </c>
      <c r="J2440" s="509">
        <v>4</v>
      </c>
      <c r="K2440" s="509">
        <v>26348.52</v>
      </c>
      <c r="L2440" s="509">
        <v>1</v>
      </c>
      <c r="M2440" s="509">
        <v>6587.13</v>
      </c>
      <c r="N2440" s="509">
        <v>12</v>
      </c>
      <c r="O2440" s="509">
        <v>79045.56</v>
      </c>
      <c r="P2440" s="522">
        <v>3</v>
      </c>
      <c r="Q2440" s="510">
        <v>6587.13</v>
      </c>
    </row>
    <row r="2441" spans="1:17" ht="14.4" customHeight="1" x14ac:dyDescent="0.3">
      <c r="A2441" s="505" t="s">
        <v>3437</v>
      </c>
      <c r="B2441" s="506" t="s">
        <v>2713</v>
      </c>
      <c r="C2441" s="506" t="s">
        <v>2679</v>
      </c>
      <c r="D2441" s="506" t="s">
        <v>2884</v>
      </c>
      <c r="E2441" s="506" t="s">
        <v>2885</v>
      </c>
      <c r="F2441" s="509">
        <v>3</v>
      </c>
      <c r="G2441" s="509">
        <v>5524.86</v>
      </c>
      <c r="H2441" s="509">
        <v>1</v>
      </c>
      <c r="I2441" s="509">
        <v>1841.62</v>
      </c>
      <c r="J2441" s="509">
        <v>1</v>
      </c>
      <c r="K2441" s="509">
        <v>1841.62</v>
      </c>
      <c r="L2441" s="509">
        <v>0.33333333333333331</v>
      </c>
      <c r="M2441" s="509">
        <v>1841.62</v>
      </c>
      <c r="N2441" s="509">
        <v>4</v>
      </c>
      <c r="O2441" s="509">
        <v>7366.48</v>
      </c>
      <c r="P2441" s="522">
        <v>1.3333333333333333</v>
      </c>
      <c r="Q2441" s="510">
        <v>1841.62</v>
      </c>
    </row>
    <row r="2442" spans="1:17" ht="14.4" customHeight="1" x14ac:dyDescent="0.3">
      <c r="A2442" s="505" t="s">
        <v>3437</v>
      </c>
      <c r="B2442" s="506" t="s">
        <v>2713</v>
      </c>
      <c r="C2442" s="506" t="s">
        <v>2679</v>
      </c>
      <c r="D2442" s="506" t="s">
        <v>3156</v>
      </c>
      <c r="E2442" s="506" t="s">
        <v>3157</v>
      </c>
      <c r="F2442" s="509">
        <v>2</v>
      </c>
      <c r="G2442" s="509">
        <v>65202.62</v>
      </c>
      <c r="H2442" s="509">
        <v>1</v>
      </c>
      <c r="I2442" s="509">
        <v>32601.31</v>
      </c>
      <c r="J2442" s="509">
        <v>1</v>
      </c>
      <c r="K2442" s="509">
        <v>32601.31</v>
      </c>
      <c r="L2442" s="509">
        <v>0.5</v>
      </c>
      <c r="M2442" s="509">
        <v>32601.31</v>
      </c>
      <c r="N2442" s="509"/>
      <c r="O2442" s="509"/>
      <c r="P2442" s="522"/>
      <c r="Q2442" s="510"/>
    </row>
    <row r="2443" spans="1:17" ht="14.4" customHeight="1" x14ac:dyDescent="0.3">
      <c r="A2443" s="505" t="s">
        <v>3437</v>
      </c>
      <c r="B2443" s="506" t="s">
        <v>2713</v>
      </c>
      <c r="C2443" s="506" t="s">
        <v>2679</v>
      </c>
      <c r="D2443" s="506" t="s">
        <v>3197</v>
      </c>
      <c r="E2443" s="506" t="s">
        <v>3198</v>
      </c>
      <c r="F2443" s="509"/>
      <c r="G2443" s="509"/>
      <c r="H2443" s="509"/>
      <c r="I2443" s="509"/>
      <c r="J2443" s="509"/>
      <c r="K2443" s="509"/>
      <c r="L2443" s="509"/>
      <c r="M2443" s="509"/>
      <c r="N2443" s="509">
        <v>1</v>
      </c>
      <c r="O2443" s="509">
        <v>31629.82</v>
      </c>
      <c r="P2443" s="522"/>
      <c r="Q2443" s="510">
        <v>31629.82</v>
      </c>
    </row>
    <row r="2444" spans="1:17" ht="14.4" customHeight="1" x14ac:dyDescent="0.3">
      <c r="A2444" s="505" t="s">
        <v>3437</v>
      </c>
      <c r="B2444" s="506" t="s">
        <v>2713</v>
      </c>
      <c r="C2444" s="506" t="s">
        <v>2679</v>
      </c>
      <c r="D2444" s="506" t="s">
        <v>2890</v>
      </c>
      <c r="E2444" s="506" t="s">
        <v>2891</v>
      </c>
      <c r="F2444" s="509"/>
      <c r="G2444" s="509"/>
      <c r="H2444" s="509"/>
      <c r="I2444" s="509"/>
      <c r="J2444" s="509"/>
      <c r="K2444" s="509"/>
      <c r="L2444" s="509"/>
      <c r="M2444" s="509"/>
      <c r="N2444" s="509">
        <v>1</v>
      </c>
      <c r="O2444" s="509">
        <v>15954.82</v>
      </c>
      <c r="P2444" s="522"/>
      <c r="Q2444" s="510">
        <v>15954.82</v>
      </c>
    </row>
    <row r="2445" spans="1:17" ht="14.4" customHeight="1" x14ac:dyDescent="0.3">
      <c r="A2445" s="505" t="s">
        <v>3437</v>
      </c>
      <c r="B2445" s="506" t="s">
        <v>2713</v>
      </c>
      <c r="C2445" s="506" t="s">
        <v>2679</v>
      </c>
      <c r="D2445" s="506" t="s">
        <v>2892</v>
      </c>
      <c r="E2445" s="506" t="s">
        <v>2893</v>
      </c>
      <c r="F2445" s="509"/>
      <c r="G2445" s="509"/>
      <c r="H2445" s="509"/>
      <c r="I2445" s="509"/>
      <c r="J2445" s="509"/>
      <c r="K2445" s="509"/>
      <c r="L2445" s="509"/>
      <c r="M2445" s="509"/>
      <c r="N2445" s="509">
        <v>1</v>
      </c>
      <c r="O2445" s="509">
        <v>25375.88</v>
      </c>
      <c r="P2445" s="522"/>
      <c r="Q2445" s="510">
        <v>25375.88</v>
      </c>
    </row>
    <row r="2446" spans="1:17" ht="14.4" customHeight="1" x14ac:dyDescent="0.3">
      <c r="A2446" s="505" t="s">
        <v>3437</v>
      </c>
      <c r="B2446" s="506" t="s">
        <v>2713</v>
      </c>
      <c r="C2446" s="506" t="s">
        <v>2679</v>
      </c>
      <c r="D2446" s="506" t="s">
        <v>3199</v>
      </c>
      <c r="E2446" s="506" t="s">
        <v>3200</v>
      </c>
      <c r="F2446" s="509"/>
      <c r="G2446" s="509"/>
      <c r="H2446" s="509"/>
      <c r="I2446" s="509"/>
      <c r="J2446" s="509">
        <v>2</v>
      </c>
      <c r="K2446" s="509">
        <v>52999.64</v>
      </c>
      <c r="L2446" s="509"/>
      <c r="M2446" s="509">
        <v>26499.82</v>
      </c>
      <c r="N2446" s="509">
        <v>2</v>
      </c>
      <c r="O2446" s="509">
        <v>52999.64</v>
      </c>
      <c r="P2446" s="522"/>
      <c r="Q2446" s="510">
        <v>26499.82</v>
      </c>
    </row>
    <row r="2447" spans="1:17" ht="14.4" customHeight="1" x14ac:dyDescent="0.3">
      <c r="A2447" s="505" t="s">
        <v>3437</v>
      </c>
      <c r="B2447" s="506" t="s">
        <v>2713</v>
      </c>
      <c r="C2447" s="506" t="s">
        <v>2679</v>
      </c>
      <c r="D2447" s="506" t="s">
        <v>3304</v>
      </c>
      <c r="E2447" s="506" t="s">
        <v>3305</v>
      </c>
      <c r="F2447" s="509"/>
      <c r="G2447" s="509"/>
      <c r="H2447" s="509"/>
      <c r="I2447" s="509"/>
      <c r="J2447" s="509">
        <v>3</v>
      </c>
      <c r="K2447" s="509">
        <v>239594.31</v>
      </c>
      <c r="L2447" s="509"/>
      <c r="M2447" s="509">
        <v>79864.77</v>
      </c>
      <c r="N2447" s="509">
        <v>1</v>
      </c>
      <c r="O2447" s="509">
        <v>79864.77</v>
      </c>
      <c r="P2447" s="522"/>
      <c r="Q2447" s="510">
        <v>79864.77</v>
      </c>
    </row>
    <row r="2448" spans="1:17" ht="14.4" customHeight="1" x14ac:dyDescent="0.3">
      <c r="A2448" s="505" t="s">
        <v>3437</v>
      </c>
      <c r="B2448" s="506" t="s">
        <v>2713</v>
      </c>
      <c r="C2448" s="506" t="s">
        <v>2679</v>
      </c>
      <c r="D2448" s="506" t="s">
        <v>3306</v>
      </c>
      <c r="E2448" s="506" t="s">
        <v>3307</v>
      </c>
      <c r="F2448" s="509">
        <v>1</v>
      </c>
      <c r="G2448" s="509">
        <v>122627</v>
      </c>
      <c r="H2448" s="509">
        <v>1</v>
      </c>
      <c r="I2448" s="509">
        <v>122627</v>
      </c>
      <c r="J2448" s="509">
        <v>1</v>
      </c>
      <c r="K2448" s="509">
        <v>122627</v>
      </c>
      <c r="L2448" s="509">
        <v>1</v>
      </c>
      <c r="M2448" s="509">
        <v>122627</v>
      </c>
      <c r="N2448" s="509">
        <v>2</v>
      </c>
      <c r="O2448" s="509">
        <v>245254</v>
      </c>
      <c r="P2448" s="522">
        <v>2</v>
      </c>
      <c r="Q2448" s="510">
        <v>122627</v>
      </c>
    </row>
    <row r="2449" spans="1:17" ht="14.4" customHeight="1" x14ac:dyDescent="0.3">
      <c r="A2449" s="505" t="s">
        <v>3437</v>
      </c>
      <c r="B2449" s="506" t="s">
        <v>2713</v>
      </c>
      <c r="C2449" s="506" t="s">
        <v>2679</v>
      </c>
      <c r="D2449" s="506" t="s">
        <v>3308</v>
      </c>
      <c r="E2449" s="506" t="s">
        <v>3309</v>
      </c>
      <c r="F2449" s="509"/>
      <c r="G2449" s="509"/>
      <c r="H2449" s="509"/>
      <c r="I2449" s="509"/>
      <c r="J2449" s="509"/>
      <c r="K2449" s="509"/>
      <c r="L2449" s="509"/>
      <c r="M2449" s="509"/>
      <c r="N2449" s="509">
        <v>4</v>
      </c>
      <c r="O2449" s="509">
        <v>297644</v>
      </c>
      <c r="P2449" s="522"/>
      <c r="Q2449" s="510">
        <v>74411</v>
      </c>
    </row>
    <row r="2450" spans="1:17" ht="14.4" customHeight="1" x14ac:dyDescent="0.3">
      <c r="A2450" s="505" t="s">
        <v>3437</v>
      </c>
      <c r="B2450" s="506" t="s">
        <v>2713</v>
      </c>
      <c r="C2450" s="506" t="s">
        <v>2679</v>
      </c>
      <c r="D2450" s="506" t="s">
        <v>3442</v>
      </c>
      <c r="E2450" s="506" t="s">
        <v>3443</v>
      </c>
      <c r="F2450" s="509">
        <v>1</v>
      </c>
      <c r="G2450" s="509">
        <v>6045.01</v>
      </c>
      <c r="H2450" s="509">
        <v>1</v>
      </c>
      <c r="I2450" s="509">
        <v>6045.01</v>
      </c>
      <c r="J2450" s="509"/>
      <c r="K2450" s="509"/>
      <c r="L2450" s="509"/>
      <c r="M2450" s="509"/>
      <c r="N2450" s="509"/>
      <c r="O2450" s="509"/>
      <c r="P2450" s="522"/>
      <c r="Q2450" s="510"/>
    </row>
    <row r="2451" spans="1:17" ht="14.4" customHeight="1" x14ac:dyDescent="0.3">
      <c r="A2451" s="505" t="s">
        <v>3437</v>
      </c>
      <c r="B2451" s="506" t="s">
        <v>2713</v>
      </c>
      <c r="C2451" s="506" t="s">
        <v>2679</v>
      </c>
      <c r="D2451" s="506" t="s">
        <v>2900</v>
      </c>
      <c r="E2451" s="506" t="s">
        <v>2901</v>
      </c>
      <c r="F2451" s="509"/>
      <c r="G2451" s="509"/>
      <c r="H2451" s="509"/>
      <c r="I2451" s="509"/>
      <c r="J2451" s="509">
        <v>4</v>
      </c>
      <c r="K2451" s="509">
        <v>17440</v>
      </c>
      <c r="L2451" s="509"/>
      <c r="M2451" s="509">
        <v>4360</v>
      </c>
      <c r="N2451" s="509">
        <v>2</v>
      </c>
      <c r="O2451" s="509">
        <v>8720</v>
      </c>
      <c r="P2451" s="522"/>
      <c r="Q2451" s="510">
        <v>4360</v>
      </c>
    </row>
    <row r="2452" spans="1:17" ht="14.4" customHeight="1" x14ac:dyDescent="0.3">
      <c r="A2452" s="505" t="s">
        <v>3437</v>
      </c>
      <c r="B2452" s="506" t="s">
        <v>2713</v>
      </c>
      <c r="C2452" s="506" t="s">
        <v>2679</v>
      </c>
      <c r="D2452" s="506" t="s">
        <v>2909</v>
      </c>
      <c r="E2452" s="506" t="s">
        <v>2910</v>
      </c>
      <c r="F2452" s="509"/>
      <c r="G2452" s="509"/>
      <c r="H2452" s="509"/>
      <c r="I2452" s="509"/>
      <c r="J2452" s="509">
        <v>1</v>
      </c>
      <c r="K2452" s="509">
        <v>33125.26</v>
      </c>
      <c r="L2452" s="509"/>
      <c r="M2452" s="509">
        <v>33125.26</v>
      </c>
      <c r="N2452" s="509">
        <v>4</v>
      </c>
      <c r="O2452" s="509">
        <v>132501.04</v>
      </c>
      <c r="P2452" s="522"/>
      <c r="Q2452" s="510">
        <v>33125.26</v>
      </c>
    </row>
    <row r="2453" spans="1:17" ht="14.4" customHeight="1" x14ac:dyDescent="0.3">
      <c r="A2453" s="505" t="s">
        <v>3437</v>
      </c>
      <c r="B2453" s="506" t="s">
        <v>2713</v>
      </c>
      <c r="C2453" s="506" t="s">
        <v>2679</v>
      </c>
      <c r="D2453" s="506" t="s">
        <v>2917</v>
      </c>
      <c r="E2453" s="506" t="s">
        <v>2918</v>
      </c>
      <c r="F2453" s="509"/>
      <c r="G2453" s="509"/>
      <c r="H2453" s="509"/>
      <c r="I2453" s="509"/>
      <c r="J2453" s="509"/>
      <c r="K2453" s="509"/>
      <c r="L2453" s="509"/>
      <c r="M2453" s="509"/>
      <c r="N2453" s="509">
        <v>1</v>
      </c>
      <c r="O2453" s="509">
        <v>380.86</v>
      </c>
      <c r="P2453" s="522"/>
      <c r="Q2453" s="510">
        <v>380.86</v>
      </c>
    </row>
    <row r="2454" spans="1:17" ht="14.4" customHeight="1" x14ac:dyDescent="0.3">
      <c r="A2454" s="505" t="s">
        <v>3437</v>
      </c>
      <c r="B2454" s="506" t="s">
        <v>2713</v>
      </c>
      <c r="C2454" s="506" t="s">
        <v>2679</v>
      </c>
      <c r="D2454" s="506" t="s">
        <v>2919</v>
      </c>
      <c r="E2454" s="506" t="s">
        <v>2920</v>
      </c>
      <c r="F2454" s="509"/>
      <c r="G2454" s="509"/>
      <c r="H2454" s="509"/>
      <c r="I2454" s="509"/>
      <c r="J2454" s="509"/>
      <c r="K2454" s="509"/>
      <c r="L2454" s="509"/>
      <c r="M2454" s="509"/>
      <c r="N2454" s="509">
        <v>1</v>
      </c>
      <c r="O2454" s="509">
        <v>38086.36</v>
      </c>
      <c r="P2454" s="522"/>
      <c r="Q2454" s="510">
        <v>38086.36</v>
      </c>
    </row>
    <row r="2455" spans="1:17" ht="14.4" customHeight="1" x14ac:dyDescent="0.3">
      <c r="A2455" s="505" t="s">
        <v>3437</v>
      </c>
      <c r="B2455" s="506" t="s">
        <v>2713</v>
      </c>
      <c r="C2455" s="506" t="s">
        <v>2679</v>
      </c>
      <c r="D2455" s="506" t="s">
        <v>2921</v>
      </c>
      <c r="E2455" s="506" t="s">
        <v>2922</v>
      </c>
      <c r="F2455" s="509">
        <v>1</v>
      </c>
      <c r="G2455" s="509">
        <v>3178.63</v>
      </c>
      <c r="H2455" s="509">
        <v>1</v>
      </c>
      <c r="I2455" s="509">
        <v>3178.63</v>
      </c>
      <c r="J2455" s="509">
        <v>1</v>
      </c>
      <c r="K2455" s="509">
        <v>3178.63</v>
      </c>
      <c r="L2455" s="509">
        <v>1</v>
      </c>
      <c r="M2455" s="509">
        <v>3178.63</v>
      </c>
      <c r="N2455" s="509">
        <v>3</v>
      </c>
      <c r="O2455" s="509">
        <v>9535.89</v>
      </c>
      <c r="P2455" s="522">
        <v>2.9999999999999996</v>
      </c>
      <c r="Q2455" s="510">
        <v>3178.6299999999997</v>
      </c>
    </row>
    <row r="2456" spans="1:17" ht="14.4" customHeight="1" x14ac:dyDescent="0.3">
      <c r="A2456" s="505" t="s">
        <v>3437</v>
      </c>
      <c r="B2456" s="506" t="s">
        <v>2713</v>
      </c>
      <c r="C2456" s="506" t="s">
        <v>2679</v>
      </c>
      <c r="D2456" s="506" t="s">
        <v>3320</v>
      </c>
      <c r="E2456" s="506" t="s">
        <v>3321</v>
      </c>
      <c r="F2456" s="509">
        <v>2</v>
      </c>
      <c r="G2456" s="509">
        <v>443249.62</v>
      </c>
      <c r="H2456" s="509">
        <v>1</v>
      </c>
      <c r="I2456" s="509">
        <v>221624.81</v>
      </c>
      <c r="J2456" s="509"/>
      <c r="K2456" s="509"/>
      <c r="L2456" s="509"/>
      <c r="M2456" s="509"/>
      <c r="N2456" s="509"/>
      <c r="O2456" s="509"/>
      <c r="P2456" s="522"/>
      <c r="Q2456" s="510"/>
    </row>
    <row r="2457" spans="1:17" ht="14.4" customHeight="1" x14ac:dyDescent="0.3">
      <c r="A2457" s="505" t="s">
        <v>3437</v>
      </c>
      <c r="B2457" s="506" t="s">
        <v>2713</v>
      </c>
      <c r="C2457" s="506" t="s">
        <v>2679</v>
      </c>
      <c r="D2457" s="506" t="s">
        <v>3322</v>
      </c>
      <c r="E2457" s="506" t="s">
        <v>3323</v>
      </c>
      <c r="F2457" s="509">
        <v>1</v>
      </c>
      <c r="G2457" s="509">
        <v>110246.9</v>
      </c>
      <c r="H2457" s="509">
        <v>1</v>
      </c>
      <c r="I2457" s="509">
        <v>110246.9</v>
      </c>
      <c r="J2457" s="509"/>
      <c r="K2457" s="509"/>
      <c r="L2457" s="509"/>
      <c r="M2457" s="509"/>
      <c r="N2457" s="509"/>
      <c r="O2457" s="509"/>
      <c r="P2457" s="522"/>
      <c r="Q2457" s="510"/>
    </row>
    <row r="2458" spans="1:17" ht="14.4" customHeight="1" x14ac:dyDescent="0.3">
      <c r="A2458" s="505" t="s">
        <v>3437</v>
      </c>
      <c r="B2458" s="506" t="s">
        <v>2713</v>
      </c>
      <c r="C2458" s="506" t="s">
        <v>2679</v>
      </c>
      <c r="D2458" s="506" t="s">
        <v>3327</v>
      </c>
      <c r="E2458" s="506" t="s">
        <v>3328</v>
      </c>
      <c r="F2458" s="509">
        <v>1</v>
      </c>
      <c r="G2458" s="509">
        <v>5424</v>
      </c>
      <c r="H2458" s="509">
        <v>1</v>
      </c>
      <c r="I2458" s="509">
        <v>5424</v>
      </c>
      <c r="J2458" s="509"/>
      <c r="K2458" s="509"/>
      <c r="L2458" s="509"/>
      <c r="M2458" s="509"/>
      <c r="N2458" s="509"/>
      <c r="O2458" s="509"/>
      <c r="P2458" s="522"/>
      <c r="Q2458" s="510"/>
    </row>
    <row r="2459" spans="1:17" ht="14.4" customHeight="1" x14ac:dyDescent="0.3">
      <c r="A2459" s="505" t="s">
        <v>3437</v>
      </c>
      <c r="B2459" s="506" t="s">
        <v>2713</v>
      </c>
      <c r="C2459" s="506" t="s">
        <v>2688</v>
      </c>
      <c r="D2459" s="506" t="s">
        <v>2945</v>
      </c>
      <c r="E2459" s="506" t="s">
        <v>2946</v>
      </c>
      <c r="F2459" s="509">
        <v>1</v>
      </c>
      <c r="G2459" s="509">
        <v>204</v>
      </c>
      <c r="H2459" s="509">
        <v>1</v>
      </c>
      <c r="I2459" s="509">
        <v>204</v>
      </c>
      <c r="J2459" s="509"/>
      <c r="K2459" s="509"/>
      <c r="L2459" s="509"/>
      <c r="M2459" s="509"/>
      <c r="N2459" s="509"/>
      <c r="O2459" s="509"/>
      <c r="P2459" s="522"/>
      <c r="Q2459" s="510"/>
    </row>
    <row r="2460" spans="1:17" ht="14.4" customHeight="1" x14ac:dyDescent="0.3">
      <c r="A2460" s="505" t="s">
        <v>3437</v>
      </c>
      <c r="B2460" s="506" t="s">
        <v>2713</v>
      </c>
      <c r="C2460" s="506" t="s">
        <v>2688</v>
      </c>
      <c r="D2460" s="506" t="s">
        <v>2947</v>
      </c>
      <c r="E2460" s="506" t="s">
        <v>2948</v>
      </c>
      <c r="F2460" s="509">
        <v>1</v>
      </c>
      <c r="G2460" s="509">
        <v>149</v>
      </c>
      <c r="H2460" s="509">
        <v>1</v>
      </c>
      <c r="I2460" s="509">
        <v>149</v>
      </c>
      <c r="J2460" s="509">
        <v>1</v>
      </c>
      <c r="K2460" s="509">
        <v>150</v>
      </c>
      <c r="L2460" s="509">
        <v>1.0067114093959733</v>
      </c>
      <c r="M2460" s="509">
        <v>150</v>
      </c>
      <c r="N2460" s="509">
        <v>2</v>
      </c>
      <c r="O2460" s="509">
        <v>302</v>
      </c>
      <c r="P2460" s="522">
        <v>2.0268456375838926</v>
      </c>
      <c r="Q2460" s="510">
        <v>151</v>
      </c>
    </row>
    <row r="2461" spans="1:17" ht="14.4" customHeight="1" x14ac:dyDescent="0.3">
      <c r="A2461" s="505" t="s">
        <v>3437</v>
      </c>
      <c r="B2461" s="506" t="s">
        <v>2713</v>
      </c>
      <c r="C2461" s="506" t="s">
        <v>2688</v>
      </c>
      <c r="D2461" s="506" t="s">
        <v>2949</v>
      </c>
      <c r="E2461" s="506" t="s">
        <v>2950</v>
      </c>
      <c r="F2461" s="509"/>
      <c r="G2461" s="509"/>
      <c r="H2461" s="509"/>
      <c r="I2461" s="509"/>
      <c r="J2461" s="509">
        <v>3</v>
      </c>
      <c r="K2461" s="509">
        <v>546</v>
      </c>
      <c r="L2461" s="509"/>
      <c r="M2461" s="509">
        <v>182</v>
      </c>
      <c r="N2461" s="509">
        <v>3</v>
      </c>
      <c r="O2461" s="509">
        <v>549</v>
      </c>
      <c r="P2461" s="522"/>
      <c r="Q2461" s="510">
        <v>183</v>
      </c>
    </row>
    <row r="2462" spans="1:17" ht="14.4" customHeight="1" x14ac:dyDescent="0.3">
      <c r="A2462" s="505" t="s">
        <v>3437</v>
      </c>
      <c r="B2462" s="506" t="s">
        <v>2713</v>
      </c>
      <c r="C2462" s="506" t="s">
        <v>2688</v>
      </c>
      <c r="D2462" s="506" t="s">
        <v>2951</v>
      </c>
      <c r="E2462" s="506" t="s">
        <v>2952</v>
      </c>
      <c r="F2462" s="509">
        <v>14</v>
      </c>
      <c r="G2462" s="509">
        <v>1736</v>
      </c>
      <c r="H2462" s="509">
        <v>1</v>
      </c>
      <c r="I2462" s="509">
        <v>124</v>
      </c>
      <c r="J2462" s="509">
        <v>45</v>
      </c>
      <c r="K2462" s="509">
        <v>5580</v>
      </c>
      <c r="L2462" s="509">
        <v>3.2142857142857144</v>
      </c>
      <c r="M2462" s="509">
        <v>124</v>
      </c>
      <c r="N2462" s="509">
        <v>39</v>
      </c>
      <c r="O2462" s="509">
        <v>4870</v>
      </c>
      <c r="P2462" s="522">
        <v>2.8052995391705071</v>
      </c>
      <c r="Q2462" s="510">
        <v>124.87179487179488</v>
      </c>
    </row>
    <row r="2463" spans="1:17" ht="14.4" customHeight="1" x14ac:dyDescent="0.3">
      <c r="A2463" s="505" t="s">
        <v>3437</v>
      </c>
      <c r="B2463" s="506" t="s">
        <v>2713</v>
      </c>
      <c r="C2463" s="506" t="s">
        <v>2688</v>
      </c>
      <c r="D2463" s="506" t="s">
        <v>2953</v>
      </c>
      <c r="E2463" s="506" t="s">
        <v>2954</v>
      </c>
      <c r="F2463" s="509">
        <v>21</v>
      </c>
      <c r="G2463" s="509">
        <v>4536</v>
      </c>
      <c r="H2463" s="509">
        <v>1</v>
      </c>
      <c r="I2463" s="509">
        <v>216</v>
      </c>
      <c r="J2463" s="509">
        <v>69</v>
      </c>
      <c r="K2463" s="509">
        <v>14973</v>
      </c>
      <c r="L2463" s="509">
        <v>3.300925925925926</v>
      </c>
      <c r="M2463" s="509">
        <v>217</v>
      </c>
      <c r="N2463" s="509">
        <v>77</v>
      </c>
      <c r="O2463" s="509">
        <v>16764</v>
      </c>
      <c r="P2463" s="522">
        <v>3.6957671957671958</v>
      </c>
      <c r="Q2463" s="510">
        <v>217.71428571428572</v>
      </c>
    </row>
    <row r="2464" spans="1:17" ht="14.4" customHeight="1" x14ac:dyDescent="0.3">
      <c r="A2464" s="505" t="s">
        <v>3437</v>
      </c>
      <c r="B2464" s="506" t="s">
        <v>2713</v>
      </c>
      <c r="C2464" s="506" t="s">
        <v>2688</v>
      </c>
      <c r="D2464" s="506" t="s">
        <v>2955</v>
      </c>
      <c r="E2464" s="506" t="s">
        <v>2956</v>
      </c>
      <c r="F2464" s="509"/>
      <c r="G2464" s="509"/>
      <c r="H2464" s="509"/>
      <c r="I2464" s="509"/>
      <c r="J2464" s="509">
        <v>1</v>
      </c>
      <c r="K2464" s="509">
        <v>217</v>
      </c>
      <c r="L2464" s="509"/>
      <c r="M2464" s="509">
        <v>217</v>
      </c>
      <c r="N2464" s="509"/>
      <c r="O2464" s="509"/>
      <c r="P2464" s="522"/>
      <c r="Q2464" s="510"/>
    </row>
    <row r="2465" spans="1:17" ht="14.4" customHeight="1" x14ac:dyDescent="0.3">
      <c r="A2465" s="505" t="s">
        <v>3437</v>
      </c>
      <c r="B2465" s="506" t="s">
        <v>2713</v>
      </c>
      <c r="C2465" s="506" t="s">
        <v>2688</v>
      </c>
      <c r="D2465" s="506" t="s">
        <v>2959</v>
      </c>
      <c r="E2465" s="506" t="s">
        <v>2960</v>
      </c>
      <c r="F2465" s="509">
        <v>41</v>
      </c>
      <c r="G2465" s="509">
        <v>8938</v>
      </c>
      <c r="H2465" s="509">
        <v>1</v>
      </c>
      <c r="I2465" s="509">
        <v>218</v>
      </c>
      <c r="J2465" s="509">
        <v>56</v>
      </c>
      <c r="K2465" s="509">
        <v>12264</v>
      </c>
      <c r="L2465" s="509">
        <v>1.3721190422913403</v>
      </c>
      <c r="M2465" s="509">
        <v>219</v>
      </c>
      <c r="N2465" s="509">
        <v>69</v>
      </c>
      <c r="O2465" s="509">
        <v>15168</v>
      </c>
      <c r="P2465" s="522">
        <v>1.6970239427164915</v>
      </c>
      <c r="Q2465" s="510">
        <v>219.82608695652175</v>
      </c>
    </row>
    <row r="2466" spans="1:17" ht="14.4" customHeight="1" x14ac:dyDescent="0.3">
      <c r="A2466" s="505" t="s">
        <v>3437</v>
      </c>
      <c r="B2466" s="506" t="s">
        <v>2713</v>
      </c>
      <c r="C2466" s="506" t="s">
        <v>2688</v>
      </c>
      <c r="D2466" s="506" t="s">
        <v>2961</v>
      </c>
      <c r="E2466" s="506" t="s">
        <v>2962</v>
      </c>
      <c r="F2466" s="509">
        <v>14</v>
      </c>
      <c r="G2466" s="509">
        <v>8512</v>
      </c>
      <c r="H2466" s="509">
        <v>1</v>
      </c>
      <c r="I2466" s="509">
        <v>608</v>
      </c>
      <c r="J2466" s="509">
        <v>15</v>
      </c>
      <c r="K2466" s="509">
        <v>9135</v>
      </c>
      <c r="L2466" s="509">
        <v>1.0731907894736843</v>
      </c>
      <c r="M2466" s="509">
        <v>609</v>
      </c>
      <c r="N2466" s="509">
        <v>19</v>
      </c>
      <c r="O2466" s="509">
        <v>11625</v>
      </c>
      <c r="P2466" s="522">
        <v>1.3657189849624061</v>
      </c>
      <c r="Q2466" s="510">
        <v>611.84210526315792</v>
      </c>
    </row>
    <row r="2467" spans="1:17" ht="14.4" customHeight="1" x14ac:dyDescent="0.3">
      <c r="A2467" s="505" t="s">
        <v>3437</v>
      </c>
      <c r="B2467" s="506" t="s">
        <v>2713</v>
      </c>
      <c r="C2467" s="506" t="s">
        <v>2688</v>
      </c>
      <c r="D2467" s="506" t="s">
        <v>2975</v>
      </c>
      <c r="E2467" s="506" t="s">
        <v>2976</v>
      </c>
      <c r="F2467" s="509"/>
      <c r="G2467" s="509"/>
      <c r="H2467" s="509"/>
      <c r="I2467" s="509"/>
      <c r="J2467" s="509">
        <v>3</v>
      </c>
      <c r="K2467" s="509">
        <v>771</v>
      </c>
      <c r="L2467" s="509"/>
      <c r="M2467" s="509">
        <v>257</v>
      </c>
      <c r="N2467" s="509"/>
      <c r="O2467" s="509"/>
      <c r="P2467" s="522"/>
      <c r="Q2467" s="510"/>
    </row>
    <row r="2468" spans="1:17" ht="14.4" customHeight="1" x14ac:dyDescent="0.3">
      <c r="A2468" s="505" t="s">
        <v>3437</v>
      </c>
      <c r="B2468" s="506" t="s">
        <v>2713</v>
      </c>
      <c r="C2468" s="506" t="s">
        <v>2688</v>
      </c>
      <c r="D2468" s="506" t="s">
        <v>2977</v>
      </c>
      <c r="E2468" s="506" t="s">
        <v>2978</v>
      </c>
      <c r="F2468" s="509">
        <v>4</v>
      </c>
      <c r="G2468" s="509">
        <v>1300</v>
      </c>
      <c r="H2468" s="509">
        <v>1</v>
      </c>
      <c r="I2468" s="509">
        <v>325</v>
      </c>
      <c r="J2468" s="509">
        <v>3</v>
      </c>
      <c r="K2468" s="509">
        <v>978</v>
      </c>
      <c r="L2468" s="509">
        <v>0.75230769230769234</v>
      </c>
      <c r="M2468" s="509">
        <v>326</v>
      </c>
      <c r="N2468" s="509">
        <v>5</v>
      </c>
      <c r="O2468" s="509">
        <v>1639</v>
      </c>
      <c r="P2468" s="522">
        <v>1.2607692307692309</v>
      </c>
      <c r="Q2468" s="510">
        <v>327.8</v>
      </c>
    </row>
    <row r="2469" spans="1:17" ht="14.4" customHeight="1" x14ac:dyDescent="0.3">
      <c r="A2469" s="505" t="s">
        <v>3437</v>
      </c>
      <c r="B2469" s="506" t="s">
        <v>2713</v>
      </c>
      <c r="C2469" s="506" t="s">
        <v>2688</v>
      </c>
      <c r="D2469" s="506" t="s">
        <v>2979</v>
      </c>
      <c r="E2469" s="506" t="s">
        <v>2980</v>
      </c>
      <c r="F2469" s="509">
        <v>1</v>
      </c>
      <c r="G2469" s="509">
        <v>13691</v>
      </c>
      <c r="H2469" s="509">
        <v>1</v>
      </c>
      <c r="I2469" s="509">
        <v>13691</v>
      </c>
      <c r="J2469" s="509"/>
      <c r="K2469" s="509"/>
      <c r="L2469" s="509"/>
      <c r="M2469" s="509"/>
      <c r="N2469" s="509">
        <v>1</v>
      </c>
      <c r="O2469" s="509">
        <v>13717</v>
      </c>
      <c r="P2469" s="522">
        <v>1.0018990577751807</v>
      </c>
      <c r="Q2469" s="510">
        <v>13717</v>
      </c>
    </row>
    <row r="2470" spans="1:17" ht="14.4" customHeight="1" x14ac:dyDescent="0.3">
      <c r="A2470" s="505" t="s">
        <v>3437</v>
      </c>
      <c r="B2470" s="506" t="s">
        <v>2713</v>
      </c>
      <c r="C2470" s="506" t="s">
        <v>2688</v>
      </c>
      <c r="D2470" s="506" t="s">
        <v>2983</v>
      </c>
      <c r="E2470" s="506" t="s">
        <v>2984</v>
      </c>
      <c r="F2470" s="509">
        <v>8</v>
      </c>
      <c r="G2470" s="509">
        <v>32976</v>
      </c>
      <c r="H2470" s="509">
        <v>1</v>
      </c>
      <c r="I2470" s="509">
        <v>4122</v>
      </c>
      <c r="J2470" s="509">
        <v>8</v>
      </c>
      <c r="K2470" s="509">
        <v>33016</v>
      </c>
      <c r="L2470" s="509">
        <v>1.0012130033964095</v>
      </c>
      <c r="M2470" s="509">
        <v>4127</v>
      </c>
      <c r="N2470" s="509">
        <v>17</v>
      </c>
      <c r="O2470" s="509">
        <v>70247</v>
      </c>
      <c r="P2470" s="522">
        <v>2.130246239689471</v>
      </c>
      <c r="Q2470" s="510">
        <v>4132.1764705882351</v>
      </c>
    </row>
    <row r="2471" spans="1:17" ht="14.4" customHeight="1" x14ac:dyDescent="0.3">
      <c r="A2471" s="505" t="s">
        <v>3437</v>
      </c>
      <c r="B2471" s="506" t="s">
        <v>2713</v>
      </c>
      <c r="C2471" s="506" t="s">
        <v>2688</v>
      </c>
      <c r="D2471" s="506" t="s">
        <v>2985</v>
      </c>
      <c r="E2471" s="506" t="s">
        <v>2986</v>
      </c>
      <c r="F2471" s="509">
        <v>5</v>
      </c>
      <c r="G2471" s="509">
        <v>1385</v>
      </c>
      <c r="H2471" s="509">
        <v>1</v>
      </c>
      <c r="I2471" s="509">
        <v>277</v>
      </c>
      <c r="J2471" s="509">
        <v>5</v>
      </c>
      <c r="K2471" s="509">
        <v>1390</v>
      </c>
      <c r="L2471" s="509">
        <v>1.0036101083032491</v>
      </c>
      <c r="M2471" s="509">
        <v>278</v>
      </c>
      <c r="N2471" s="509">
        <v>5</v>
      </c>
      <c r="O2471" s="509">
        <v>1394</v>
      </c>
      <c r="P2471" s="522">
        <v>1.0064981949458485</v>
      </c>
      <c r="Q2471" s="510">
        <v>278.8</v>
      </c>
    </row>
    <row r="2472" spans="1:17" ht="14.4" customHeight="1" x14ac:dyDescent="0.3">
      <c r="A2472" s="505" t="s">
        <v>3437</v>
      </c>
      <c r="B2472" s="506" t="s">
        <v>2713</v>
      </c>
      <c r="C2472" s="506" t="s">
        <v>2688</v>
      </c>
      <c r="D2472" s="506" t="s">
        <v>2989</v>
      </c>
      <c r="E2472" s="506" t="s">
        <v>2990</v>
      </c>
      <c r="F2472" s="509">
        <v>3</v>
      </c>
      <c r="G2472" s="509">
        <v>18732</v>
      </c>
      <c r="H2472" s="509">
        <v>1</v>
      </c>
      <c r="I2472" s="509">
        <v>6244</v>
      </c>
      <c r="J2472" s="509">
        <v>3</v>
      </c>
      <c r="K2472" s="509">
        <v>18750</v>
      </c>
      <c r="L2472" s="509">
        <v>1.0009609224855862</v>
      </c>
      <c r="M2472" s="509">
        <v>6250</v>
      </c>
      <c r="N2472" s="509">
        <v>6</v>
      </c>
      <c r="O2472" s="509">
        <v>37550</v>
      </c>
      <c r="P2472" s="522">
        <v>2.0045910740978004</v>
      </c>
      <c r="Q2472" s="510">
        <v>6258.333333333333</v>
      </c>
    </row>
    <row r="2473" spans="1:17" ht="14.4" customHeight="1" x14ac:dyDescent="0.3">
      <c r="A2473" s="505" t="s">
        <v>3437</v>
      </c>
      <c r="B2473" s="506" t="s">
        <v>2713</v>
      </c>
      <c r="C2473" s="506" t="s">
        <v>2688</v>
      </c>
      <c r="D2473" s="506" t="s">
        <v>2991</v>
      </c>
      <c r="E2473" s="506" t="s">
        <v>2992</v>
      </c>
      <c r="F2473" s="509">
        <v>1</v>
      </c>
      <c r="G2473" s="509">
        <v>1510</v>
      </c>
      <c r="H2473" s="509">
        <v>1</v>
      </c>
      <c r="I2473" s="509">
        <v>1510</v>
      </c>
      <c r="J2473" s="509">
        <v>1</v>
      </c>
      <c r="K2473" s="509">
        <v>1515</v>
      </c>
      <c r="L2473" s="509">
        <v>1.0033112582781456</v>
      </c>
      <c r="M2473" s="509">
        <v>1515</v>
      </c>
      <c r="N2473" s="509">
        <v>4</v>
      </c>
      <c r="O2473" s="509">
        <v>6076</v>
      </c>
      <c r="P2473" s="522">
        <v>4.023841059602649</v>
      </c>
      <c r="Q2473" s="510">
        <v>1519</v>
      </c>
    </row>
    <row r="2474" spans="1:17" ht="14.4" customHeight="1" x14ac:dyDescent="0.3">
      <c r="A2474" s="505" t="s">
        <v>3437</v>
      </c>
      <c r="B2474" s="506" t="s">
        <v>2713</v>
      </c>
      <c r="C2474" s="506" t="s">
        <v>2688</v>
      </c>
      <c r="D2474" s="506" t="s">
        <v>3166</v>
      </c>
      <c r="E2474" s="506" t="s">
        <v>3167</v>
      </c>
      <c r="F2474" s="509">
        <v>5</v>
      </c>
      <c r="G2474" s="509">
        <v>75200</v>
      </c>
      <c r="H2474" s="509">
        <v>1</v>
      </c>
      <c r="I2474" s="509">
        <v>15040</v>
      </c>
      <c r="J2474" s="509">
        <v>5</v>
      </c>
      <c r="K2474" s="509">
        <v>75245</v>
      </c>
      <c r="L2474" s="509">
        <v>1.0005984042553191</v>
      </c>
      <c r="M2474" s="509">
        <v>15049</v>
      </c>
      <c r="N2474" s="509">
        <v>7</v>
      </c>
      <c r="O2474" s="509">
        <v>105407</v>
      </c>
      <c r="P2474" s="522">
        <v>1.4016888297872341</v>
      </c>
      <c r="Q2474" s="510">
        <v>15058.142857142857</v>
      </c>
    </row>
    <row r="2475" spans="1:17" ht="14.4" customHeight="1" x14ac:dyDescent="0.3">
      <c r="A2475" s="505" t="s">
        <v>3437</v>
      </c>
      <c r="B2475" s="506" t="s">
        <v>2713</v>
      </c>
      <c r="C2475" s="506" t="s">
        <v>2688</v>
      </c>
      <c r="D2475" s="506" t="s">
        <v>2997</v>
      </c>
      <c r="E2475" s="506" t="s">
        <v>2998</v>
      </c>
      <c r="F2475" s="509">
        <v>44</v>
      </c>
      <c r="G2475" s="509">
        <v>167684</v>
      </c>
      <c r="H2475" s="509">
        <v>1</v>
      </c>
      <c r="I2475" s="509">
        <v>3811</v>
      </c>
      <c r="J2475" s="509">
        <v>60</v>
      </c>
      <c r="K2475" s="509">
        <v>228900</v>
      </c>
      <c r="L2475" s="509">
        <v>1.3650676272035496</v>
      </c>
      <c r="M2475" s="509">
        <v>3815</v>
      </c>
      <c r="N2475" s="509">
        <v>72</v>
      </c>
      <c r="O2475" s="509">
        <v>274944</v>
      </c>
      <c r="P2475" s="522">
        <v>1.639655542568164</v>
      </c>
      <c r="Q2475" s="510">
        <v>3818.6666666666665</v>
      </c>
    </row>
    <row r="2476" spans="1:17" ht="14.4" customHeight="1" x14ac:dyDescent="0.3">
      <c r="A2476" s="505" t="s">
        <v>3437</v>
      </c>
      <c r="B2476" s="506" t="s">
        <v>2713</v>
      </c>
      <c r="C2476" s="506" t="s">
        <v>2688</v>
      </c>
      <c r="D2476" s="506" t="s">
        <v>2999</v>
      </c>
      <c r="E2476" s="506" t="s">
        <v>3000</v>
      </c>
      <c r="F2476" s="509">
        <v>2</v>
      </c>
      <c r="G2476" s="509">
        <v>10290</v>
      </c>
      <c r="H2476" s="509">
        <v>1</v>
      </c>
      <c r="I2476" s="509">
        <v>5145</v>
      </c>
      <c r="J2476" s="509">
        <v>1</v>
      </c>
      <c r="K2476" s="509">
        <v>5150</v>
      </c>
      <c r="L2476" s="509">
        <v>0.50048590864917397</v>
      </c>
      <c r="M2476" s="509">
        <v>5150</v>
      </c>
      <c r="N2476" s="509">
        <v>12</v>
      </c>
      <c r="O2476" s="509">
        <v>61872</v>
      </c>
      <c r="P2476" s="522">
        <v>6.0128279883381923</v>
      </c>
      <c r="Q2476" s="510">
        <v>5156</v>
      </c>
    </row>
    <row r="2477" spans="1:17" ht="14.4" customHeight="1" x14ac:dyDescent="0.3">
      <c r="A2477" s="505" t="s">
        <v>3437</v>
      </c>
      <c r="B2477" s="506" t="s">
        <v>2713</v>
      </c>
      <c r="C2477" s="506" t="s">
        <v>2688</v>
      </c>
      <c r="D2477" s="506" t="s">
        <v>3001</v>
      </c>
      <c r="E2477" s="506" t="s">
        <v>3002</v>
      </c>
      <c r="F2477" s="509">
        <v>20</v>
      </c>
      <c r="G2477" s="509">
        <v>156560</v>
      </c>
      <c r="H2477" s="509">
        <v>1</v>
      </c>
      <c r="I2477" s="509">
        <v>7828</v>
      </c>
      <c r="J2477" s="509">
        <v>27</v>
      </c>
      <c r="K2477" s="509">
        <v>211545</v>
      </c>
      <c r="L2477" s="509">
        <v>1.3512072049054675</v>
      </c>
      <c r="M2477" s="509">
        <v>7835</v>
      </c>
      <c r="N2477" s="509">
        <v>45</v>
      </c>
      <c r="O2477" s="509">
        <v>352952</v>
      </c>
      <c r="P2477" s="522">
        <v>2.2544200306591722</v>
      </c>
      <c r="Q2477" s="510">
        <v>7843.3777777777777</v>
      </c>
    </row>
    <row r="2478" spans="1:17" ht="14.4" customHeight="1" x14ac:dyDescent="0.3">
      <c r="A2478" s="505" t="s">
        <v>3437</v>
      </c>
      <c r="B2478" s="506" t="s">
        <v>2713</v>
      </c>
      <c r="C2478" s="506" t="s">
        <v>2688</v>
      </c>
      <c r="D2478" s="506" t="s">
        <v>3003</v>
      </c>
      <c r="E2478" s="506" t="s">
        <v>3004</v>
      </c>
      <c r="F2478" s="509"/>
      <c r="G2478" s="509"/>
      <c r="H2478" s="509"/>
      <c r="I2478" s="509"/>
      <c r="J2478" s="509"/>
      <c r="K2478" s="509"/>
      <c r="L2478" s="509"/>
      <c r="M2478" s="509"/>
      <c r="N2478" s="509">
        <v>1</v>
      </c>
      <c r="O2478" s="509">
        <v>918</v>
      </c>
      <c r="P2478" s="522"/>
      <c r="Q2478" s="510">
        <v>918</v>
      </c>
    </row>
    <row r="2479" spans="1:17" ht="14.4" customHeight="1" x14ac:dyDescent="0.3">
      <c r="A2479" s="505" t="s">
        <v>3437</v>
      </c>
      <c r="B2479" s="506" t="s">
        <v>2713</v>
      </c>
      <c r="C2479" s="506" t="s">
        <v>2688</v>
      </c>
      <c r="D2479" s="506" t="s">
        <v>3005</v>
      </c>
      <c r="E2479" s="506" t="s">
        <v>3006</v>
      </c>
      <c r="F2479" s="509">
        <v>3</v>
      </c>
      <c r="G2479" s="509">
        <v>4959</v>
      </c>
      <c r="H2479" s="509">
        <v>1</v>
      </c>
      <c r="I2479" s="509">
        <v>1653</v>
      </c>
      <c r="J2479" s="509">
        <v>4</v>
      </c>
      <c r="K2479" s="509">
        <v>6628</v>
      </c>
      <c r="L2479" s="509">
        <v>1.3365597902802984</v>
      </c>
      <c r="M2479" s="509">
        <v>1657</v>
      </c>
      <c r="N2479" s="509">
        <v>6</v>
      </c>
      <c r="O2479" s="509">
        <v>9972</v>
      </c>
      <c r="P2479" s="522">
        <v>2.0108892921960071</v>
      </c>
      <c r="Q2479" s="510">
        <v>1662</v>
      </c>
    </row>
    <row r="2480" spans="1:17" ht="14.4" customHeight="1" x14ac:dyDescent="0.3">
      <c r="A2480" s="505" t="s">
        <v>3437</v>
      </c>
      <c r="B2480" s="506" t="s">
        <v>2713</v>
      </c>
      <c r="C2480" s="506" t="s">
        <v>2688</v>
      </c>
      <c r="D2480" s="506" t="s">
        <v>3015</v>
      </c>
      <c r="E2480" s="506" t="s">
        <v>3016</v>
      </c>
      <c r="F2480" s="509">
        <v>54</v>
      </c>
      <c r="G2480" s="509">
        <v>68904</v>
      </c>
      <c r="H2480" s="509">
        <v>1</v>
      </c>
      <c r="I2480" s="509">
        <v>1276</v>
      </c>
      <c r="J2480" s="509">
        <v>60</v>
      </c>
      <c r="K2480" s="509">
        <v>76620</v>
      </c>
      <c r="L2480" s="509">
        <v>1.1119818878439569</v>
      </c>
      <c r="M2480" s="509">
        <v>1277</v>
      </c>
      <c r="N2480" s="509">
        <v>61</v>
      </c>
      <c r="O2480" s="509">
        <v>78038</v>
      </c>
      <c r="P2480" s="522">
        <v>1.1325612446302102</v>
      </c>
      <c r="Q2480" s="510">
        <v>1279.311475409836</v>
      </c>
    </row>
    <row r="2481" spans="1:17" ht="14.4" customHeight="1" x14ac:dyDescent="0.3">
      <c r="A2481" s="505" t="s">
        <v>3437</v>
      </c>
      <c r="B2481" s="506" t="s">
        <v>2713</v>
      </c>
      <c r="C2481" s="506" t="s">
        <v>2688</v>
      </c>
      <c r="D2481" s="506" t="s">
        <v>3017</v>
      </c>
      <c r="E2481" s="506" t="s">
        <v>3018</v>
      </c>
      <c r="F2481" s="509">
        <v>45</v>
      </c>
      <c r="G2481" s="509">
        <v>52335</v>
      </c>
      <c r="H2481" s="509">
        <v>1</v>
      </c>
      <c r="I2481" s="509">
        <v>1163</v>
      </c>
      <c r="J2481" s="509">
        <v>60</v>
      </c>
      <c r="K2481" s="509">
        <v>69840</v>
      </c>
      <c r="L2481" s="509">
        <v>1.3344797936371453</v>
      </c>
      <c r="M2481" s="509">
        <v>1164</v>
      </c>
      <c r="N2481" s="509">
        <v>55</v>
      </c>
      <c r="O2481" s="509">
        <v>64106</v>
      </c>
      <c r="P2481" s="522">
        <v>1.2249164039361804</v>
      </c>
      <c r="Q2481" s="510">
        <v>1165.5636363636363</v>
      </c>
    </row>
    <row r="2482" spans="1:17" ht="14.4" customHeight="1" x14ac:dyDescent="0.3">
      <c r="A2482" s="505" t="s">
        <v>3437</v>
      </c>
      <c r="B2482" s="506" t="s">
        <v>2713</v>
      </c>
      <c r="C2482" s="506" t="s">
        <v>2688</v>
      </c>
      <c r="D2482" s="506" t="s">
        <v>3019</v>
      </c>
      <c r="E2482" s="506" t="s">
        <v>3020</v>
      </c>
      <c r="F2482" s="509">
        <v>8</v>
      </c>
      <c r="G2482" s="509">
        <v>40520</v>
      </c>
      <c r="H2482" s="509">
        <v>1</v>
      </c>
      <c r="I2482" s="509">
        <v>5065</v>
      </c>
      <c r="J2482" s="509">
        <v>8</v>
      </c>
      <c r="K2482" s="509">
        <v>40544</v>
      </c>
      <c r="L2482" s="509">
        <v>1.0005923000987167</v>
      </c>
      <c r="M2482" s="509">
        <v>5068</v>
      </c>
      <c r="N2482" s="509">
        <v>6</v>
      </c>
      <c r="O2482" s="509">
        <v>30444</v>
      </c>
      <c r="P2482" s="522">
        <v>0.75133267522211256</v>
      </c>
      <c r="Q2482" s="510">
        <v>5074</v>
      </c>
    </row>
    <row r="2483" spans="1:17" ht="14.4" customHeight="1" x14ac:dyDescent="0.3">
      <c r="A2483" s="505" t="s">
        <v>3437</v>
      </c>
      <c r="B2483" s="506" t="s">
        <v>2713</v>
      </c>
      <c r="C2483" s="506" t="s">
        <v>2688</v>
      </c>
      <c r="D2483" s="506" t="s">
        <v>3021</v>
      </c>
      <c r="E2483" s="506" t="s">
        <v>3022</v>
      </c>
      <c r="F2483" s="509"/>
      <c r="G2483" s="509"/>
      <c r="H2483" s="509"/>
      <c r="I2483" s="509"/>
      <c r="J2483" s="509">
        <v>1</v>
      </c>
      <c r="K2483" s="509">
        <v>7673</v>
      </c>
      <c r="L2483" s="509"/>
      <c r="M2483" s="509">
        <v>7673</v>
      </c>
      <c r="N2483" s="509"/>
      <c r="O2483" s="509"/>
      <c r="P2483" s="522"/>
      <c r="Q2483" s="510"/>
    </row>
    <row r="2484" spans="1:17" ht="14.4" customHeight="1" x14ac:dyDescent="0.3">
      <c r="A2484" s="505" t="s">
        <v>3437</v>
      </c>
      <c r="B2484" s="506" t="s">
        <v>2713</v>
      </c>
      <c r="C2484" s="506" t="s">
        <v>2688</v>
      </c>
      <c r="D2484" s="506" t="s">
        <v>3023</v>
      </c>
      <c r="E2484" s="506" t="s">
        <v>3024</v>
      </c>
      <c r="F2484" s="509">
        <v>1</v>
      </c>
      <c r="G2484" s="509">
        <v>5505</v>
      </c>
      <c r="H2484" s="509">
        <v>1</v>
      </c>
      <c r="I2484" s="509">
        <v>5505</v>
      </c>
      <c r="J2484" s="509"/>
      <c r="K2484" s="509"/>
      <c r="L2484" s="509"/>
      <c r="M2484" s="509"/>
      <c r="N2484" s="509"/>
      <c r="O2484" s="509"/>
      <c r="P2484" s="522"/>
      <c r="Q2484" s="510"/>
    </row>
    <row r="2485" spans="1:17" ht="14.4" customHeight="1" x14ac:dyDescent="0.3">
      <c r="A2485" s="505" t="s">
        <v>3437</v>
      </c>
      <c r="B2485" s="506" t="s">
        <v>2713</v>
      </c>
      <c r="C2485" s="506" t="s">
        <v>2688</v>
      </c>
      <c r="D2485" s="506" t="s">
        <v>3168</v>
      </c>
      <c r="E2485" s="506" t="s">
        <v>3169</v>
      </c>
      <c r="F2485" s="509">
        <v>5</v>
      </c>
      <c r="G2485" s="509">
        <v>0</v>
      </c>
      <c r="H2485" s="509"/>
      <c r="I2485" s="509">
        <v>0</v>
      </c>
      <c r="J2485" s="509">
        <v>5</v>
      </c>
      <c r="K2485" s="509">
        <v>0</v>
      </c>
      <c r="L2485" s="509"/>
      <c r="M2485" s="509">
        <v>0</v>
      </c>
      <c r="N2485" s="509">
        <v>7</v>
      </c>
      <c r="O2485" s="509">
        <v>0</v>
      </c>
      <c r="P2485" s="522"/>
      <c r="Q2485" s="510">
        <v>0</v>
      </c>
    </row>
    <row r="2486" spans="1:17" ht="14.4" customHeight="1" x14ac:dyDescent="0.3">
      <c r="A2486" s="505" t="s">
        <v>3437</v>
      </c>
      <c r="B2486" s="506" t="s">
        <v>2713</v>
      </c>
      <c r="C2486" s="506" t="s">
        <v>2688</v>
      </c>
      <c r="D2486" s="506" t="s">
        <v>3025</v>
      </c>
      <c r="E2486" s="506" t="s">
        <v>3026</v>
      </c>
      <c r="F2486" s="509">
        <v>1</v>
      </c>
      <c r="G2486" s="509">
        <v>738</v>
      </c>
      <c r="H2486" s="509">
        <v>1</v>
      </c>
      <c r="I2486" s="509">
        <v>738</v>
      </c>
      <c r="J2486" s="509">
        <v>2</v>
      </c>
      <c r="K2486" s="509">
        <v>1484</v>
      </c>
      <c r="L2486" s="509">
        <v>2.0108401084010841</v>
      </c>
      <c r="M2486" s="509">
        <v>742</v>
      </c>
      <c r="N2486" s="509">
        <v>4</v>
      </c>
      <c r="O2486" s="509">
        <v>2996</v>
      </c>
      <c r="P2486" s="522">
        <v>4.0596205962059617</v>
      </c>
      <c r="Q2486" s="510">
        <v>749</v>
      </c>
    </row>
    <row r="2487" spans="1:17" ht="14.4" customHeight="1" x14ac:dyDescent="0.3">
      <c r="A2487" s="505" t="s">
        <v>3437</v>
      </c>
      <c r="B2487" s="506" t="s">
        <v>2713</v>
      </c>
      <c r="C2487" s="506" t="s">
        <v>2688</v>
      </c>
      <c r="D2487" s="506" t="s">
        <v>3027</v>
      </c>
      <c r="E2487" s="506" t="s">
        <v>3028</v>
      </c>
      <c r="F2487" s="509">
        <v>863</v>
      </c>
      <c r="G2487" s="509">
        <v>148436</v>
      </c>
      <c r="H2487" s="509">
        <v>1</v>
      </c>
      <c r="I2487" s="509">
        <v>172</v>
      </c>
      <c r="J2487" s="509">
        <v>967</v>
      </c>
      <c r="K2487" s="509">
        <v>167291</v>
      </c>
      <c r="L2487" s="509">
        <v>1.1270244415101458</v>
      </c>
      <c r="M2487" s="509">
        <v>173</v>
      </c>
      <c r="N2487" s="509">
        <v>979</v>
      </c>
      <c r="O2487" s="509">
        <v>170110</v>
      </c>
      <c r="P2487" s="522">
        <v>1.1460157913174702</v>
      </c>
      <c r="Q2487" s="510">
        <v>173.75893769152196</v>
      </c>
    </row>
    <row r="2488" spans="1:17" ht="14.4" customHeight="1" x14ac:dyDescent="0.3">
      <c r="A2488" s="505" t="s">
        <v>3437</v>
      </c>
      <c r="B2488" s="506" t="s">
        <v>2713</v>
      </c>
      <c r="C2488" s="506" t="s">
        <v>2688</v>
      </c>
      <c r="D2488" s="506" t="s">
        <v>3029</v>
      </c>
      <c r="E2488" s="506" t="s">
        <v>3030</v>
      </c>
      <c r="F2488" s="509">
        <v>43</v>
      </c>
      <c r="G2488" s="509">
        <v>85742</v>
      </c>
      <c r="H2488" s="509">
        <v>1</v>
      </c>
      <c r="I2488" s="509">
        <v>1994</v>
      </c>
      <c r="J2488" s="509">
        <v>56</v>
      </c>
      <c r="K2488" s="509">
        <v>111776</v>
      </c>
      <c r="L2488" s="509">
        <v>1.3036318257096873</v>
      </c>
      <c r="M2488" s="509">
        <v>1996</v>
      </c>
      <c r="N2488" s="509">
        <v>60</v>
      </c>
      <c r="O2488" s="509">
        <v>119910</v>
      </c>
      <c r="P2488" s="522">
        <v>1.3984978190385109</v>
      </c>
      <c r="Q2488" s="510">
        <v>1998.5</v>
      </c>
    </row>
    <row r="2489" spans="1:17" ht="14.4" customHeight="1" x14ac:dyDescent="0.3">
      <c r="A2489" s="505" t="s">
        <v>3437</v>
      </c>
      <c r="B2489" s="506" t="s">
        <v>2713</v>
      </c>
      <c r="C2489" s="506" t="s">
        <v>2688</v>
      </c>
      <c r="D2489" s="506" t="s">
        <v>3035</v>
      </c>
      <c r="E2489" s="506" t="s">
        <v>3036</v>
      </c>
      <c r="F2489" s="509">
        <v>2</v>
      </c>
      <c r="G2489" s="509">
        <v>5382</v>
      </c>
      <c r="H2489" s="509">
        <v>1</v>
      </c>
      <c r="I2489" s="509">
        <v>2691</v>
      </c>
      <c r="J2489" s="509">
        <v>9</v>
      </c>
      <c r="K2489" s="509">
        <v>24228</v>
      </c>
      <c r="L2489" s="509">
        <v>4.5016722408026757</v>
      </c>
      <c r="M2489" s="509">
        <v>2692</v>
      </c>
      <c r="N2489" s="509">
        <v>1</v>
      </c>
      <c r="O2489" s="509">
        <v>2695</v>
      </c>
      <c r="P2489" s="522">
        <v>0.50074321813452249</v>
      </c>
      <c r="Q2489" s="510">
        <v>2695</v>
      </c>
    </row>
    <row r="2490" spans="1:17" ht="14.4" customHeight="1" x14ac:dyDescent="0.3">
      <c r="A2490" s="505" t="s">
        <v>3437</v>
      </c>
      <c r="B2490" s="506" t="s">
        <v>2713</v>
      </c>
      <c r="C2490" s="506" t="s">
        <v>2688</v>
      </c>
      <c r="D2490" s="506" t="s">
        <v>3037</v>
      </c>
      <c r="E2490" s="506" t="s">
        <v>3038</v>
      </c>
      <c r="F2490" s="509"/>
      <c r="G2490" s="509"/>
      <c r="H2490" s="509"/>
      <c r="I2490" s="509"/>
      <c r="J2490" s="509">
        <v>7</v>
      </c>
      <c r="K2490" s="509">
        <v>36260</v>
      </c>
      <c r="L2490" s="509"/>
      <c r="M2490" s="509">
        <v>5180</v>
      </c>
      <c r="N2490" s="509">
        <v>2</v>
      </c>
      <c r="O2490" s="509">
        <v>10366</v>
      </c>
      <c r="P2490" s="522"/>
      <c r="Q2490" s="510">
        <v>5183</v>
      </c>
    </row>
    <row r="2491" spans="1:17" ht="14.4" customHeight="1" x14ac:dyDescent="0.3">
      <c r="A2491" s="505" t="s">
        <v>3437</v>
      </c>
      <c r="B2491" s="506" t="s">
        <v>2713</v>
      </c>
      <c r="C2491" s="506" t="s">
        <v>2688</v>
      </c>
      <c r="D2491" s="506" t="s">
        <v>3041</v>
      </c>
      <c r="E2491" s="506" t="s">
        <v>3042</v>
      </c>
      <c r="F2491" s="509">
        <v>9</v>
      </c>
      <c r="G2491" s="509">
        <v>5913</v>
      </c>
      <c r="H2491" s="509">
        <v>1</v>
      </c>
      <c r="I2491" s="509">
        <v>657</v>
      </c>
      <c r="J2491" s="509">
        <v>8</v>
      </c>
      <c r="K2491" s="509">
        <v>5264</v>
      </c>
      <c r="L2491" s="509">
        <v>0.89024184001352946</v>
      </c>
      <c r="M2491" s="509">
        <v>658</v>
      </c>
      <c r="N2491" s="509">
        <v>12</v>
      </c>
      <c r="O2491" s="509">
        <v>7932</v>
      </c>
      <c r="P2491" s="522">
        <v>1.341451040081177</v>
      </c>
      <c r="Q2491" s="510">
        <v>661</v>
      </c>
    </row>
    <row r="2492" spans="1:17" ht="14.4" customHeight="1" x14ac:dyDescent="0.3">
      <c r="A2492" s="505" t="s">
        <v>3437</v>
      </c>
      <c r="B2492" s="506" t="s">
        <v>2713</v>
      </c>
      <c r="C2492" s="506" t="s">
        <v>2688</v>
      </c>
      <c r="D2492" s="506" t="s">
        <v>3047</v>
      </c>
      <c r="E2492" s="506" t="s">
        <v>3048</v>
      </c>
      <c r="F2492" s="509">
        <v>6</v>
      </c>
      <c r="G2492" s="509">
        <v>12444</v>
      </c>
      <c r="H2492" s="509">
        <v>1</v>
      </c>
      <c r="I2492" s="509">
        <v>2074</v>
      </c>
      <c r="J2492" s="509">
        <v>2</v>
      </c>
      <c r="K2492" s="509">
        <v>4152</v>
      </c>
      <c r="L2492" s="509">
        <v>0.33365477338476374</v>
      </c>
      <c r="M2492" s="509">
        <v>2076</v>
      </c>
      <c r="N2492" s="509">
        <v>8</v>
      </c>
      <c r="O2492" s="509">
        <v>16638</v>
      </c>
      <c r="P2492" s="522">
        <v>1.3370298939247831</v>
      </c>
      <c r="Q2492" s="510">
        <v>2079.75</v>
      </c>
    </row>
    <row r="2493" spans="1:17" ht="14.4" customHeight="1" x14ac:dyDescent="0.3">
      <c r="A2493" s="505" t="s">
        <v>3437</v>
      </c>
      <c r="B2493" s="506" t="s">
        <v>2713</v>
      </c>
      <c r="C2493" s="506" t="s">
        <v>2688</v>
      </c>
      <c r="D2493" s="506" t="s">
        <v>3049</v>
      </c>
      <c r="E2493" s="506" t="s">
        <v>3050</v>
      </c>
      <c r="F2493" s="509">
        <v>4</v>
      </c>
      <c r="G2493" s="509">
        <v>596</v>
      </c>
      <c r="H2493" s="509">
        <v>1</v>
      </c>
      <c r="I2493" s="509">
        <v>149</v>
      </c>
      <c r="J2493" s="509">
        <v>7</v>
      </c>
      <c r="K2493" s="509">
        <v>1050</v>
      </c>
      <c r="L2493" s="509">
        <v>1.761744966442953</v>
      </c>
      <c r="M2493" s="509">
        <v>150</v>
      </c>
      <c r="N2493" s="509">
        <v>6</v>
      </c>
      <c r="O2493" s="509">
        <v>905</v>
      </c>
      <c r="P2493" s="522">
        <v>1.5184563758389262</v>
      </c>
      <c r="Q2493" s="510">
        <v>150.83333333333334</v>
      </c>
    </row>
    <row r="2494" spans="1:17" ht="14.4" customHeight="1" x14ac:dyDescent="0.3">
      <c r="A2494" s="505" t="s">
        <v>3437</v>
      </c>
      <c r="B2494" s="506" t="s">
        <v>2713</v>
      </c>
      <c r="C2494" s="506" t="s">
        <v>2688</v>
      </c>
      <c r="D2494" s="506" t="s">
        <v>3051</v>
      </c>
      <c r="E2494" s="506" t="s">
        <v>3052</v>
      </c>
      <c r="F2494" s="509">
        <v>1</v>
      </c>
      <c r="G2494" s="509">
        <v>192</v>
      </c>
      <c r="H2494" s="509">
        <v>1</v>
      </c>
      <c r="I2494" s="509">
        <v>192</v>
      </c>
      <c r="J2494" s="509">
        <v>3</v>
      </c>
      <c r="K2494" s="509">
        <v>579</v>
      </c>
      <c r="L2494" s="509">
        <v>3.015625</v>
      </c>
      <c r="M2494" s="509">
        <v>193</v>
      </c>
      <c r="N2494" s="509">
        <v>2</v>
      </c>
      <c r="O2494" s="509">
        <v>388</v>
      </c>
      <c r="P2494" s="522">
        <v>2.0208333333333335</v>
      </c>
      <c r="Q2494" s="510">
        <v>194</v>
      </c>
    </row>
    <row r="2495" spans="1:17" ht="14.4" customHeight="1" x14ac:dyDescent="0.3">
      <c r="A2495" s="505" t="s">
        <v>3437</v>
      </c>
      <c r="B2495" s="506" t="s">
        <v>2713</v>
      </c>
      <c r="C2495" s="506" t="s">
        <v>2688</v>
      </c>
      <c r="D2495" s="506" t="s">
        <v>3053</v>
      </c>
      <c r="E2495" s="506" t="s">
        <v>3054</v>
      </c>
      <c r="F2495" s="509">
        <v>149</v>
      </c>
      <c r="G2495" s="509">
        <v>29353</v>
      </c>
      <c r="H2495" s="509">
        <v>1</v>
      </c>
      <c r="I2495" s="509">
        <v>197</v>
      </c>
      <c r="J2495" s="509">
        <v>197</v>
      </c>
      <c r="K2495" s="509">
        <v>39006</v>
      </c>
      <c r="L2495" s="509">
        <v>1.3288590604026846</v>
      </c>
      <c r="M2495" s="509">
        <v>198</v>
      </c>
      <c r="N2495" s="509">
        <v>281</v>
      </c>
      <c r="O2495" s="509">
        <v>55865</v>
      </c>
      <c r="P2495" s="522">
        <v>1.9032126188123872</v>
      </c>
      <c r="Q2495" s="510">
        <v>198.80782918149467</v>
      </c>
    </row>
    <row r="2496" spans="1:17" ht="14.4" customHeight="1" x14ac:dyDescent="0.3">
      <c r="A2496" s="505" t="s">
        <v>3437</v>
      </c>
      <c r="B2496" s="506" t="s">
        <v>2713</v>
      </c>
      <c r="C2496" s="506" t="s">
        <v>2688</v>
      </c>
      <c r="D2496" s="506" t="s">
        <v>3055</v>
      </c>
      <c r="E2496" s="506" t="s">
        <v>3056</v>
      </c>
      <c r="F2496" s="509">
        <v>23</v>
      </c>
      <c r="G2496" s="509">
        <v>9522</v>
      </c>
      <c r="H2496" s="509">
        <v>1</v>
      </c>
      <c r="I2496" s="509">
        <v>414</v>
      </c>
      <c r="J2496" s="509">
        <v>37</v>
      </c>
      <c r="K2496" s="509">
        <v>15355</v>
      </c>
      <c r="L2496" s="509">
        <v>1.6125813904641881</v>
      </c>
      <c r="M2496" s="509">
        <v>415</v>
      </c>
      <c r="N2496" s="509">
        <v>32</v>
      </c>
      <c r="O2496" s="509">
        <v>13332</v>
      </c>
      <c r="P2496" s="522">
        <v>1.4001260239445494</v>
      </c>
      <c r="Q2496" s="510">
        <v>416.625</v>
      </c>
    </row>
    <row r="2497" spans="1:17" ht="14.4" customHeight="1" x14ac:dyDescent="0.3">
      <c r="A2497" s="505" t="s">
        <v>3437</v>
      </c>
      <c r="B2497" s="506" t="s">
        <v>2713</v>
      </c>
      <c r="C2497" s="506" t="s">
        <v>2688</v>
      </c>
      <c r="D2497" s="506" t="s">
        <v>3059</v>
      </c>
      <c r="E2497" s="506" t="s">
        <v>3060</v>
      </c>
      <c r="F2497" s="509"/>
      <c r="G2497" s="509"/>
      <c r="H2497" s="509"/>
      <c r="I2497" s="509"/>
      <c r="J2497" s="509"/>
      <c r="K2497" s="509"/>
      <c r="L2497" s="509"/>
      <c r="M2497" s="509"/>
      <c r="N2497" s="509">
        <v>2</v>
      </c>
      <c r="O2497" s="509">
        <v>318</v>
      </c>
      <c r="P2497" s="522"/>
      <c r="Q2497" s="510">
        <v>159</v>
      </c>
    </row>
    <row r="2498" spans="1:17" ht="14.4" customHeight="1" x14ac:dyDescent="0.3">
      <c r="A2498" s="505" t="s">
        <v>3437</v>
      </c>
      <c r="B2498" s="506" t="s">
        <v>2713</v>
      </c>
      <c r="C2498" s="506" t="s">
        <v>2688</v>
      </c>
      <c r="D2498" s="506" t="s">
        <v>3065</v>
      </c>
      <c r="E2498" s="506" t="s">
        <v>3066</v>
      </c>
      <c r="F2498" s="509">
        <v>12</v>
      </c>
      <c r="G2498" s="509">
        <v>5088</v>
      </c>
      <c r="H2498" s="509">
        <v>1</v>
      </c>
      <c r="I2498" s="509">
        <v>424</v>
      </c>
      <c r="J2498" s="509">
        <v>11</v>
      </c>
      <c r="K2498" s="509">
        <v>4675</v>
      </c>
      <c r="L2498" s="509">
        <v>0.91882861635220126</v>
      </c>
      <c r="M2498" s="509">
        <v>425</v>
      </c>
      <c r="N2498" s="509">
        <v>7</v>
      </c>
      <c r="O2498" s="509">
        <v>2989</v>
      </c>
      <c r="P2498" s="522">
        <v>0.58746069182389937</v>
      </c>
      <c r="Q2498" s="510">
        <v>427</v>
      </c>
    </row>
    <row r="2499" spans="1:17" ht="14.4" customHeight="1" x14ac:dyDescent="0.3">
      <c r="A2499" s="505" t="s">
        <v>3437</v>
      </c>
      <c r="B2499" s="506" t="s">
        <v>2713</v>
      </c>
      <c r="C2499" s="506" t="s">
        <v>2688</v>
      </c>
      <c r="D2499" s="506" t="s">
        <v>3067</v>
      </c>
      <c r="E2499" s="506" t="s">
        <v>3068</v>
      </c>
      <c r="F2499" s="509">
        <v>33</v>
      </c>
      <c r="G2499" s="509">
        <v>69828</v>
      </c>
      <c r="H2499" s="509">
        <v>1</v>
      </c>
      <c r="I2499" s="509">
        <v>2116</v>
      </c>
      <c r="J2499" s="509">
        <v>105</v>
      </c>
      <c r="K2499" s="509">
        <v>222390</v>
      </c>
      <c r="L2499" s="509">
        <v>3.1848255714040214</v>
      </c>
      <c r="M2499" s="509">
        <v>2118</v>
      </c>
      <c r="N2499" s="509">
        <v>104</v>
      </c>
      <c r="O2499" s="509">
        <v>220524</v>
      </c>
      <c r="P2499" s="522">
        <v>3.1581027667984189</v>
      </c>
      <c r="Q2499" s="510">
        <v>2120.4230769230771</v>
      </c>
    </row>
    <row r="2500" spans="1:17" ht="14.4" customHeight="1" x14ac:dyDescent="0.3">
      <c r="A2500" s="505" t="s">
        <v>3437</v>
      </c>
      <c r="B2500" s="506" t="s">
        <v>2713</v>
      </c>
      <c r="C2500" s="506" t="s">
        <v>2688</v>
      </c>
      <c r="D2500" s="506" t="s">
        <v>3069</v>
      </c>
      <c r="E2500" s="506" t="s">
        <v>2998</v>
      </c>
      <c r="F2500" s="509">
        <v>50</v>
      </c>
      <c r="G2500" s="509">
        <v>93100</v>
      </c>
      <c r="H2500" s="509">
        <v>1</v>
      </c>
      <c r="I2500" s="509">
        <v>1862</v>
      </c>
      <c r="J2500" s="509">
        <v>64</v>
      </c>
      <c r="K2500" s="509">
        <v>119296</v>
      </c>
      <c r="L2500" s="509">
        <v>1.281374865735768</v>
      </c>
      <c r="M2500" s="509">
        <v>1864</v>
      </c>
      <c r="N2500" s="509">
        <v>86</v>
      </c>
      <c r="O2500" s="509">
        <v>160475</v>
      </c>
      <c r="P2500" s="522">
        <v>1.7236842105263157</v>
      </c>
      <c r="Q2500" s="510">
        <v>1865.9883720930231</v>
      </c>
    </row>
    <row r="2501" spans="1:17" ht="14.4" customHeight="1" x14ac:dyDescent="0.3">
      <c r="A2501" s="505" t="s">
        <v>3437</v>
      </c>
      <c r="B2501" s="506" t="s">
        <v>2713</v>
      </c>
      <c r="C2501" s="506" t="s">
        <v>2688</v>
      </c>
      <c r="D2501" s="506" t="s">
        <v>3070</v>
      </c>
      <c r="E2501" s="506" t="s">
        <v>3071</v>
      </c>
      <c r="F2501" s="509"/>
      <c r="G2501" s="509"/>
      <c r="H2501" s="509"/>
      <c r="I2501" s="509"/>
      <c r="J2501" s="509">
        <v>2</v>
      </c>
      <c r="K2501" s="509">
        <v>316</v>
      </c>
      <c r="L2501" s="509"/>
      <c r="M2501" s="509">
        <v>158</v>
      </c>
      <c r="N2501" s="509">
        <v>2</v>
      </c>
      <c r="O2501" s="509">
        <v>318</v>
      </c>
      <c r="P2501" s="522"/>
      <c r="Q2501" s="510">
        <v>159</v>
      </c>
    </row>
    <row r="2502" spans="1:17" ht="14.4" customHeight="1" x14ac:dyDescent="0.3">
      <c r="A2502" s="505" t="s">
        <v>3437</v>
      </c>
      <c r="B2502" s="506" t="s">
        <v>2713</v>
      </c>
      <c r="C2502" s="506" t="s">
        <v>2688</v>
      </c>
      <c r="D2502" s="506" t="s">
        <v>3074</v>
      </c>
      <c r="E2502" s="506" t="s">
        <v>3075</v>
      </c>
      <c r="F2502" s="509">
        <v>3</v>
      </c>
      <c r="G2502" s="509">
        <v>2730</v>
      </c>
      <c r="H2502" s="509">
        <v>1</v>
      </c>
      <c r="I2502" s="509">
        <v>910</v>
      </c>
      <c r="J2502" s="509">
        <v>5</v>
      </c>
      <c r="K2502" s="509">
        <v>4560</v>
      </c>
      <c r="L2502" s="509">
        <v>1.6703296703296704</v>
      </c>
      <c r="M2502" s="509">
        <v>912</v>
      </c>
      <c r="N2502" s="509">
        <v>5</v>
      </c>
      <c r="O2502" s="509">
        <v>4572</v>
      </c>
      <c r="P2502" s="522">
        <v>1.6747252747252748</v>
      </c>
      <c r="Q2502" s="510">
        <v>914.4</v>
      </c>
    </row>
    <row r="2503" spans="1:17" ht="14.4" customHeight="1" x14ac:dyDescent="0.3">
      <c r="A2503" s="505" t="s">
        <v>3437</v>
      </c>
      <c r="B2503" s="506" t="s">
        <v>2713</v>
      </c>
      <c r="C2503" s="506" t="s">
        <v>2688</v>
      </c>
      <c r="D2503" s="506" t="s">
        <v>3078</v>
      </c>
      <c r="E2503" s="506" t="s">
        <v>3079</v>
      </c>
      <c r="F2503" s="509">
        <v>33</v>
      </c>
      <c r="G2503" s="509">
        <v>276474</v>
      </c>
      <c r="H2503" s="509">
        <v>1</v>
      </c>
      <c r="I2503" s="509">
        <v>8378</v>
      </c>
      <c r="J2503" s="509">
        <v>38</v>
      </c>
      <c r="K2503" s="509">
        <v>318592</v>
      </c>
      <c r="L2503" s="509">
        <v>1.1523398221894283</v>
      </c>
      <c r="M2503" s="509">
        <v>8384</v>
      </c>
      <c r="N2503" s="509">
        <v>60</v>
      </c>
      <c r="O2503" s="509">
        <v>503502</v>
      </c>
      <c r="P2503" s="522">
        <v>1.8211549729811845</v>
      </c>
      <c r="Q2503" s="510">
        <v>8391.7000000000007</v>
      </c>
    </row>
    <row r="2504" spans="1:17" ht="14.4" customHeight="1" x14ac:dyDescent="0.3">
      <c r="A2504" s="505" t="s">
        <v>3437</v>
      </c>
      <c r="B2504" s="506" t="s">
        <v>2713</v>
      </c>
      <c r="C2504" s="506" t="s">
        <v>2688</v>
      </c>
      <c r="D2504" s="506" t="s">
        <v>3084</v>
      </c>
      <c r="E2504" s="506" t="s">
        <v>3085</v>
      </c>
      <c r="F2504" s="509">
        <v>4</v>
      </c>
      <c r="G2504" s="509">
        <v>0</v>
      </c>
      <c r="H2504" s="509"/>
      <c r="I2504" s="509">
        <v>0</v>
      </c>
      <c r="J2504" s="509">
        <v>2</v>
      </c>
      <c r="K2504" s="509">
        <v>0</v>
      </c>
      <c r="L2504" s="509"/>
      <c r="M2504" s="509">
        <v>0</v>
      </c>
      <c r="N2504" s="509">
        <v>5</v>
      </c>
      <c r="O2504" s="509">
        <v>0</v>
      </c>
      <c r="P2504" s="522"/>
      <c r="Q2504" s="510">
        <v>0</v>
      </c>
    </row>
    <row r="2505" spans="1:17" ht="14.4" customHeight="1" x14ac:dyDescent="0.3">
      <c r="A2505" s="505" t="s">
        <v>3437</v>
      </c>
      <c r="B2505" s="506" t="s">
        <v>2713</v>
      </c>
      <c r="C2505" s="506" t="s">
        <v>2688</v>
      </c>
      <c r="D2505" s="506" t="s">
        <v>3086</v>
      </c>
      <c r="E2505" s="506" t="s">
        <v>3087</v>
      </c>
      <c r="F2505" s="509">
        <v>2</v>
      </c>
      <c r="G2505" s="509">
        <v>3976</v>
      </c>
      <c r="H2505" s="509">
        <v>1</v>
      </c>
      <c r="I2505" s="509">
        <v>1988</v>
      </c>
      <c r="J2505" s="509">
        <v>2</v>
      </c>
      <c r="K2505" s="509">
        <v>3986</v>
      </c>
      <c r="L2505" s="509">
        <v>1.0025150905432596</v>
      </c>
      <c r="M2505" s="509">
        <v>1993</v>
      </c>
      <c r="N2505" s="509">
        <v>4</v>
      </c>
      <c r="O2505" s="509">
        <v>8004</v>
      </c>
      <c r="P2505" s="522">
        <v>2.0130784708249498</v>
      </c>
      <c r="Q2505" s="510">
        <v>2001</v>
      </c>
    </row>
    <row r="2506" spans="1:17" ht="14.4" customHeight="1" x14ac:dyDescent="0.3">
      <c r="A2506" s="505" t="s">
        <v>3437</v>
      </c>
      <c r="B2506" s="506" t="s">
        <v>2713</v>
      </c>
      <c r="C2506" s="506" t="s">
        <v>2688</v>
      </c>
      <c r="D2506" s="506" t="s">
        <v>3088</v>
      </c>
      <c r="E2506" s="506" t="s">
        <v>3089</v>
      </c>
      <c r="F2506" s="509"/>
      <c r="G2506" s="509"/>
      <c r="H2506" s="509"/>
      <c r="I2506" s="509"/>
      <c r="J2506" s="509">
        <v>2</v>
      </c>
      <c r="K2506" s="509">
        <v>11386</v>
      </c>
      <c r="L2506" s="509"/>
      <c r="M2506" s="509">
        <v>5693</v>
      </c>
      <c r="N2506" s="509">
        <v>2</v>
      </c>
      <c r="O2506" s="509">
        <v>11386</v>
      </c>
      <c r="P2506" s="522"/>
      <c r="Q2506" s="510">
        <v>5693</v>
      </c>
    </row>
    <row r="2507" spans="1:17" ht="14.4" customHeight="1" x14ac:dyDescent="0.3">
      <c r="A2507" s="505" t="s">
        <v>3437</v>
      </c>
      <c r="B2507" s="506" t="s">
        <v>2713</v>
      </c>
      <c r="C2507" s="506" t="s">
        <v>2688</v>
      </c>
      <c r="D2507" s="506" t="s">
        <v>3090</v>
      </c>
      <c r="E2507" s="506" t="s">
        <v>3091</v>
      </c>
      <c r="F2507" s="509">
        <v>1</v>
      </c>
      <c r="G2507" s="509">
        <v>913</v>
      </c>
      <c r="H2507" s="509">
        <v>1</v>
      </c>
      <c r="I2507" s="509">
        <v>913</v>
      </c>
      <c r="J2507" s="509">
        <v>1</v>
      </c>
      <c r="K2507" s="509">
        <v>914</v>
      </c>
      <c r="L2507" s="509">
        <v>1.0010952902519168</v>
      </c>
      <c r="M2507" s="509">
        <v>914</v>
      </c>
      <c r="N2507" s="509"/>
      <c r="O2507" s="509"/>
      <c r="P2507" s="522"/>
      <c r="Q2507" s="510"/>
    </row>
    <row r="2508" spans="1:17" ht="14.4" customHeight="1" x14ac:dyDescent="0.3">
      <c r="A2508" s="505" t="s">
        <v>3437</v>
      </c>
      <c r="B2508" s="506" t="s">
        <v>2713</v>
      </c>
      <c r="C2508" s="506" t="s">
        <v>2688</v>
      </c>
      <c r="D2508" s="506" t="s">
        <v>3094</v>
      </c>
      <c r="E2508" s="506" t="s">
        <v>3095</v>
      </c>
      <c r="F2508" s="509"/>
      <c r="G2508" s="509"/>
      <c r="H2508" s="509"/>
      <c r="I2508" s="509"/>
      <c r="J2508" s="509">
        <v>1</v>
      </c>
      <c r="K2508" s="509">
        <v>559</v>
      </c>
      <c r="L2508" s="509"/>
      <c r="M2508" s="509">
        <v>559</v>
      </c>
      <c r="N2508" s="509">
        <v>3</v>
      </c>
      <c r="O2508" s="509">
        <v>1680</v>
      </c>
      <c r="P2508" s="522"/>
      <c r="Q2508" s="510">
        <v>560</v>
      </c>
    </row>
    <row r="2509" spans="1:17" ht="14.4" customHeight="1" thickBot="1" x14ac:dyDescent="0.35">
      <c r="A2509" s="511" t="s">
        <v>3437</v>
      </c>
      <c r="B2509" s="512" t="s">
        <v>2713</v>
      </c>
      <c r="C2509" s="512" t="s">
        <v>2688</v>
      </c>
      <c r="D2509" s="512" t="s">
        <v>3096</v>
      </c>
      <c r="E2509" s="512" t="s">
        <v>3097</v>
      </c>
      <c r="F2509" s="515">
        <v>1</v>
      </c>
      <c r="G2509" s="515">
        <v>364</v>
      </c>
      <c r="H2509" s="515">
        <v>1</v>
      </c>
      <c r="I2509" s="515">
        <v>364</v>
      </c>
      <c r="J2509" s="515">
        <v>1</v>
      </c>
      <c r="K2509" s="515">
        <v>365</v>
      </c>
      <c r="L2509" s="515">
        <v>1.0027472527472527</v>
      </c>
      <c r="M2509" s="515">
        <v>365</v>
      </c>
      <c r="N2509" s="515"/>
      <c r="O2509" s="515"/>
      <c r="P2509" s="523"/>
      <c r="Q2509" s="5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3" t="s">
        <v>293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5"/>
      <c r="C3" s="265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5"/>
      <c r="C4" s="265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5"/>
      <c r="C5" s="265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5"/>
      <c r="C6" s="265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5"/>
      <c r="C7" s="26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5"/>
      <c r="C8" s="265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5"/>
      <c r="C9" s="265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5"/>
      <c r="C10" s="265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5"/>
      <c r="C11" s="265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5"/>
      <c r="C12" s="265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5"/>
      <c r="C13" s="265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5"/>
      <c r="C14" s="265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5"/>
      <c r="C15" s="265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5"/>
      <c r="C16" s="265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5"/>
      <c r="C17" s="265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5"/>
      <c r="C18" s="265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5"/>
      <c r="C19" s="265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5"/>
      <c r="C20" s="265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5"/>
      <c r="C21" s="265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5"/>
      <c r="C22" s="265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5"/>
      <c r="C23" s="265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5"/>
      <c r="C24" s="265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5"/>
      <c r="C25" s="265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5"/>
      <c r="C26" s="265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5"/>
      <c r="C27" s="265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5"/>
      <c r="C28" s="26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5"/>
      <c r="C29" s="265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5"/>
      <c r="C30" s="265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6" t="s">
        <v>72</v>
      </c>
      <c r="C31" s="457"/>
      <c r="D31" s="457"/>
      <c r="E31" s="458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6"/>
      <c r="H32" s="266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6">
        <v>0</v>
      </c>
      <c r="H33" s="267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6">
        <v>1</v>
      </c>
      <c r="H34" s="267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8"/>
      <c r="H35" s="268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8"/>
      <c r="H36" s="268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8"/>
      <c r="H37" s="268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8"/>
      <c r="H38" s="268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8"/>
      <c r="H39" s="268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8"/>
      <c r="H40" s="268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8"/>
      <c r="H41" s="268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8"/>
      <c r="H42" s="268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8"/>
      <c r="H43" s="268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8"/>
      <c r="H44" s="268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8"/>
      <c r="H45" s="268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4" customWidth="1"/>
    <col min="14" max="16384" width="8.88671875" style="161"/>
  </cols>
  <sheetData>
    <row r="1" spans="1:13" ht="18.600000000000001" customHeight="1" thickBot="1" x14ac:dyDescent="0.4">
      <c r="A1" s="372" t="s">
        <v>140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3" t="s">
        <v>293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</row>
    <row r="3" spans="1:13" ht="14.4" customHeight="1" thickBot="1" x14ac:dyDescent="0.35">
      <c r="A3" s="254" t="s">
        <v>141</v>
      </c>
      <c r="B3" s="255">
        <f>SUBTOTAL(9,B6:B1048576)</f>
        <v>0</v>
      </c>
      <c r="C3" s="256">
        <f t="shared" ref="C3:L3" si="0">SUBTOTAL(9,C6:C1048576)</f>
        <v>0</v>
      </c>
      <c r="D3" s="256">
        <f t="shared" si="0"/>
        <v>0</v>
      </c>
      <c r="E3" s="256">
        <f t="shared" si="0"/>
        <v>0</v>
      </c>
      <c r="F3" s="256">
        <f t="shared" si="0"/>
        <v>0</v>
      </c>
      <c r="G3" s="259" t="str">
        <f>IF(B3&lt;&gt;0,F3/B3,"")</f>
        <v/>
      </c>
      <c r="H3" s="255">
        <f t="shared" si="0"/>
        <v>-6021.52</v>
      </c>
      <c r="I3" s="256">
        <f t="shared" si="0"/>
        <v>1</v>
      </c>
      <c r="J3" s="256">
        <f t="shared" si="0"/>
        <v>-194.75</v>
      </c>
      <c r="K3" s="256">
        <f t="shared" si="0"/>
        <v>3.2342332168621875E-2</v>
      </c>
      <c r="L3" s="256">
        <f t="shared" si="0"/>
        <v>-9283.36</v>
      </c>
      <c r="M3" s="257">
        <f>IF(H3&lt;&gt;0,L3/H3,"")</f>
        <v>1.5416971130212969</v>
      </c>
    </row>
    <row r="4" spans="1:13" ht="14.4" customHeight="1" x14ac:dyDescent="0.3">
      <c r="A4" s="459" t="s">
        <v>103</v>
      </c>
      <c r="B4" s="438" t="s">
        <v>109</v>
      </c>
      <c r="C4" s="439"/>
      <c r="D4" s="439"/>
      <c r="E4" s="439"/>
      <c r="F4" s="439"/>
      <c r="G4" s="440"/>
      <c r="H4" s="438" t="s">
        <v>110</v>
      </c>
      <c r="I4" s="439"/>
      <c r="J4" s="439"/>
      <c r="K4" s="439"/>
      <c r="L4" s="439"/>
      <c r="M4" s="440"/>
    </row>
    <row r="5" spans="1:13" s="242" customFormat="1" ht="14.4" customHeight="1" thickBot="1" x14ac:dyDescent="0.35">
      <c r="A5" s="656"/>
      <c r="B5" s="657">
        <v>2012</v>
      </c>
      <c r="C5" s="658"/>
      <c r="D5" s="658">
        <v>2013</v>
      </c>
      <c r="E5" s="658"/>
      <c r="F5" s="658">
        <v>2014</v>
      </c>
      <c r="G5" s="631" t="s">
        <v>2</v>
      </c>
      <c r="H5" s="657">
        <v>2012</v>
      </c>
      <c r="I5" s="658"/>
      <c r="J5" s="658">
        <v>2013</v>
      </c>
      <c r="K5" s="658"/>
      <c r="L5" s="658">
        <v>2014</v>
      </c>
      <c r="M5" s="631" t="s">
        <v>2</v>
      </c>
    </row>
    <row r="6" spans="1:13" ht="14.4" customHeight="1" thickBot="1" x14ac:dyDescent="0.35">
      <c r="A6" s="661" t="s">
        <v>863</v>
      </c>
      <c r="B6" s="659"/>
      <c r="C6" s="660"/>
      <c r="D6" s="659"/>
      <c r="E6" s="660"/>
      <c r="F6" s="659"/>
      <c r="G6" s="341"/>
      <c r="H6" s="659">
        <v>-6021.52</v>
      </c>
      <c r="I6" s="660">
        <v>1</v>
      </c>
      <c r="J6" s="659">
        <v>-194.75</v>
      </c>
      <c r="K6" s="660">
        <v>3.2342332168621875E-2</v>
      </c>
      <c r="L6" s="659">
        <v>-9283.36</v>
      </c>
      <c r="M6" s="342">
        <v>1.5416971130212969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72" t="s">
        <v>3445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293</v>
      </c>
      <c r="B2" s="142"/>
      <c r="C2" s="142"/>
      <c r="D2" s="142"/>
      <c r="E2" s="142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1"/>
      <c r="Q2" s="264"/>
    </row>
    <row r="3" spans="1:17" ht="14.4" customHeight="1" thickBot="1" x14ac:dyDescent="0.35">
      <c r="E3" s="100" t="s">
        <v>141</v>
      </c>
      <c r="F3" s="131">
        <f t="shared" ref="F3:O3" si="0">SUBTOTAL(9,F6:F1048576)</f>
        <v>-2.09</v>
      </c>
      <c r="G3" s="135">
        <f t="shared" si="0"/>
        <v>-6021.52</v>
      </c>
      <c r="H3" s="136"/>
      <c r="I3" s="136"/>
      <c r="J3" s="131">
        <f t="shared" si="0"/>
        <v>-0.1</v>
      </c>
      <c r="K3" s="135">
        <f t="shared" si="0"/>
        <v>-194.75</v>
      </c>
      <c r="L3" s="136"/>
      <c r="M3" s="136"/>
      <c r="N3" s="131">
        <f t="shared" si="0"/>
        <v>-0.85</v>
      </c>
      <c r="O3" s="135">
        <f t="shared" si="0"/>
        <v>-9283.36</v>
      </c>
      <c r="P3" s="111">
        <f>IF(G3=0,"",O3/G3)</f>
        <v>1.5416971130212969</v>
      </c>
      <c r="Q3" s="133">
        <f>IF(N3=0,"",O3/N3)</f>
        <v>10921.6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77</v>
      </c>
      <c r="E4" s="447" t="s">
        <v>11</v>
      </c>
      <c r="F4" s="452">
        <v>2012</v>
      </c>
      <c r="G4" s="453"/>
      <c r="H4" s="134"/>
      <c r="I4" s="134"/>
      <c r="J4" s="452">
        <v>2013</v>
      </c>
      <c r="K4" s="453"/>
      <c r="L4" s="134"/>
      <c r="M4" s="134"/>
      <c r="N4" s="452">
        <v>2014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78" t="s">
        <v>518</v>
      </c>
      <c r="B6" s="579" t="s">
        <v>2713</v>
      </c>
      <c r="C6" s="579" t="s">
        <v>2714</v>
      </c>
      <c r="D6" s="579" t="s">
        <v>2728</v>
      </c>
      <c r="E6" s="579" t="s">
        <v>725</v>
      </c>
      <c r="F6" s="147">
        <v>-1.6</v>
      </c>
      <c r="G6" s="147">
        <v>-1568.68</v>
      </c>
      <c r="H6" s="147">
        <v>1</v>
      </c>
      <c r="I6" s="147">
        <v>980.42499999999995</v>
      </c>
      <c r="J6" s="147"/>
      <c r="K6" s="147"/>
      <c r="L6" s="147"/>
      <c r="M6" s="147"/>
      <c r="N6" s="147"/>
      <c r="O6" s="147"/>
      <c r="P6" s="584"/>
      <c r="Q6" s="592"/>
    </row>
    <row r="7" spans="1:17" ht="14.4" customHeight="1" x14ac:dyDescent="0.3">
      <c r="A7" s="505" t="s">
        <v>518</v>
      </c>
      <c r="B7" s="506" t="s">
        <v>2713</v>
      </c>
      <c r="C7" s="506" t="s">
        <v>2714</v>
      </c>
      <c r="D7" s="506" t="s">
        <v>2731</v>
      </c>
      <c r="E7" s="506" t="s">
        <v>832</v>
      </c>
      <c r="F7" s="509">
        <v>-0.14000000000000001</v>
      </c>
      <c r="G7" s="509">
        <v>-1805.98</v>
      </c>
      <c r="H7" s="509">
        <v>1</v>
      </c>
      <c r="I7" s="509">
        <v>12899.857142857141</v>
      </c>
      <c r="J7" s="509"/>
      <c r="K7" s="509"/>
      <c r="L7" s="509"/>
      <c r="M7" s="509"/>
      <c r="N7" s="509"/>
      <c r="O7" s="509"/>
      <c r="P7" s="522"/>
      <c r="Q7" s="510"/>
    </row>
    <row r="8" spans="1:17" ht="14.4" customHeight="1" x14ac:dyDescent="0.3">
      <c r="A8" s="505" t="s">
        <v>518</v>
      </c>
      <c r="B8" s="506" t="s">
        <v>2713</v>
      </c>
      <c r="C8" s="506" t="s">
        <v>2714</v>
      </c>
      <c r="D8" s="506" t="s">
        <v>2745</v>
      </c>
      <c r="E8" s="506" t="s">
        <v>748</v>
      </c>
      <c r="F8" s="509">
        <v>-0.16</v>
      </c>
      <c r="G8" s="509">
        <v>-866.13</v>
      </c>
      <c r="H8" s="509">
        <v>1</v>
      </c>
      <c r="I8" s="509">
        <v>5413.3125</v>
      </c>
      <c r="J8" s="509"/>
      <c r="K8" s="509"/>
      <c r="L8" s="509"/>
      <c r="M8" s="509"/>
      <c r="N8" s="509"/>
      <c r="O8" s="509"/>
      <c r="P8" s="522"/>
      <c r="Q8" s="510"/>
    </row>
    <row r="9" spans="1:17" ht="14.4" customHeight="1" x14ac:dyDescent="0.3">
      <c r="A9" s="505" t="s">
        <v>518</v>
      </c>
      <c r="B9" s="506" t="s">
        <v>2713</v>
      </c>
      <c r="C9" s="506" t="s">
        <v>2714</v>
      </c>
      <c r="D9" s="506" t="s">
        <v>2746</v>
      </c>
      <c r="E9" s="506" t="s">
        <v>748</v>
      </c>
      <c r="F9" s="509">
        <v>-0.16</v>
      </c>
      <c r="G9" s="509">
        <v>-1732.26</v>
      </c>
      <c r="H9" s="509">
        <v>1</v>
      </c>
      <c r="I9" s="509">
        <v>10826.625</v>
      </c>
      <c r="J9" s="509"/>
      <c r="K9" s="509"/>
      <c r="L9" s="509"/>
      <c r="M9" s="509"/>
      <c r="N9" s="509">
        <v>-0.85</v>
      </c>
      <c r="O9" s="509">
        <v>-9283.36</v>
      </c>
      <c r="P9" s="522">
        <v>5.3591031369424913</v>
      </c>
      <c r="Q9" s="510">
        <v>10921.6</v>
      </c>
    </row>
    <row r="10" spans="1:17" ht="14.4" customHeight="1" thickBot="1" x14ac:dyDescent="0.35">
      <c r="A10" s="511" t="s">
        <v>518</v>
      </c>
      <c r="B10" s="512" t="s">
        <v>2713</v>
      </c>
      <c r="C10" s="512" t="s">
        <v>2714</v>
      </c>
      <c r="D10" s="512" t="s">
        <v>2747</v>
      </c>
      <c r="E10" s="512" t="s">
        <v>855</v>
      </c>
      <c r="F10" s="515">
        <v>-0.03</v>
      </c>
      <c r="G10" s="515">
        <v>-48.47</v>
      </c>
      <c r="H10" s="515">
        <v>1</v>
      </c>
      <c r="I10" s="515">
        <v>1615.6666666666667</v>
      </c>
      <c r="J10" s="515">
        <v>-0.1</v>
      </c>
      <c r="K10" s="515">
        <v>-194.75</v>
      </c>
      <c r="L10" s="515">
        <v>4.0179492469568805</v>
      </c>
      <c r="M10" s="515">
        <v>1947.5</v>
      </c>
      <c r="N10" s="515"/>
      <c r="O10" s="515"/>
      <c r="P10" s="523"/>
      <c r="Q10" s="51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2015-01-30T11:11:32Z</dcterms:modified>
</cp:coreProperties>
</file>