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ALOS" sheetId="374" r:id="rId26"/>
    <sheet name="ZV Vyžád." sheetId="342" r:id="rId27"/>
    <sheet name="ZV Vyžád. Detail" sheetId="343" r:id="rId28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5">ALOS!$A$1:$M$45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H21" i="419" l="1"/>
  <c r="AH22" i="419" s="1"/>
  <c r="AG21" i="419"/>
  <c r="AG22" i="419" s="1"/>
  <c r="AF21" i="419"/>
  <c r="AE21" i="419"/>
  <c r="AD21" i="419"/>
  <c r="AD22" i="419" s="1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U23" i="419" l="1"/>
  <c r="M23" i="419"/>
  <c r="J23" i="419"/>
  <c r="N23" i="419"/>
  <c r="R23" i="419"/>
  <c r="Z23" i="419"/>
  <c r="AC23" i="419"/>
  <c r="N22" i="419"/>
  <c r="M18" i="419"/>
  <c r="U18" i="419"/>
  <c r="AC18" i="419"/>
  <c r="K23" i="419"/>
  <c r="S23" i="419"/>
  <c r="AA23" i="419"/>
  <c r="R22" i="419"/>
  <c r="V23" i="419"/>
  <c r="AD23" i="419"/>
  <c r="H23" i="419"/>
  <c r="L23" i="419"/>
  <c r="P23" i="419"/>
  <c r="T23" i="419"/>
  <c r="X23" i="419"/>
  <c r="AB23" i="419"/>
  <c r="AF23" i="419"/>
  <c r="I23" i="419"/>
  <c r="Q23" i="419"/>
  <c r="Y23" i="419"/>
  <c r="AG23" i="419"/>
  <c r="I18" i="419"/>
  <c r="Q18" i="419"/>
  <c r="Y18" i="419"/>
  <c r="AG18" i="419"/>
  <c r="AE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E18" i="419" s="1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23" i="419" l="1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H6" i="419"/>
  <c r="AA6" i="419"/>
  <c r="S6" i="419"/>
  <c r="K6" i="419"/>
  <c r="AD6" i="419"/>
  <c r="Z6" i="419"/>
  <c r="V6" i="419"/>
  <c r="R6" i="419"/>
  <c r="N6" i="419"/>
  <c r="J6" i="419"/>
  <c r="AF6" i="419"/>
  <c r="AB6" i="419"/>
  <c r="X6" i="419"/>
  <c r="T6" i="419"/>
  <c r="P6" i="419"/>
  <c r="L6" i="419"/>
  <c r="H6" i="419"/>
  <c r="AE6" i="419"/>
  <c r="W6" i="419"/>
  <c r="O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4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4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3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Q3" i="347" l="1"/>
  <c r="S3" i="347"/>
  <c r="U3" i="347"/>
  <c r="C24" i="414"/>
  <c r="E24" i="414" s="1"/>
  <c r="F13" i="339"/>
  <c r="E13" i="339"/>
  <c r="E15" i="339" s="1"/>
  <c r="H12" i="339"/>
  <c r="G12" i="339"/>
  <c r="K3" i="390"/>
  <c r="A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P3" i="343"/>
  <c r="C13" i="339"/>
  <c r="C15" i="339" s="1"/>
  <c r="B13" i="339"/>
  <c r="B15" i="339" s="1"/>
  <c r="D18" i="414"/>
  <c r="C4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<sst xmlns="http://schemas.openxmlformats.org/spreadsheetml/2006/main" count="17284" uniqueCount="2518">
  <si>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</si>
  <si>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</si>
  <si>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</si>
  <si>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</si>
  <si>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</si>
  <si>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</si>
  <si>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</si>
  <si>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</si>
  <si>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</si>
  <si>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</si>
  <si>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</si>
  <si>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</si>
  <si>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</si>
  <si>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</si>
  <si>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</si>
  <si>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</si>
  <si>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</si>
  <si>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</si>
  <si>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</si>
  <si>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</si>
  <si>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</si>
  <si>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</si>
  <si>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</si>
  <si>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</si>
  <si>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</si>
  <si>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</si>
  <si>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</si>
  <si>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</si>
  <si>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</si>
  <si>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</si>
  <si>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</si>
  <si>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</si>
  <si>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</si>
  <si>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</si>
  <si>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</si>
  <si>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</si>
  <si>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</si>
  <si>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</si>
  <si>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</si>
  <si>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</si>
  <si>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</si>
  <si>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</si>
  <si>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</si>
  <si>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</si>
  <si>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</si>
  <si>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</si>
  <si>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</si>
  <si>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</si>
  <si>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</si>
  <si>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</si>
  <si>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</si>
  <si>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</si>
  <si>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</si>
  <si>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</si>
  <si>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</si>
  <si>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</si>
  <si>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</si>
  <si>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</si>
  <si>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</si>
  <si>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</si>
  <si>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</si>
  <si>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</si>
  <si>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</si>
  <si>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</si>
  <si>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</si>
  <si>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</si>
  <si>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</si>
  <si>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</si>
  <si>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</si>
  <si>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</si>
  <si>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</si>
  <si>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</si>
  <si>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</si>
  <si>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</si>
  <si>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</si>
  <si>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</si>
  <si>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</si>
  <si>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</si>
  <si>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</si>
  <si>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</si>
  <si>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</si>
  <si>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</si>
  <si>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</si>
  <si>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</si>
  <si>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</si>
  <si>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</si>
  <si>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</si>
  <si>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</si>
  <si>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</si>
  <si>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</si>
  <si>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</si>
  <si>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</si>
  <si>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</si>
  <si>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</si>
  <si>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</si>
  <si>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</si>
  <si>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</si>
  <si>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</si>
  <si>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</si>
  <si>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</si>
  <si>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</si>
  <si>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</si>
  <si>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</si>
  <si>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</si>
  <si>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</si>
  <si>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</si>
  <si>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</si>
  <si>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</si>
  <si>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</si>
  <si>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</si>
  <si>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</si>
  <si>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</si>
  <si>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</si>
  <si>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</si>
  <si>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</si>
  <si>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</si>
  <si>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</si>
  <si>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</si>
  <si>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</si>
  <si>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</si>
  <si>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</si>
  <si>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</si>
  <si>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</si>
  <si>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</si>
  <si>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</si>
  <si>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</si>
  <si>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</si>
  <si>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</si>
  <si>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</si>
  <si>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</si>
  <si>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</si>
  <si>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</si>
  <si>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</si>
  <si>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</si>
  <si>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</si>
  <si>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</si>
  <si>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</si>
  <si>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</si>
  <si>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</si>
  <si>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</si>
  <si>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</si>
  <si>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</si>
  <si>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</si>
  <si>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</si>
  <si>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</si>
  <si>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</si>
  <si>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</si>
  <si>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</si>
  <si>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</si>
  <si>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</si>
  <si>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</si>
  <si>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</si>
  <si>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</si>
  <si>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</si>
  <si>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</si>
  <si>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</si>
  <si>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</si>
  <si>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</si>
  <si>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</si>
  <si>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</si>
  <si>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</si>
  <si>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</si>
  <si>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</si>
  <si>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</si>
  <si>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</si>
  <si>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</si>
  <si>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</si>
  <si>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</si>
  <si>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</si>
  <si>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</si>
  <si>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</si>
  <si>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</si>
  <si>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</si>
  <si>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</si>
  <si>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</si>
  <si>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</si>
  <si>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</si>
  <si>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</si>
  <si>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</si>
  <si>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</si>
  <si>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</si>
  <si>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</si>
  <si>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</si>
  <si>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</si>
  <si>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</si>
  <si>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</si>
  <si>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</si>
  <si>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</si>
  <si>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</si>
  <si>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</si>
  <si>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</si>
  <si>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</si>
  <si>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</si>
  <si>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</si>
  <si>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</si>
  <si>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</si>
  <si>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</si>
  <si>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</si>
  <si>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</si>
  <si>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</si>
  <si>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</si>
  <si>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</si>
  <si>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</si>
  <si>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</si>
  <si>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</si>
  <si>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</si>
  <si>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</si>
  <si>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</si>
  <si>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</si>
  <si>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</si>
  <si>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</si>
  <si>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</si>
  <si>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</si>
  <si>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</si>
  <si>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</si>
  <si>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</si>
  <si>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</si>
  <si>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</si>
  <si>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</si>
  <si>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</si>
  <si>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</si>
  <si>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</si>
  <si>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</si>
  <si>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</si>
  <si>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</si>
  <si>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</si>
  <si>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</si>
  <si>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</si>
  <si>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</si>
  <si>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</si>
  <si>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</si>
  <si>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</si>
  <si>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</si>
  <si>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</si>
  <si>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</si>
  <si>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</si>
  <si>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</si>
  <si>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</si>
  <si>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</si>
  <si>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</si>
  <si>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</si>
  <si>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</si>
  <si>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</si>
  <si>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</si>
  <si>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</si>
  <si>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</si>
  <si>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</si>
  <si>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</si>
  <si>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</si>
  <si>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</si>
  <si>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</si>
  <si>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</si>
  <si>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</si>
  <si>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</si>
  <si>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</si>
  <si>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</si>
  <si>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</si>
  <si>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</si>
  <si>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</si>
  <si>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</si>
  <si>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</si>
  <si>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</si>
  <si>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</si>
  <si>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</si>
  <si>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</si>
  <si>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</si>
  <si>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</si>
  <si>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</si>
  <si>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</si>
  <si>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</si>
  <si>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</si>
  <si>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</si>
  <si>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</si>
  <si>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</si>
  <si>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</si>
  <si>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</si>
  <si>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</si>
  <si>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</si>
  <si>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</si>
  <si>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</si>
  <si>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</si>
  <si>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</si>
  <si>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</si>
  <si>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</si>
  <si>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</si>
  <si>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</si>
  <si>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</si>
  <si>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</si>
  <si>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</si>
  <si>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</si>
  <si>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</si>
  <si>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</si>
  <si>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</si>
  <si>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</si>
  <si>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</si>
  <si>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</si>
  <si>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</si>
  <si>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</si>
  <si>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</si>
  <si>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</si>
  <si>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</si>
  <si>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</si>
  <si>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</si>
  <si>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</si>
  <si>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</si>
  <si>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</si>
  <si>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</si>
  <si>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</si>
  <si>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50115010     RTG materiál, filmy a chemikálie (sk.Z_504)</t>
  </si>
  <si>
    <t>50115011     implant.umělé těl.náhr.-ostat.nákl.PZT(s.Z_515)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</si>
  <si>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</si>
  <si>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</si>
  <si>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</si>
  <si>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</si>
  <si>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</si>
  <si>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</si>
  <si>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</si>
  <si>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50115069     ostatní ZPr - porty (sk.Z_534)</t>
  </si>
  <si>
    <t>50115070     ostatní ZPr - katetry (sk.Z_513)</t>
  </si>
  <si>
    <t>50115072     ostatní ZPr - katetry diagnostické (sk.Z_535)</t>
  </si>
  <si>
    <t>--</t>
  </si>
  <si>
    <t>50115075     ostatní ZPr - stenty (sk.Z_538)</t>
  </si>
  <si>
    <t>50115079     ostatní ZPr - intenzivní péče (sk.Z_542)</t>
  </si>
  <si>
    <t>50115080     ostatní ZPr - staplery, extraktory (sk.Z_523)</t>
  </si>
  <si>
    <t>50115083     ostatní ZPr - embolizace (sk.Z_545)</t>
  </si>
  <si>
    <t>50116     Potraviny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</si>
  <si>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</si>
  <si>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</si>
  <si>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</si>
  <si>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</si>
  <si>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</si>
  <si>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</si>
  <si>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</si>
  <si>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</si>
  <si>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</si>
  <si>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</si>
  <si>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</si>
  <si>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</si>
  <si>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</si>
  <si>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</si>
  <si>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</si>
  <si>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</si>
  <si>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</si>
  <si>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</si>
  <si>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</si>
  <si>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</si>
  <si>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</si>
  <si>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</si>
  <si>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</si>
  <si>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</si>
  <si>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</si>
  <si>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</si>
  <si>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</si>
  <si>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</si>
  <si>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</si>
  <si>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</si>
  <si>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</si>
  <si>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</si>
  <si>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</si>
  <si>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</si>
  <si>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</si>
  <si>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</si>
  <si>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</si>
  <si>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</si>
  <si>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</si>
  <si>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</si>
  <si>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</si>
  <si>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</si>
  <si>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</si>
  <si>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</si>
  <si>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</si>
  <si>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</si>
  <si>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</si>
  <si>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</si>
  <si>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</si>
  <si>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</si>
  <si>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</si>
  <si>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</si>
  <si>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</si>
  <si>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</si>
  <si>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</si>
  <si>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</si>
  <si>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</si>
  <si>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</si>
  <si>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</si>
  <si>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</si>
  <si>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51874016     studium (MBA-povoleno org.)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</si>
  <si>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</si>
  <si>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</si>
  <si>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</si>
  <si>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</si>
  <si>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</si>
  <si>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</si>
  <si>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</si>
  <si>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</si>
  <si>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</si>
  <si>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</si>
  <si>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</si>
  <si>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</si>
  <si>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</si>
  <si>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</si>
  <si>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</si>
  <si>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</si>
  <si>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</si>
  <si>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</si>
  <si>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</si>
  <si>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</si>
  <si>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</si>
  <si>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</si>
  <si>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</si>
  <si>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</si>
  <si>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</si>
  <si>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</si>
  <si>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</si>
  <si>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</si>
  <si>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</si>
  <si>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</si>
  <si>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</si>
  <si>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</si>
  <si>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</si>
  <si>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</si>
  <si>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</si>
  <si>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</si>
  <si>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</si>
  <si>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</si>
  <si>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</si>
  <si>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</si>
  <si>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</si>
  <si>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</si>
  <si>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</si>
  <si>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</si>
  <si>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</si>
  <si>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</si>
  <si>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</si>
  <si>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</si>
  <si>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</si>
  <si>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</si>
  <si>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</si>
  <si>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</si>
  <si>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</si>
  <si>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</si>
  <si>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</si>
  <si>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</si>
  <si>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</si>
  <si>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</si>
  <si>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</si>
  <si>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</si>
  <si>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</si>
  <si>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</si>
  <si>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</si>
  <si>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</si>
  <si>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</si>
  <si>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</si>
  <si>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</si>
  <si>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</si>
  <si>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</si>
  <si>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</si>
  <si>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</si>
  <si>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</si>
  <si>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</si>
  <si>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</si>
  <si>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</si>
  <si>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</si>
  <si>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</si>
  <si>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</si>
  <si>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</si>
  <si>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</si>
  <si>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</si>
  <si>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</si>
  <si>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</si>
  <si>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</si>
  <si>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</si>
  <si>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</si>
  <si>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</si>
  <si>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</si>
  <si>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</si>
  <si>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</si>
  <si>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</si>
  <si>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</si>
  <si>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</si>
  <si>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</si>
  <si>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</si>
  <si>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</si>
  <si>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</si>
  <si>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</si>
  <si>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</si>
  <si>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</si>
  <si>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</si>
  <si>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</si>
  <si>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</si>
  <si>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</si>
  <si>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</si>
  <si>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</si>
  <si>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34</t>
  </si>
  <si>
    <t>Radiologická klinika</t>
  </si>
  <si>
    <t/>
  </si>
  <si>
    <t>Radiologická klinika Celkem</t>
  </si>
  <si>
    <t>SumaKL</t>
  </si>
  <si>
    <t>3451</t>
  </si>
  <si>
    <t>přístr. pracoviště -SVLS + magnet. rezonance</t>
  </si>
  <si>
    <t>přístr. pracoviště -SVLS + magnet. rezonance Celkem</t>
  </si>
  <si>
    <t>SumaNS</t>
  </si>
  <si>
    <t>mezeraNS</t>
  </si>
  <si>
    <t>3471</t>
  </si>
  <si>
    <t>intervenční radiol. + katetrizační sál os.nákl.</t>
  </si>
  <si>
    <t>intervenční radiol. + katetrizační sál os.nákl. Celkem</t>
  </si>
  <si>
    <t>50113001</t>
  </si>
  <si>
    <t>O</t>
  </si>
  <si>
    <t>51366</t>
  </si>
  <si>
    <t>CHLORID SODNÝ 0,9% BRAUN</t>
  </si>
  <si>
    <t>INF SOL 20X100MLPELAH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</si>
  <si>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</si>
  <si>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</si>
  <si>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</si>
  <si>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</si>
  <si>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</si>
  <si>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</si>
  <si>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</si>
  <si>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</si>
  <si>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</si>
  <si>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</si>
  <si>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</si>
  <si>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</si>
  <si>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158827</t>
  </si>
  <si>
    <t>58827</t>
  </si>
  <si>
    <t>FORTRANS</t>
  </si>
  <si>
    <t>PLV 1X4(SACKY)</t>
  </si>
  <si>
    <t>164881</t>
  </si>
  <si>
    <t>64881</t>
  </si>
  <si>
    <t>BEROTEC N 100 MCG</t>
  </si>
  <si>
    <t>INH SOL PSS200 DAV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</si>
  <si>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</si>
  <si>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</si>
  <si>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</si>
  <si>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</si>
  <si>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</si>
  <si>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</si>
  <si>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</si>
  <si>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51384</t>
  </si>
  <si>
    <t>INF SOL 10X1000MLPLAH</t>
  </si>
  <si>
    <t>102684</t>
  </si>
  <si>
    <t>2684</t>
  </si>
  <si>
    <t>GEL 1X20GM</t>
  </si>
  <si>
    <t>185071</t>
  </si>
  <si>
    <t>85071</t>
  </si>
  <si>
    <t>NITROMINT</t>
  </si>
  <si>
    <t>ORM SPR SLG 1X10GM</t>
  </si>
  <si>
    <t>841498</t>
  </si>
  <si>
    <t>Carbosorb tbl.20-blistr</t>
  </si>
  <si>
    <t>900321</t>
  </si>
  <si>
    <t>KL PRIPRAVEK</t>
  </si>
  <si>
    <t>169755</t>
  </si>
  <si>
    <t>69755</t>
  </si>
  <si>
    <t>ARDEANUTRISOL G 40</t>
  </si>
  <si>
    <t>INF 1X80ML</t>
  </si>
  <si>
    <t>198169</t>
  </si>
  <si>
    <t>98169</t>
  </si>
  <si>
    <t>BUSCOPAN</t>
  </si>
  <si>
    <t>INJ 5X1ML/20MG</t>
  </si>
  <si>
    <t>900438</t>
  </si>
  <si>
    <t>KL SOL.FORMALDEHYDI 10%,500G</t>
  </si>
  <si>
    <t>849971</t>
  </si>
  <si>
    <t>137494</t>
  </si>
  <si>
    <t>Esmocard HCL 100mg/10ml inj.5 x 100mg/10ml</t>
  </si>
  <si>
    <t>102439</t>
  </si>
  <si>
    <t>2439</t>
  </si>
  <si>
    <t>MARCAINE 0.5%</t>
  </si>
  <si>
    <t>INJ SOL5X20ML/100MG</t>
  </si>
  <si>
    <t>930043</t>
  </si>
  <si>
    <t>DZ TRIXO LIND 100 ml</t>
  </si>
  <si>
    <t>130229</t>
  </si>
  <si>
    <t>30229</t>
  </si>
  <si>
    <t>PARALEN PLUS</t>
  </si>
  <si>
    <t>TBL OBD 24</t>
  </si>
  <si>
    <t>192414</t>
  </si>
  <si>
    <t>92414</t>
  </si>
  <si>
    <t>SEPTONEX</t>
  </si>
  <si>
    <t>SPR 1X45ML</t>
  </si>
  <si>
    <t>196887</t>
  </si>
  <si>
    <t>96887</t>
  </si>
  <si>
    <t>0.9% W/V SODIUM CHLORIDE I.V.</t>
  </si>
  <si>
    <t>INJ 20X20ML</t>
  </si>
  <si>
    <t>196886</t>
  </si>
  <si>
    <t>96886</t>
  </si>
  <si>
    <t>INJ 20X10ML</t>
  </si>
  <si>
    <t>920219</t>
  </si>
  <si>
    <t>DZ TRIXO 100 ML</t>
  </si>
  <si>
    <t>900435</t>
  </si>
  <si>
    <t>KL SOL.FORMALDEHYDI 10%,100G</t>
  </si>
  <si>
    <t>900823</t>
  </si>
  <si>
    <t>KL SOL.FORMALDEHYDI 10%,250G</t>
  </si>
  <si>
    <t>501068</t>
  </si>
  <si>
    <t>160185</t>
  </si>
  <si>
    <t>IR  INFUSIO MANNITOLI 15% 250 ml</t>
  </si>
  <si>
    <t>INF 30x250 ml vak viaflo</t>
  </si>
  <si>
    <t>843227</t>
  </si>
  <si>
    <t>Chránič sluchu E.A.R.</t>
  </si>
  <si>
    <t>902054</t>
  </si>
  <si>
    <t>IR SUSP.CARBO ADSORB.4%</t>
  </si>
  <si>
    <t>IR 2 ml</t>
  </si>
  <si>
    <t>911952</t>
  </si>
  <si>
    <t>KL CONTRATIN  1KS</t>
  </si>
  <si>
    <t>921401</t>
  </si>
  <si>
    <t>KL GLYCEROLUM 85% 500G</t>
  </si>
  <si>
    <t>200863</t>
  </si>
  <si>
    <t>OPHTHALMO-SEPTONEX</t>
  </si>
  <si>
    <t>OPH GTT SOL 1X10ML PLAST</t>
  </si>
  <si>
    <t>397238</t>
  </si>
  <si>
    <t>KL ETHANOLUM BENZ.DENAT. 500ml /400g/</t>
  </si>
  <si>
    <t>UN 1170</t>
  </si>
  <si>
    <t>P</t>
  </si>
  <si>
    <t>109709</t>
  </si>
  <si>
    <t>9709</t>
  </si>
  <si>
    <t>SOLU-MEDROL</t>
  </si>
  <si>
    <t>INJ SIC 1X40MG+1ML</t>
  </si>
  <si>
    <t>142547</t>
  </si>
  <si>
    <t>42547</t>
  </si>
  <si>
    <t>LACTULOSE AL SIRUP</t>
  </si>
  <si>
    <t>POR SIR 1X500ML</t>
  </si>
  <si>
    <t>50113009</t>
  </si>
  <si>
    <t>195609</t>
  </si>
  <si>
    <t>95609</t>
  </si>
  <si>
    <t>MICROPAQUE CT</t>
  </si>
  <si>
    <t>SUS 1X2000ML/100GM</t>
  </si>
  <si>
    <t>102920</t>
  </si>
  <si>
    <t>2920</t>
  </si>
  <si>
    <t>MULTIHANCE</t>
  </si>
  <si>
    <t>INJ SOL 1X20ML</t>
  </si>
  <si>
    <t>103132</t>
  </si>
  <si>
    <t>3132</t>
  </si>
  <si>
    <t>GADOVIST 1.0 MMOL/ML</t>
  </si>
  <si>
    <t>INJ SOL 1X15ML</t>
  </si>
  <si>
    <t>103134</t>
  </si>
  <si>
    <t>3134</t>
  </si>
  <si>
    <t>INJ SOL 5X7.5ML+STŘ</t>
  </si>
  <si>
    <t>122075</t>
  </si>
  <si>
    <t>22075</t>
  </si>
  <si>
    <t>IOMERON 400</t>
  </si>
  <si>
    <t>INJ SOL 1X100ML</t>
  </si>
  <si>
    <t>165978</t>
  </si>
  <si>
    <t>65978</t>
  </si>
  <si>
    <t>DOTAREM</t>
  </si>
  <si>
    <t>INJ 1X10ML(LAHV.)</t>
  </si>
  <si>
    <t>195607</t>
  </si>
  <si>
    <t>95607</t>
  </si>
  <si>
    <t>MICROPAQUE</t>
  </si>
  <si>
    <t>SUS 1X2000ML</t>
  </si>
  <si>
    <t>177018</t>
  </si>
  <si>
    <t>77018</t>
  </si>
  <si>
    <t>ULTRAVIST-370</t>
  </si>
  <si>
    <t>INJ 10X50ML</t>
  </si>
  <si>
    <t>177019</t>
  </si>
  <si>
    <t>77019</t>
  </si>
  <si>
    <t>INJ 10X100ML</t>
  </si>
  <si>
    <t>177024</t>
  </si>
  <si>
    <t>77024</t>
  </si>
  <si>
    <t>ULTRAVIST-300</t>
  </si>
  <si>
    <t>INJ 10X20ML</t>
  </si>
  <si>
    <t>193626</t>
  </si>
  <si>
    <t>93626</t>
  </si>
  <si>
    <t>ULTRAVIST 370</t>
  </si>
  <si>
    <t>INJ SOL 1X200ML</t>
  </si>
  <si>
    <t>151208</t>
  </si>
  <si>
    <t>INJ SOL 8X500ML</t>
  </si>
  <si>
    <t>50113013</t>
  </si>
  <si>
    <t>148262</t>
  </si>
  <si>
    <t>48262</t>
  </si>
  <si>
    <t>FRAMYKOIN</t>
  </si>
  <si>
    <t>PLV ADS 1X5GM</t>
  </si>
  <si>
    <t>107981</t>
  </si>
  <si>
    <t>7981</t>
  </si>
  <si>
    <t>NOVALGIN</t>
  </si>
  <si>
    <t>INJ 10X2ML/1000MG</t>
  </si>
  <si>
    <t>193746</t>
  </si>
  <si>
    <t>93746</t>
  </si>
  <si>
    <t>HEPARIN LECIVA</t>
  </si>
  <si>
    <t>INJ 1X10ML/50KU</t>
  </si>
  <si>
    <t>100536</t>
  </si>
  <si>
    <t>536</t>
  </si>
  <si>
    <t>NORADRENALIN LECIVA</t>
  </si>
  <si>
    <t>100392</t>
  </si>
  <si>
    <t>392</t>
  </si>
  <si>
    <t>ATROPIN BIOTIKA 0.5MG</t>
  </si>
  <si>
    <t>INJ 10X1ML/0.5MG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</si>
  <si>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</si>
  <si>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</si>
  <si>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</si>
  <si>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</si>
  <si>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</si>
  <si>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</si>
  <si>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</si>
  <si>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147671</t>
  </si>
  <si>
    <t>47671</t>
  </si>
  <si>
    <t>PERLINGANIT ROZTOK</t>
  </si>
  <si>
    <t>INF SOL10X10ML AMP</t>
  </si>
  <si>
    <t>920200</t>
  </si>
  <si>
    <t>15877</t>
  </si>
  <si>
    <t>DZ BRAUNOL 1 L</t>
  </si>
  <si>
    <t>500989</t>
  </si>
  <si>
    <t>KL MS HYDROG.PEROX. 3% 1000g</t>
  </si>
  <si>
    <t>159494</t>
  </si>
  <si>
    <t>59494</t>
  </si>
  <si>
    <t>LIPIODOL ULTRA-FLUID</t>
  </si>
  <si>
    <t>INJ 1X10ML/4.8GM I</t>
  </si>
  <si>
    <t>902055</t>
  </si>
  <si>
    <t>IR ETHANOLUM 96% 10ML</t>
  </si>
  <si>
    <t>IR 10ml</t>
  </si>
  <si>
    <t>203092</t>
  </si>
  <si>
    <t>LIDOCAIN EGIS 10 %</t>
  </si>
  <si>
    <t>DRM SPR SOL 1X38GM</t>
  </si>
  <si>
    <t>132090</t>
  </si>
  <si>
    <t>32090</t>
  </si>
  <si>
    <t>TRALGIT 50 INJ</t>
  </si>
  <si>
    <t>INJ SOL 5X1ML/50MG</t>
  </si>
  <si>
    <t>142433</t>
  </si>
  <si>
    <t>42433</t>
  </si>
  <si>
    <t>VISIPAQUE 320 MG I/ML</t>
  </si>
  <si>
    <t>INJ SOL 10X100ML-PP</t>
  </si>
  <si>
    <t>17039</t>
  </si>
  <si>
    <t>INJ SOL 10X50ML-PP</t>
  </si>
  <si>
    <t>Radiologická klinika, přístr. pracoviště -SVLS + m</t>
  </si>
  <si>
    <t>Radiologická klinika, intervenční radiol. + katetr</t>
  </si>
  <si>
    <t>Lékárna - léčiva</t>
  </si>
  <si>
    <t>Lékárna - RTG diagnostika</t>
  </si>
  <si>
    <t>Lékárna - antibiotika</t>
  </si>
  <si>
    <t>3471 - Radiologická klinika, intervenční radiol. + katetr</t>
  </si>
  <si>
    <t>3451 - Radiologická klinika, přístr. pracoviště -SVLS + m</t>
  </si>
  <si>
    <t>V08AB05 - Jopromid</t>
  </si>
  <si>
    <t>N02AX02 - Tramadol</t>
  </si>
  <si>
    <t>A06AD11 - Laktulóza</t>
  </si>
  <si>
    <t>H02AB04 - Methylprednisolon</t>
  </si>
  <si>
    <t>A06AD11</t>
  </si>
  <si>
    <t>H02AB04</t>
  </si>
  <si>
    <t>SOLU-MEDROL 40 MG/ML</t>
  </si>
  <si>
    <t>INJ PSO LQF 40MG+1ML</t>
  </si>
  <si>
    <t>V08AB05</t>
  </si>
  <si>
    <t>INJ SOL 10X50ML</t>
  </si>
  <si>
    <t>INJ SOL 10X100ML</t>
  </si>
  <si>
    <t>ULTRAVIST 300</t>
  </si>
  <si>
    <t>INJ SOL 10X20ML</t>
  </si>
  <si>
    <t>N02AX02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</si>
  <si>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</si>
  <si>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</si>
  <si>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</si>
  <si>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</si>
  <si>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HVLP</t>
  </si>
  <si>
    <t>89301345</t>
  </si>
  <si>
    <t>Pracoviště radiologie Celkem</t>
  </si>
  <si>
    <t xml:space="preserve"> </t>
  </si>
  <si>
    <t>* Legenda</t>
  </si>
  <si>
    <t>DIAPZT = Pomůcky pro diabetiky, jejichž název začíná slovem "Pumpa"</t>
  </si>
  <si>
    <t>Benýšek Vladimír</t>
  </si>
  <si>
    <t>Buřval Stanislav</t>
  </si>
  <si>
    <t>Čecháková Eva</t>
  </si>
  <si>
    <t>Černá Marie</t>
  </si>
  <si>
    <t>Čtvrtlík Filip</t>
  </si>
  <si>
    <t>Heřman Miroslav</t>
  </si>
  <si>
    <t>Hrbek Jan</t>
  </si>
  <si>
    <t>Kovář Radim</t>
  </si>
  <si>
    <t>Müllerová Irena</t>
  </si>
  <si>
    <t>Prášil Vojtěch</t>
  </si>
  <si>
    <t>Remeníková Barbora</t>
  </si>
  <si>
    <t>Veverková Lucia</t>
  </si>
  <si>
    <t>Vomáčka Jaroslav</t>
  </si>
  <si>
    <t>Szutyányi Peter</t>
  </si>
  <si>
    <t>Dusíková Radka</t>
  </si>
  <si>
    <t>Bellová Veronika</t>
  </si>
  <si>
    <t>Heřmanová Zuzana</t>
  </si>
  <si>
    <t>Löwová Ľubica</t>
  </si>
  <si>
    <t>Hazlinger Martin</t>
  </si>
  <si>
    <t>Michálková Kamila</t>
  </si>
  <si>
    <t>Tüdös Zbyněk</t>
  </si>
  <si>
    <t>Nimesulid</t>
  </si>
  <si>
    <t>12895</t>
  </si>
  <si>
    <t>AULIN</t>
  </si>
  <si>
    <t>POR GRA SUS 30X100MG I</t>
  </si>
  <si>
    <t>Tiklopidin</t>
  </si>
  <si>
    <t>125521</t>
  </si>
  <si>
    <t>APO-TIC</t>
  </si>
  <si>
    <t>POR TBL FLM 100X250MG</t>
  </si>
  <si>
    <t>Trandolapril a verapamil</t>
  </si>
  <si>
    <t>14695</t>
  </si>
  <si>
    <t>TARKA 180/2 MG TBL.</t>
  </si>
  <si>
    <t>POR TBL RET 98</t>
  </si>
  <si>
    <t>Ketoprofen</t>
  </si>
  <si>
    <t>16287</t>
  </si>
  <si>
    <t>FASTUM GEL</t>
  </si>
  <si>
    <t>DRM GEL 1X100GM</t>
  </si>
  <si>
    <t>Thiethylperazin</t>
  </si>
  <si>
    <t>9847</t>
  </si>
  <si>
    <t>TORECAN</t>
  </si>
  <si>
    <t>RCT SUP 6X6.5MG</t>
  </si>
  <si>
    <t>Měkký parafin a tukové produkty</t>
  </si>
  <si>
    <t>100273</t>
  </si>
  <si>
    <t>LIPOBASE</t>
  </si>
  <si>
    <t>DRM CRM 1X100GM</t>
  </si>
  <si>
    <t>Urea</t>
  </si>
  <si>
    <t>16462</t>
  </si>
  <si>
    <t>EXCIPIAL U LIPOLOTIO</t>
  </si>
  <si>
    <t>DRM EML 1X200ML</t>
  </si>
  <si>
    <t>Jiná antibiotika pro lokální aplikaci</t>
  </si>
  <si>
    <t>55759</t>
  </si>
  <si>
    <t>PAMYCON NA PŘÍPRAVU KAPEK</t>
  </si>
  <si>
    <t>DRM PLV SOL 1</t>
  </si>
  <si>
    <t>Loratadin</t>
  </si>
  <si>
    <t>57580</t>
  </si>
  <si>
    <t>CLARITINE</t>
  </si>
  <si>
    <t>POR TBL NOB 60X10MG</t>
  </si>
  <si>
    <t>Omeprazol</t>
  </si>
  <si>
    <t>25366</t>
  </si>
  <si>
    <t>HELICID 20 ZENTIVA</t>
  </si>
  <si>
    <t>POR CPS ETD 90X20MG</t>
  </si>
  <si>
    <t>Jiná kapiláry stabilizující látky</t>
  </si>
  <si>
    <t>107806</t>
  </si>
  <si>
    <t>AESCIN-TEVA</t>
  </si>
  <si>
    <t>POR TBL ENT 30X20MG</t>
  </si>
  <si>
    <t>Piroxikam</t>
  </si>
  <si>
    <t>49522</t>
  </si>
  <si>
    <t>FLAMEXIN</t>
  </si>
  <si>
    <t>POR TBL NOB 30X20MG</t>
  </si>
  <si>
    <t>Pitofenon a analgetika</t>
  </si>
  <si>
    <t>176954</t>
  </si>
  <si>
    <t>ALGIFEN NEO</t>
  </si>
  <si>
    <t>POR GTT SOL 1X50ML</t>
  </si>
  <si>
    <t>Klarithromycin</t>
  </si>
  <si>
    <t>53853</t>
  </si>
  <si>
    <t>KLACID 500</t>
  </si>
  <si>
    <t>POR TBL FLM 14X500MG</t>
  </si>
  <si>
    <t>Analgetika a anestetika, kombinace</t>
  </si>
  <si>
    <t>107143</t>
  </si>
  <si>
    <t>OTIPAX</t>
  </si>
  <si>
    <t>AUR GTT SOL 1X16GM</t>
  </si>
  <si>
    <t>Cefuroxim</t>
  </si>
  <si>
    <t>47727</t>
  </si>
  <si>
    <t>ZINNAT 500 MG</t>
  </si>
  <si>
    <t>POR TBL FLM 10X500MG</t>
  </si>
  <si>
    <t>132710</t>
  </si>
  <si>
    <t>48261</t>
  </si>
  <si>
    <t>DRM PLV ADS 1X20GM</t>
  </si>
  <si>
    <t>Klíšťová encefalitida, inaktivovaný celý virus</t>
  </si>
  <si>
    <t>55111</t>
  </si>
  <si>
    <t>FSME-IMMUN 0,5 ML</t>
  </si>
  <si>
    <t>INJ SUS ISP 1X0.5ML/DÁV+ INTJ</t>
  </si>
  <si>
    <t>Levothyroxin, sodná sůl</t>
  </si>
  <si>
    <t>147462</t>
  </si>
  <si>
    <t>EUTHYROX 200 MIKROGRAMŮ</t>
  </si>
  <si>
    <t>POR TBL NOB 100X200RG II</t>
  </si>
  <si>
    <t>50335</t>
  </si>
  <si>
    <t>POR GTT SOL 1X25ML</t>
  </si>
  <si>
    <t>Bromazepam</t>
  </si>
  <si>
    <t>88217</t>
  </si>
  <si>
    <t>LEXAURIN 1,5</t>
  </si>
  <si>
    <t>POR TBL NOB 30X1.5MG</t>
  </si>
  <si>
    <t>Erdostein</t>
  </si>
  <si>
    <t>47033</t>
  </si>
  <si>
    <t>ERDOMED</t>
  </si>
  <si>
    <t>POR PLV SUS 1X100ML</t>
  </si>
  <si>
    <t>Tramadol, kombinace</t>
  </si>
  <si>
    <t>179368</t>
  </si>
  <si>
    <t>FOXIS 37,5MG/325 MG</t>
  </si>
  <si>
    <t>POR TBL FLM 60 I</t>
  </si>
  <si>
    <t>Cefprozil</t>
  </si>
  <si>
    <t>53131</t>
  </si>
  <si>
    <t>CEFZIL 250 MG</t>
  </si>
  <si>
    <t>POR TBL FLM 20X250MG</t>
  </si>
  <si>
    <t>Desloratadin</t>
  </si>
  <si>
    <t>28831</t>
  </si>
  <si>
    <t>AERIUS 2,5 MG</t>
  </si>
  <si>
    <t>POR TBL DIS 30X2.5MG</t>
  </si>
  <si>
    <t>Drospirenon a ethinylestradiol</t>
  </si>
  <si>
    <t>175973</t>
  </si>
  <si>
    <t>SYLVIANE 0,03 MG/3 MG POTAHOVANÉ TABLETY</t>
  </si>
  <si>
    <t>POR TBL FLM 3X21</t>
  </si>
  <si>
    <t>12893</t>
  </si>
  <si>
    <t>POR TBL NOB 60X100MG</t>
  </si>
  <si>
    <t>Telmisartan</t>
  </si>
  <si>
    <t>500129</t>
  </si>
  <si>
    <t>MICARDIS 80 MG</t>
  </si>
  <si>
    <t>POR TBL NOB 30X1X80MG</t>
  </si>
  <si>
    <t>Furosemid</t>
  </si>
  <si>
    <t>98219</t>
  </si>
  <si>
    <t>FURON 40 MG</t>
  </si>
  <si>
    <t>POR TBL NOB 50X40MG</t>
  </si>
  <si>
    <t>Chondroitin-sulfát</t>
  </si>
  <si>
    <t>14821</t>
  </si>
  <si>
    <t>CONDROSULF 800 MG</t>
  </si>
  <si>
    <t>POR TBL FLM 30X800MG</t>
  </si>
  <si>
    <t>14822</t>
  </si>
  <si>
    <t>POR TBL FLM 90X800MG</t>
  </si>
  <si>
    <t>1066</t>
  </si>
  <si>
    <t>DRM UNG 10GM</t>
  </si>
  <si>
    <t>172044</t>
  </si>
  <si>
    <t>LETROX 150</t>
  </si>
  <si>
    <t>POR TBL NOB 100X150RG</t>
  </si>
  <si>
    <t>47133</t>
  </si>
  <si>
    <t>Prednison</t>
  </si>
  <si>
    <t>269</t>
  </si>
  <si>
    <t>PREDNISON 5 LÉČIVA</t>
  </si>
  <si>
    <t>POR TBL NOB 20X5MG</t>
  </si>
  <si>
    <t>Rosuvastatin</t>
  </si>
  <si>
    <t>148070</t>
  </si>
  <si>
    <t>ROSUCARD 10 MG POTAHOVANÉ TABLETY</t>
  </si>
  <si>
    <t>POR TBL FLM 90X10MG</t>
  </si>
  <si>
    <t>Tolperison</t>
  </si>
  <si>
    <t>57525</t>
  </si>
  <si>
    <t>MYDOCALM 150 MG</t>
  </si>
  <si>
    <t>POR TBL FLM 30X150MG</t>
  </si>
  <si>
    <t>Azithromycin</t>
  </si>
  <si>
    <t>45010</t>
  </si>
  <si>
    <t>AZITROMYCIN SANDOZ 500 MG</t>
  </si>
  <si>
    <t>POR TBL FLM 3X500MG</t>
  </si>
  <si>
    <t>Escitalopram</t>
  </si>
  <si>
    <t>135928</t>
  </si>
  <si>
    <t>ESOPREX 10 MG</t>
  </si>
  <si>
    <t>POR TBL FLM 30X10MG</t>
  </si>
  <si>
    <t>Flutikason-furoát</t>
  </si>
  <si>
    <t>29816</t>
  </si>
  <si>
    <t>AVAMYS 27,5 MIKROGRAMŮ/DÁVKA</t>
  </si>
  <si>
    <t>NAS SPR SUS 120X27.5RG</t>
  </si>
  <si>
    <t>Hydrokortison a antibiotika</t>
  </si>
  <si>
    <t>61980</t>
  </si>
  <si>
    <t>PIMAFUCORT</t>
  </si>
  <si>
    <t>DRM UNG 1X15GM</t>
  </si>
  <si>
    <t>Jiná imunostimulancia</t>
  </si>
  <si>
    <t>17802</t>
  </si>
  <si>
    <t>BRONCHO-VAXOM PRO ADULTIS</t>
  </si>
  <si>
    <t>POR CPS DUR 30X7MG</t>
  </si>
  <si>
    <t>Klotrimazol</t>
  </si>
  <si>
    <t>58654</t>
  </si>
  <si>
    <t>CLOTRIMAZOL AL 200</t>
  </si>
  <si>
    <t>VAG TBL 3X200MG+APL</t>
  </si>
  <si>
    <t>Nystatin</t>
  </si>
  <si>
    <t>1069</t>
  </si>
  <si>
    <t>FUNGICIDIN LÉČIVA</t>
  </si>
  <si>
    <t>DRM UNG 1X10GM</t>
  </si>
  <si>
    <t>Nystatin, kombinace</t>
  </si>
  <si>
    <t>41146</t>
  </si>
  <si>
    <t>MACMIROR COMPLEX 500</t>
  </si>
  <si>
    <t>VAG CPS MOL 12</t>
  </si>
  <si>
    <t>Sertralin</t>
  </si>
  <si>
    <t>53950</t>
  </si>
  <si>
    <t>ZOLOFT 50 MG</t>
  </si>
  <si>
    <t>POR TBL FLM 28X50MG</t>
  </si>
  <si>
    <t>Zolpidem</t>
  </si>
  <si>
    <t>163146</t>
  </si>
  <si>
    <t>HYPNOGEN</t>
  </si>
  <si>
    <t>POR TBL FLM 20X10MG</t>
  </si>
  <si>
    <t>Aciklovir</t>
  </si>
  <si>
    <t>13704</t>
  </si>
  <si>
    <t>ZOVIRAX 400 MG</t>
  </si>
  <si>
    <t>POR TBL NOB 70X400MG</t>
  </si>
  <si>
    <t>15375</t>
  </si>
  <si>
    <t>ZOVIRAX</t>
  </si>
  <si>
    <t>OPH UNG 1X4.5GM</t>
  </si>
  <si>
    <t>Cetirizin</t>
  </si>
  <si>
    <t>99600</t>
  </si>
  <si>
    <t>ZODAC</t>
  </si>
  <si>
    <t>175975</t>
  </si>
  <si>
    <t>POR TBL FLM 13X21</t>
  </si>
  <si>
    <t>Kodein</t>
  </si>
  <si>
    <t>56992</t>
  </si>
  <si>
    <t>CODEIN SLOVAKOFARMA 15 MG</t>
  </si>
  <si>
    <t>POR TBL NOB 10X15MG</t>
  </si>
  <si>
    <t>Sulfamethoxazol a trimethoprim</t>
  </si>
  <si>
    <t>3377</t>
  </si>
  <si>
    <t>BISEPTOL 480</t>
  </si>
  <si>
    <t>POR TBL NOB 20X480MG</t>
  </si>
  <si>
    <t>Tetryzolin, kombinace</t>
  </si>
  <si>
    <t>187418</t>
  </si>
  <si>
    <t>SPERSALLERG</t>
  </si>
  <si>
    <t>OPH GTT SOL 1X10ML</t>
  </si>
  <si>
    <t>Amoxicilin a enzymový inhibitor</t>
  </si>
  <si>
    <t>5951</t>
  </si>
  <si>
    <t>AMOKSIKLAV 1 G</t>
  </si>
  <si>
    <t>POR TBL FLM 14</t>
  </si>
  <si>
    <t>203097</t>
  </si>
  <si>
    <t>POR TBL FLM 21</t>
  </si>
  <si>
    <t>88219</t>
  </si>
  <si>
    <t>LEXAURIN 3</t>
  </si>
  <si>
    <t>POR TBL NOB 30X3MG</t>
  </si>
  <si>
    <t>13703</t>
  </si>
  <si>
    <t>ZOVIRAX 200 MG</t>
  </si>
  <si>
    <t>POR TBL NOB 25X200MG</t>
  </si>
  <si>
    <t>45011</t>
  </si>
  <si>
    <t>POR TBL FLM 6X500MG</t>
  </si>
  <si>
    <t>28841</t>
  </si>
  <si>
    <t>AERIUS 0,5 MG/ML</t>
  </si>
  <si>
    <t>POR SOL 1X225ML LŽIČKA</t>
  </si>
  <si>
    <t>Erythromycin, kombinace</t>
  </si>
  <si>
    <t>91763</t>
  </si>
  <si>
    <t>ZINERYT</t>
  </si>
  <si>
    <t>DRM SOL 1X30ML(PLV+SO</t>
  </si>
  <si>
    <t>Fluoxetin</t>
  </si>
  <si>
    <t>54423</t>
  </si>
  <si>
    <t>MAGRILAN</t>
  </si>
  <si>
    <t>POR CPS DUR 30X20MG</t>
  </si>
  <si>
    <t>Levocetirizin</t>
  </si>
  <si>
    <t>32720</t>
  </si>
  <si>
    <t>XYZAL</t>
  </si>
  <si>
    <t>POR TBL FLM 50X5MG</t>
  </si>
  <si>
    <t>85140</t>
  </si>
  <si>
    <t>POR TBL FLM 60X5MG</t>
  </si>
  <si>
    <t>69189</t>
  </si>
  <si>
    <t>EUTHYROX 50 MIKROGRAMŮ</t>
  </si>
  <si>
    <t>POR TBL NOB 100X50RG</t>
  </si>
  <si>
    <t>Pseudoefedrin, kombinace</t>
  </si>
  <si>
    <t>191949</t>
  </si>
  <si>
    <t>CLARINASE REPETABS</t>
  </si>
  <si>
    <t>POR TBL RET 14 I</t>
  </si>
  <si>
    <t>5950</t>
  </si>
  <si>
    <t>POR TBL FLM 10</t>
  </si>
  <si>
    <t>Hořčík (různé sole v kombinaci)</t>
  </si>
  <si>
    <t>66555</t>
  </si>
  <si>
    <t>MAGNOSOLV</t>
  </si>
  <si>
    <t>POR GRA SOL SCC 30X365MG</t>
  </si>
  <si>
    <t>16286</t>
  </si>
  <si>
    <t>STILNOX</t>
  </si>
  <si>
    <t>163145</t>
  </si>
  <si>
    <t>Dienogest a ethinylestradiol</t>
  </si>
  <si>
    <t>58138</t>
  </si>
  <si>
    <t>JEANINE</t>
  </si>
  <si>
    <t>POR TBL OBD 3X21</t>
  </si>
  <si>
    <t>132795</t>
  </si>
  <si>
    <t>Gestoden a ethinylestradiol</t>
  </si>
  <si>
    <t>212516</t>
  </si>
  <si>
    <t>LOGEST</t>
  </si>
  <si>
    <t>Moxifloxacin</t>
  </si>
  <si>
    <t>154165</t>
  </si>
  <si>
    <t>AVELOX</t>
  </si>
  <si>
    <t>POR TBL FLM 5X400MG</t>
  </si>
  <si>
    <t>85142</t>
  </si>
  <si>
    <t>POR TBL FLM 90X5MG</t>
  </si>
  <si>
    <t>Kyselina listová</t>
  </si>
  <si>
    <t>76064</t>
  </si>
  <si>
    <t>ACIDUM FOLICUM LÉČIVA</t>
  </si>
  <si>
    <t>POR TBL OBD 30X10MG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</si>
  <si>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</si>
  <si>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</si>
  <si>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</si>
  <si>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</si>
  <si>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R06AX13 - Loratadin</t>
  </si>
  <si>
    <t>J01CR02 - Amoxicilin a enzymový inhibitor</t>
  </si>
  <si>
    <t>H03AA01 - Levothyroxin, sodná sůl</t>
  </si>
  <si>
    <t>J01MA14 - Moxifloxacin</t>
  </si>
  <si>
    <t>C10AA07 - Rosuvastatin</t>
  </si>
  <si>
    <t>N06AB06 - Sertralin</t>
  </si>
  <si>
    <t>M01AX17 - Nimesulid</t>
  </si>
  <si>
    <t>N06AB10 - Escitalopram</t>
  </si>
  <si>
    <t>C09CA07 - Telmisartan</t>
  </si>
  <si>
    <t>R06AE07 - Cetirizin</t>
  </si>
  <si>
    <t>J01DC02 - Cefuroxim</t>
  </si>
  <si>
    <t>B01AC05 - Tiklopidin</t>
  </si>
  <si>
    <t>J01FA10 - Azithromycin</t>
  </si>
  <si>
    <t>H03AA01</t>
  </si>
  <si>
    <t>J01CR02</t>
  </si>
  <si>
    <t>B01AC05</t>
  </si>
  <si>
    <t>R06AX13</t>
  </si>
  <si>
    <t>J01FA10</t>
  </si>
  <si>
    <t>R06AE09</t>
  </si>
  <si>
    <t>J01MA14</t>
  </si>
  <si>
    <t>J01DC02</t>
  </si>
  <si>
    <t>M01AX17</t>
  </si>
  <si>
    <t>C09CA07</t>
  </si>
  <si>
    <t>C10AA07</t>
  </si>
  <si>
    <t>N06AB06</t>
  </si>
  <si>
    <t>N06AB10</t>
  </si>
  <si>
    <t>R06AE07</t>
  </si>
  <si>
    <t>Přehled plnění PL - Preskripce léčivých přípravků - orientační přehled</t>
  </si>
  <si>
    <t>50115004     implant.umělé těl.náhr.-kovové (s.Z_506)</t>
  </si>
  <si>
    <t>3452</t>
  </si>
  <si>
    <t>přístr. pracoviště -detašová pracoviště+screen.m.</t>
  </si>
  <si>
    <t>přístr. pracoviště -detašová pracoviště+screen.m. Celkem</t>
  </si>
  <si>
    <t>3464</t>
  </si>
  <si>
    <t>pracoviště COS</t>
  </si>
  <si>
    <t>pracoviště COS Celkem</t>
  </si>
  <si>
    <t>ZA090</t>
  </si>
  <si>
    <t>Vata buničitá přířezy 37 x 57 cm 2730152</t>
  </si>
  <si>
    <t>ZA446</t>
  </si>
  <si>
    <t>Vata buničitá přířezy 20 x 30 cm 1230200129</t>
  </si>
  <si>
    <t>ZA463</t>
  </si>
  <si>
    <t>Kompresa NT 10 x 20 cm / 2 ks sterilní 26620</t>
  </si>
  <si>
    <t>ZA464</t>
  </si>
  <si>
    <t>Kompresa NT 10 x 10 cm / 2 ks sterilní 26520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</si>
  <si>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</si>
  <si>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</si>
  <si>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</si>
  <si>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</si>
  <si>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</si>
  <si>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</si>
  <si>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ZD104</t>
  </si>
  <si>
    <t>Náplast omniplast 10,0 cm x 10,0 m 9004472 (900535)</t>
  </si>
  <si>
    <t>ZD740</t>
  </si>
  <si>
    <t>Kompresa gáza sterilkompres 7,5 x 7,5 cm / 5 ks sterilní 1325019265(1230119225)</t>
  </si>
  <si>
    <t>ZH012</t>
  </si>
  <si>
    <t>Náplast micropore 2,50 cm x 5,00 m 840W</t>
  </si>
  <si>
    <t>ZC585</t>
  </si>
  <si>
    <t>Krytí i.v.kanyl fixační transafix 6 x 8 cm, bal.á 200 ks 8900 001</t>
  </si>
  <si>
    <t>ZL684</t>
  </si>
  <si>
    <t>Náplast santiband standard poinjekční jednotl. baleno 19 mm x 72 mm 652</t>
  </si>
  <si>
    <t>ZL995</t>
  </si>
  <si>
    <t>Obinadlo hyrofilní sterilní  6 cm x 5 m  004310190</t>
  </si>
  <si>
    <t>ZA674</t>
  </si>
  <si>
    <t>Cévka CN-01 646959</t>
  </si>
  <si>
    <t>ZA737</t>
  </si>
  <si>
    <t>Filtr mini spike modrý 4550234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</si>
  <si>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</si>
  <si>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</si>
  <si>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</si>
  <si>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</si>
  <si>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</si>
  <si>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</si>
  <si>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</si>
  <si>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</si>
  <si>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</si>
  <si>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</si>
  <si>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</si>
  <si>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</si>
  <si>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ZA808</t>
  </si>
  <si>
    <t>Kanyla venofix safety 23G modrá 4056353</t>
  </si>
  <si>
    <t>ZA817</t>
  </si>
  <si>
    <t>Zkumavka PS 10 ml sterilní 400914</t>
  </si>
  <si>
    <t>ZB103</t>
  </si>
  <si>
    <t>Láhev k odsávačce flovac 2l hadice 1,8 m 000-036-021</t>
  </si>
  <si>
    <t>ZB289</t>
  </si>
  <si>
    <t>Válec do tlak. stříkačky Medrad SDS-CTP-QFT 1H07169</t>
  </si>
  <si>
    <t>ZB424</t>
  </si>
  <si>
    <t>Elektroda EKG H34SG 31.1946.21</t>
  </si>
  <si>
    <t>ZC751</t>
  </si>
  <si>
    <t>Čepelka skalpelová 11 BB511</t>
  </si>
  <si>
    <t>ZC769</t>
  </si>
  <si>
    <t>Hadička spojovací HS 1,8 x 450LL 606301-ND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</si>
  <si>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</si>
  <si>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</si>
  <si>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</si>
  <si>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</si>
  <si>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</si>
  <si>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</si>
  <si>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</si>
  <si>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kontaminovaný odpad 2 l 15-0003</t>
  </si>
  <si>
    <t>ZE310</t>
  </si>
  <si>
    <t>Nádoba na kontaminovaný odpad CS 6 l pův. 077802300</t>
  </si>
  <si>
    <t>ZF159</t>
  </si>
  <si>
    <t>Nádoba na kontaminovaný odpad 1 l 15-0002</t>
  </si>
  <si>
    <t>ZF192</t>
  </si>
  <si>
    <t>Nádoba na kontaminovaný odpad 4 l 15-0004</t>
  </si>
  <si>
    <t>ZK798</t>
  </si>
  <si>
    <t>Zátka combi modrá 4495152</t>
  </si>
  <si>
    <t>ZK884</t>
  </si>
  <si>
    <t>Kohout trojcestný discofix modrý 4095111</t>
  </si>
  <si>
    <t>ZJ098</t>
  </si>
  <si>
    <t>Vzduchovod nosní 7,0 mm bal. á 10 ks 321070</t>
  </si>
  <si>
    <t>ZJ101</t>
  </si>
  <si>
    <t>Vzduchovod nosní 8,5 mm á 10 ks 321085</t>
  </si>
  <si>
    <t>ZJ102</t>
  </si>
  <si>
    <t>Vzduchovod nosní 9,0 mm á 10 ks 321090</t>
  </si>
  <si>
    <t>ZK432</t>
  </si>
  <si>
    <t>Rourka rektální s balónkem 200089</t>
  </si>
  <si>
    <t>ZM735</t>
  </si>
  <si>
    <t>Hadička k injektoru Ulrich vnitřní bal. á 10 ks XD8003</t>
  </si>
  <si>
    <t>ZM913</t>
  </si>
  <si>
    <t>Sada aplikační pro insuflaci při CT kolonografii k insuflátoru VMX 1010A bal. á 24 ks AS-3W-Y-R35A</t>
  </si>
  <si>
    <t>ZB037</t>
  </si>
  <si>
    <t>Tulejka k průtokoměru 0-23-0094</t>
  </si>
  <si>
    <t>ZJ110</t>
  </si>
  <si>
    <t>Vzduchovod ústní guedell 70 mm bal. á 50 ks 311070</t>
  </si>
  <si>
    <t>ZC828</t>
  </si>
  <si>
    <t>Válec do tlak. stříkačky SQK 65VS</t>
  </si>
  <si>
    <t>ZC831</t>
  </si>
  <si>
    <t>Sklo podložní mat. okraj 2501</t>
  </si>
  <si>
    <t>ZA715</t>
  </si>
  <si>
    <t>Set infuzní intrafix primeline classic 150 cm 4062957</t>
  </si>
  <si>
    <t>ZB034</t>
  </si>
  <si>
    <t>Šití dafilon modrý 2/0 (3) bal. á 36 ks C0935476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</si>
  <si>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</si>
  <si>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</si>
  <si>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</si>
  <si>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</si>
  <si>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</si>
  <si>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</si>
  <si>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</si>
  <si>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</si>
  <si>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</si>
  <si>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</si>
  <si>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</si>
  <si>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</si>
  <si>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ZA429</t>
  </si>
  <si>
    <t>Obinadlo elastické idealtex   8 cm x 5 m 931061</t>
  </si>
  <si>
    <t>ZA443</t>
  </si>
  <si>
    <t>Šátek trojcípý pletený 125 x 85 x 85 cm 20001</t>
  </si>
  <si>
    <t>ZC854</t>
  </si>
  <si>
    <t>Kompresa NT 7,5 x 7,5 cm / 2 ks sterilní 26510</t>
  </si>
  <si>
    <t>ZL789</t>
  </si>
  <si>
    <t>Obvaz sterilní hotový č. 2 A4091360</t>
  </si>
  <si>
    <t>ZL996</t>
  </si>
  <si>
    <t>Obinadlo hyrofilní sterilní  8 cm x 5 m  004310182</t>
  </si>
  <si>
    <t>ZL997</t>
  </si>
  <si>
    <t>Obinadlo hyrofilní sterilní 10 cm x 5 m  004310174</t>
  </si>
  <si>
    <t>ZA210</t>
  </si>
  <si>
    <t>Cévka vyživovací CV-01 GAM646957</t>
  </si>
  <si>
    <t>ZF166</t>
  </si>
  <si>
    <t>Gel Mark - Ultra - SS EnCore Probe 10G bal. á 10 ks GMUEC10GSS</t>
  </si>
  <si>
    <t>ZF165</t>
  </si>
  <si>
    <t>Sonda EnCor Biopsy Probe 10G bal. á 5 ks ECP0110GV</t>
  </si>
  <si>
    <t>ZB965</t>
  </si>
  <si>
    <t>Nůžky rovné chirurgické hrotnaté 13 cm B397113920003</t>
  </si>
  <si>
    <t>ZB028</t>
  </si>
  <si>
    <t>Aplikační univerzální systém V-MARK Site Marker 14 G 7669 14 100 STT</t>
  </si>
  <si>
    <t>ZJ180</t>
  </si>
  <si>
    <t>Jehla bioptická UP14100-01</t>
  </si>
  <si>
    <t>ZJ717</t>
  </si>
  <si>
    <t>Jehla lokalizační prsní hawkins III 20G x 10 cm 253 100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</si>
  <si>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</si>
  <si>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</si>
  <si>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</si>
  <si>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</si>
  <si>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ZA321</t>
  </si>
  <si>
    <t>Kompresa gáza 7,5 cm x 7,5 cm / 100 ks 17 nití, 8 vrstev 06002</t>
  </si>
  <si>
    <t>ZA544</t>
  </si>
  <si>
    <t>Krytí inadine nepřilnavé 5,0 x 5,0 cm 1/10 SYS01481EE</t>
  </si>
  <si>
    <t>ZC885</t>
  </si>
  <si>
    <t>Náplast omnifix E 10 cm x 10 m 900650</t>
  </si>
  <si>
    <t>ZI600</t>
  </si>
  <si>
    <t>Náplast curapor 10 x 15 cm 22122 ( náhrada za cosmopor )</t>
  </si>
  <si>
    <t>ZK405</t>
  </si>
  <si>
    <t>Krytí gelitaspon standard 80 x 50 mm x 10 mm bal. á 10 ks A2107861</t>
  </si>
  <si>
    <t>ZK759</t>
  </si>
  <si>
    <t>Náplast water resistant cosmos bal. á 20 ks (10+10) 5351233</t>
  </si>
  <si>
    <t>ZI555</t>
  </si>
  <si>
    <t>Náplast cosmopor antibacterial 10,0 x 8 cm á 25 ks 0082185</t>
  </si>
  <si>
    <t>KA037</t>
  </si>
  <si>
    <t>disk retenční MDC-12</t>
  </si>
  <si>
    <t>KA038</t>
  </si>
  <si>
    <t>jehla SDN-18-7,0</t>
  </si>
  <si>
    <t>KA044</t>
  </si>
  <si>
    <t>jehla bioptická magnum MN1610</t>
  </si>
  <si>
    <t>KA046</t>
  </si>
  <si>
    <t>kohout Flowswitch á 24 ks M001442011</t>
  </si>
  <si>
    <t>KB916</t>
  </si>
  <si>
    <t>pouzdro zaváděcí KCFW-6.0-38-40-RB-BLKN</t>
  </si>
  <si>
    <t>KB946</t>
  </si>
  <si>
    <t>drát vodící Lunderquist 260 cm TSMG-35-260-LES</t>
  </si>
  <si>
    <t>KB976</t>
  </si>
  <si>
    <t>pouzdro zaváděcí B50N10MQ</t>
  </si>
  <si>
    <t>KB977</t>
  </si>
  <si>
    <t>pouzdro zaváděcí B60N10MQ</t>
  </si>
  <si>
    <t>KB979</t>
  </si>
  <si>
    <t>pouzdro zaváděcí B80N10MQ</t>
  </si>
  <si>
    <t>KB982</t>
  </si>
  <si>
    <t>pouzdro zaváděcí B80N25AQ</t>
  </si>
  <si>
    <t>KB983</t>
  </si>
  <si>
    <t>drát vodící PA35183M</t>
  </si>
  <si>
    <t>KB984</t>
  </si>
  <si>
    <t>drát vodící PA35263M</t>
  </si>
  <si>
    <t>KB985</t>
  </si>
  <si>
    <t>drát vodící GA35183M</t>
  </si>
  <si>
    <t>KB991</t>
  </si>
  <si>
    <t>pouzdro zaváděcí B60N25AQ</t>
  </si>
  <si>
    <t>KB998</t>
  </si>
  <si>
    <t>pouzdro zaváděcí Destination RSR13</t>
  </si>
  <si>
    <t>KC082</t>
  </si>
  <si>
    <t>stříkačka inflační PTCA 622510</t>
  </si>
  <si>
    <t>KC083</t>
  </si>
  <si>
    <t>drát vodící 5050200</t>
  </si>
  <si>
    <t>KC289</t>
  </si>
  <si>
    <t>kohout Gateway á 10 ks M001153223</t>
  </si>
  <si>
    <t>KC379</t>
  </si>
  <si>
    <t>drát vodící Synchro .010-200 cm M00316310</t>
  </si>
  <si>
    <t>KE354</t>
  </si>
  <si>
    <t>drát vodící Mirage 103-0608</t>
  </si>
  <si>
    <t>KE944</t>
  </si>
  <si>
    <t>pouzdro zaváděcí KSAW-6.0-18/38-55-RB-ANL2-HC</t>
  </si>
  <si>
    <t>ZA750</t>
  </si>
  <si>
    <t>Kanyla venofix 21G zelená ( malé křidýlko ) 4056337</t>
  </si>
  <si>
    <t>ZB249</t>
  </si>
  <si>
    <t>Sáček močový s křížovou výpustí 2000 ml ZAR-TNU201601</t>
  </si>
  <si>
    <t>ZB384</t>
  </si>
  <si>
    <t>Stříkačka injekční 3-dílná 20 ml LL Omnifix Solo závit bal. á 100 ks 4617207V</t>
  </si>
  <si>
    <t>ZC648</t>
  </si>
  <si>
    <t>Elektroda EKG s gelem ovál 33 x 51 mm pro dospělé H-108006</t>
  </si>
  <si>
    <t>ZC906</t>
  </si>
  <si>
    <t>Škrtidlo se sponou pro dospělé 25 x 500 mm KVS25500</t>
  </si>
  <si>
    <t>ZI436</t>
  </si>
  <si>
    <t>Brýle kyslíkové americký typ upevnění svorkou ALL SOFT H-103106</t>
  </si>
  <si>
    <t>ZK574</t>
  </si>
  <si>
    <t>Set I. nevaskulární 42001558</t>
  </si>
  <si>
    <t>ZK575</t>
  </si>
  <si>
    <t>Set II. vaskulární 42001559</t>
  </si>
  <si>
    <t>KB885</t>
  </si>
  <si>
    <t>drát vodící Amplatz 145 cm THSCF-35-145-3-AUS1</t>
  </si>
  <si>
    <t>KB978</t>
  </si>
  <si>
    <t>pouzdro zaváděcí B70N10MQ</t>
  </si>
  <si>
    <t>KC078</t>
  </si>
  <si>
    <t>hadička vysokotlaká angio á 25 ks 5011531</t>
  </si>
  <si>
    <t>KC084</t>
  </si>
  <si>
    <t>drát vodící J3 5050359</t>
  </si>
  <si>
    <t>KC085</t>
  </si>
  <si>
    <t>drát vodící 5050243</t>
  </si>
  <si>
    <t>KC272</t>
  </si>
  <si>
    <t>pouzdro zaváděcí Accustick II M001207050</t>
  </si>
  <si>
    <t>KD213</t>
  </si>
  <si>
    <t>drát vodící Nitrex .018 180 cm N181805</t>
  </si>
  <si>
    <t>KD581</t>
  </si>
  <si>
    <t>puzdro zaváděcí k TIPSu RUPS-100</t>
  </si>
  <si>
    <t>KD909</t>
  </si>
  <si>
    <t>chlopeň na cévku CFM-100</t>
  </si>
  <si>
    <t>KD993</t>
  </si>
  <si>
    <t>pouzdro zaváděcí KSAW-7.0-38-90-RB-SHTL-HC</t>
  </si>
  <si>
    <t>KE514</t>
  </si>
  <si>
    <t>disk retenční MDC-10</t>
  </si>
  <si>
    <t>KH478</t>
  </si>
  <si>
    <t>pouzdro zaváděcí KCFW-6.0-35-55-RB-HFANL1-HC</t>
  </si>
  <si>
    <t>ZL464</t>
  </si>
  <si>
    <t>Popisovač sterilní se dvěma hroty Sandel 4-in-1Marker, bal. á 25 ks, S1041F</t>
  </si>
  <si>
    <t>ZL688</t>
  </si>
  <si>
    <t>Proužky Accu-Check Inform IIStrip 50 EU1 á 50 ks 05942861</t>
  </si>
  <si>
    <t>ZL689</t>
  </si>
  <si>
    <t>Roztok Accu-Check Performa Int´l Controls 1+2 level 04861736</t>
  </si>
  <si>
    <t>KC171</t>
  </si>
  <si>
    <t>drát vodící Nitrex .014 180 cm N141802</t>
  </si>
  <si>
    <t>KB981</t>
  </si>
  <si>
    <t>pouzdro zaváděcí B70N25AQ</t>
  </si>
  <si>
    <t>KB895</t>
  </si>
  <si>
    <t>jehla mikropunkční MPIS-401-NT</t>
  </si>
  <si>
    <t>KE981</t>
  </si>
  <si>
    <t>drát vodící Selectiva NiTiNOL NE18060280NW-SL</t>
  </si>
  <si>
    <t>ZJ366</t>
  </si>
  <si>
    <t>Válec do tlak. stříkačky Medrad 150-FT-Q</t>
  </si>
  <si>
    <t>KF101</t>
  </si>
  <si>
    <t>pouzdro zaváděcí KCFW-12.0-35-45-RB-HFANL1-HC</t>
  </si>
  <si>
    <t>ZK816</t>
  </si>
  <si>
    <t>Stříkačka injekční 2-dílná 10 ml LL Inject Solo 4606728V</t>
  </si>
  <si>
    <t>KB980</t>
  </si>
  <si>
    <t>pouzdro zaváděcí B90N10MQ</t>
  </si>
  <si>
    <t>KF135</t>
  </si>
  <si>
    <t>drát vodící Lunderquist 180 cm TSMG-35-180-7-LES</t>
  </si>
  <si>
    <t>KI281</t>
  </si>
  <si>
    <t>klip vaskulární StarClose SE 14679-02</t>
  </si>
  <si>
    <t>KI261</t>
  </si>
  <si>
    <t>jehla koaxiální 15G x 7cm (pro MN1610) á 5ks C1610B</t>
  </si>
  <si>
    <t>KB887</t>
  </si>
  <si>
    <t>dilatátor JCD10.0-38-20-COONS</t>
  </si>
  <si>
    <t>KI280</t>
  </si>
  <si>
    <t>klip vaskulární ProGlide 12673-05</t>
  </si>
  <si>
    <t>KC377</t>
  </si>
  <si>
    <t>drát vodící Synchro .014-200 cm M00313010</t>
  </si>
  <si>
    <t>KB947</t>
  </si>
  <si>
    <t>kohout třícestný PTWS-2FLL-MLL-R</t>
  </si>
  <si>
    <t>KI393</t>
  </si>
  <si>
    <t>drát vodící Nitrex .018.300 cm  N183002</t>
  </si>
  <si>
    <t>KD579</t>
  </si>
  <si>
    <t>drát vodící Nitrex .014 300 cm  N143001</t>
  </si>
  <si>
    <t>KB906</t>
  </si>
  <si>
    <t>drát vodící Amplatz 260 cm THSCF-35-260-3-AUS1</t>
  </si>
  <si>
    <t>KG055</t>
  </si>
  <si>
    <t>pouzdro zaváděcí KSAW-7.0-18/38-55-RB-ANL2-HC</t>
  </si>
  <si>
    <t>KI114</t>
  </si>
  <si>
    <t>drát vodící Rosen 180 cm THSCF-35-180-1.5-ROSEN</t>
  </si>
  <si>
    <t>KA041</t>
  </si>
  <si>
    <t>torguer OTD-100</t>
  </si>
  <si>
    <t>KB986</t>
  </si>
  <si>
    <t>drát vodící GA35263M</t>
  </si>
  <si>
    <t>KI115</t>
  </si>
  <si>
    <t>drát vodící Rosen 260 cm THSCF-35-260-1.5-ROSEN</t>
  </si>
  <si>
    <t>ZC297</t>
  </si>
  <si>
    <t>Manžeta TK dvouhadičková zavinovací obézní 17 x 60 cm KVS M2K 60</t>
  </si>
  <si>
    <t>KI871</t>
  </si>
  <si>
    <t>pouzdro zaváděcí KCFW-5.0-18/38-90-RB-ANL0-HC</t>
  </si>
  <si>
    <t>KB987</t>
  </si>
  <si>
    <t>drát vodící PS35183M</t>
  </si>
  <si>
    <t>KI812</t>
  </si>
  <si>
    <t>pouzdro zaváděcí KCFW-10.0-38-80-RB</t>
  </si>
  <si>
    <t>KC371</t>
  </si>
  <si>
    <t>drát vodící MODEL-V18 150 cm M001468500</t>
  </si>
  <si>
    <t>KD580</t>
  </si>
  <si>
    <t>pouzdro zaváděcí KCFW-7.0-38-40-RB-BLKN</t>
  </si>
  <si>
    <t>ZM772</t>
  </si>
  <si>
    <t>Miska RingMASTER na smáčení vodičů mělká MMRM01</t>
  </si>
  <si>
    <t>KA036</t>
  </si>
  <si>
    <t>jehla Chiba DCHN-22-20.0</t>
  </si>
  <si>
    <t>KD429</t>
  </si>
  <si>
    <t>jehla SDN-21-4.0</t>
  </si>
  <si>
    <t>KF405</t>
  </si>
  <si>
    <t>pouzdro zaváděcí 4F.035 402604A</t>
  </si>
  <si>
    <t>KA040</t>
  </si>
  <si>
    <t>kohout jednocestný POWS-FLL-MLL</t>
  </si>
  <si>
    <t>KB910</t>
  </si>
  <si>
    <t>pouzdro zaváděcí XLCFW-20.-38-30-ENDOSTENT</t>
  </si>
  <si>
    <t>KC115</t>
  </si>
  <si>
    <t>dilatátor vessel F4-17 á 10 ks 504404X</t>
  </si>
  <si>
    <t>KH831</t>
  </si>
  <si>
    <t>jehla SDN-21-7.0</t>
  </si>
  <si>
    <t>KI907</t>
  </si>
  <si>
    <t>pouzdro zaváděcí KCFW-7.0-35-55-RB-HFANL1-HC</t>
  </si>
  <si>
    <t>KB873</t>
  </si>
  <si>
    <t>katetr balónkový LONV8.5-38-100-20-8.0</t>
  </si>
  <si>
    <t>KB884</t>
  </si>
  <si>
    <t>katetr diagnostický HNB5.0-38-100-P-NS-SIM2</t>
  </si>
  <si>
    <t>KB950</t>
  </si>
  <si>
    <t>katetr diagnostický HNB5.0-38-100-P-NS-H1</t>
  </si>
  <si>
    <t>KB955</t>
  </si>
  <si>
    <t>katetr drenážní biliární ULT10.2-38-40-P-32S-CLB-RH</t>
  </si>
  <si>
    <t>KB958</t>
  </si>
  <si>
    <t>katetr drenážní biliární ULT12.0-38-40-P-32S CLB-RH</t>
  </si>
  <si>
    <t>KB959</t>
  </si>
  <si>
    <t>katetr drenážní biliární ULT14.0-38-40-P-32S-CLB-RH</t>
  </si>
  <si>
    <t>KB997</t>
  </si>
  <si>
    <t>mikrokatetr Progreat 2.7F MC-PP27131</t>
  </si>
  <si>
    <t>KC089</t>
  </si>
  <si>
    <t>katetr diagnostický .035 F5 100 LIND SRD5553</t>
  </si>
  <si>
    <t>KC092</t>
  </si>
  <si>
    <t>katetr diagnostický .038 Tempo5 65 BER-2 451515V0</t>
  </si>
  <si>
    <t>KC294</t>
  </si>
  <si>
    <t>katetr vodící ST XF 8F 90 cm H965100520</t>
  </si>
  <si>
    <t>KC342</t>
  </si>
  <si>
    <t>katetr vodící ST XF 5F 90 cm M003100640</t>
  </si>
  <si>
    <t>KD432</t>
  </si>
  <si>
    <t>katetr diagnostický VERT RF-WH14110M</t>
  </si>
  <si>
    <t>KD689</t>
  </si>
  <si>
    <t>katetr diagnostický SCBR5.5-35-125-P-SIM2-SHTL</t>
  </si>
  <si>
    <t>KD700</t>
  </si>
  <si>
    <t>katetr balónkový Mars 5 x 4 OPT 1750-0504</t>
  </si>
  <si>
    <t>KD701</t>
  </si>
  <si>
    <t>katetr balónkový Mars 5 x 10 OPT 1750-0510</t>
  </si>
  <si>
    <t>KD702</t>
  </si>
  <si>
    <t>katetr balónkový Mars 6 x 4 OPT 1750-0604</t>
  </si>
  <si>
    <t>KD703</t>
  </si>
  <si>
    <t>katetr balónkový Mars 6 x 10 OPT 1750-0610</t>
  </si>
  <si>
    <t>KD893</t>
  </si>
  <si>
    <t>katetr balónkový Mars 7 x 4 OPT 1750-0704</t>
  </si>
  <si>
    <t>KD900</t>
  </si>
  <si>
    <t>katetr diagnostický HNBR4.0-35-65-P-NS-RC2</t>
  </si>
  <si>
    <t>KD903</t>
  </si>
  <si>
    <t>katetr diagnostický HNR4.0-35-65-P-8S-VCF</t>
  </si>
  <si>
    <t>KD913</t>
  </si>
  <si>
    <t>katetr balónkový Wanda 3 x 40 135 cm H965SCH505250</t>
  </si>
  <si>
    <t>KD972</t>
  </si>
  <si>
    <t>katetr diagnostický HNBR5.0-38-80-P-NS-VS3</t>
  </si>
  <si>
    <t>KE355</t>
  </si>
  <si>
    <t>mikrokatetr Marathon 105-5055</t>
  </si>
  <si>
    <t>KE503</t>
  </si>
  <si>
    <t>katetr vodící ST XF 6F 100 cm M003101500</t>
  </si>
  <si>
    <t>KE973</t>
  </si>
  <si>
    <t>katetr drenážní biliární ULT12.0-38-25-P-6S-CLM-RH</t>
  </si>
  <si>
    <t>KE978</t>
  </si>
  <si>
    <t>katetr diagnostický SCBR5.5-35-125-P-NS-H1-SHTL</t>
  </si>
  <si>
    <t>KG549</t>
  </si>
  <si>
    <t>katetr balónkový Wanda 6 x 40 80 cm H965SCH505100</t>
  </si>
  <si>
    <t>KG550</t>
  </si>
  <si>
    <t>katetr balónkový Wanda 7 x 40 80 cm H965SCH505130</t>
  </si>
  <si>
    <t>KG551</t>
  </si>
  <si>
    <t>katetr balónkový Wanda 8 x 40 80 cm H965SCH505160</t>
  </si>
  <si>
    <t>KG610</t>
  </si>
  <si>
    <t>katetr balónkový Wanda 4 x 40 80 cm H965SCH505040</t>
  </si>
  <si>
    <t>KH483</t>
  </si>
  <si>
    <t>katetr balónkový Wanda 3 x 40 80 cm H965SCH505010</t>
  </si>
  <si>
    <t>KB877</t>
  </si>
  <si>
    <t>katetr diagnostický T5.0-35-100-P-NS-VAD2</t>
  </si>
  <si>
    <t>KB953</t>
  </si>
  <si>
    <t>katetr drenážní biliární ULT14.0-38-25-P-6S-CLM-RH</t>
  </si>
  <si>
    <t>KB956</t>
  </si>
  <si>
    <t>katetr diagnostický HNR5.0-35-100-P-10S-CFP</t>
  </si>
  <si>
    <t>KB989</t>
  </si>
  <si>
    <t>katetr diagnostický MULTIP RF-ZW34110M</t>
  </si>
  <si>
    <t>KC264</t>
  </si>
  <si>
    <t>mikrokatetr Excelsior 150 M0031441890</t>
  </si>
  <si>
    <t>KD553</t>
  </si>
  <si>
    <t>katetr diagnostický HNBR5.0-35-100-P-NS-C2</t>
  </si>
  <si>
    <t>KD894</t>
  </si>
  <si>
    <t>katetr balónkový Mars 8 x 4 OPT 1750-0804</t>
  </si>
  <si>
    <t>KD896</t>
  </si>
  <si>
    <t>katetr balónkový Mars 10 x 4 OPT 1750-1004</t>
  </si>
  <si>
    <t>KE323</t>
  </si>
  <si>
    <t>katetr značený OPT 1080-4000</t>
  </si>
  <si>
    <t>KF151</t>
  </si>
  <si>
    <t>katetr infuzní Cragg-McNamara 41039-01</t>
  </si>
  <si>
    <t>KG548</t>
  </si>
  <si>
    <t>katetr balónkový Wanda 5 x 40 80 cm H965SCH505070</t>
  </si>
  <si>
    <t>KG553</t>
  </si>
  <si>
    <t>katetr balónkový Wanda 5 x 40 135 cm H965SCH505310</t>
  </si>
  <si>
    <t>KG554</t>
  </si>
  <si>
    <t>katetr balónkový Wanda 6 x 40 135 cm H965SCH505340</t>
  </si>
  <si>
    <t>KG924</t>
  </si>
  <si>
    <t>katetr okluzní Coda CODA-2-9.0-35-120-32</t>
  </si>
  <si>
    <t>KH178</t>
  </si>
  <si>
    <t>katetr balónkový Mustang 10 x 60 75 cm H74939171100670</t>
  </si>
  <si>
    <t>KH661</t>
  </si>
  <si>
    <t>katetr infuzní Cragg-McNamara 41054-01</t>
  </si>
  <si>
    <t>KC443</t>
  </si>
  <si>
    <t>katetr balónkový Maverick2 2.5 x 20 H7493892820250</t>
  </si>
  <si>
    <t>KH813</t>
  </si>
  <si>
    <t>katetr balónkový Senri 3 x 60 mm BD-S3060L</t>
  </si>
  <si>
    <t>KH892</t>
  </si>
  <si>
    <t>katetr vodící 40DEG XF 8F 90 cm H965100440</t>
  </si>
  <si>
    <t>KC267</t>
  </si>
  <si>
    <t>katetr vodící ST XF 6F 90 cm H965100500</t>
  </si>
  <si>
    <t>KC090</t>
  </si>
  <si>
    <t>katetr diagnostický .035 F4 65 LINDH SRD5355</t>
  </si>
  <si>
    <t>KH572</t>
  </si>
  <si>
    <t>katetr balónkový Mustang 12 x 40 135 cm H74939171120410</t>
  </si>
  <si>
    <t>KE852</t>
  </si>
  <si>
    <t>katetr diagnostický Outlook RQ-BHA4102M</t>
  </si>
  <si>
    <t>KC087</t>
  </si>
  <si>
    <t>katetr diagnostický .035 F5 65 LINDH SR2948</t>
  </si>
  <si>
    <t>KE767</t>
  </si>
  <si>
    <t>katetr drenážní BTQ BT-PD1-1230-W</t>
  </si>
  <si>
    <t>KD970</t>
  </si>
  <si>
    <t>katetr diagnostický HNBR5.0-35-65-P-NS-RDC</t>
  </si>
  <si>
    <t>KB957</t>
  </si>
  <si>
    <t>extraktor vaskulární Goose Neck GN2000</t>
  </si>
  <si>
    <t>KG552</t>
  </si>
  <si>
    <t>katetr balónkový Wanda 10 x 40 80 cm H965SCH505210</t>
  </si>
  <si>
    <t>KC136</t>
  </si>
  <si>
    <t>katetr diagnostický .038 Tempo4 65 BER-2 451415V0</t>
  </si>
  <si>
    <t>KC312</t>
  </si>
  <si>
    <t>mikrokatetr Excelsior SL-10 150 M0031681890</t>
  </si>
  <si>
    <t>KE302</t>
  </si>
  <si>
    <t>katetr diagnostický HNR5.0-35-100-P-10S-PIG</t>
  </si>
  <si>
    <t>KG555</t>
  </si>
  <si>
    <t>katetr balónkový Wanda 7 x 40 135 cm H965SCH505370</t>
  </si>
  <si>
    <t>KI279</t>
  </si>
  <si>
    <t>katetr balónkový Viatrac .014 5x2x135 1008193-20</t>
  </si>
  <si>
    <t>KI345</t>
  </si>
  <si>
    <t>katetr diagnostický HNBR5.0-35-65-P-NS-VANSCHIE1</t>
  </si>
  <si>
    <t>KE766</t>
  </si>
  <si>
    <t>katetr drenážní BTQ BT-PD1-1030-W</t>
  </si>
  <si>
    <t>KC122</t>
  </si>
  <si>
    <t>katetr diagnostický .038 Tempo5 100 BER-2 451515H0</t>
  </si>
  <si>
    <t>KC295</t>
  </si>
  <si>
    <t>katetr balónkový XXL 14-4/5.8/120 M001145150</t>
  </si>
  <si>
    <t>KD911</t>
  </si>
  <si>
    <t>katetr diagnostický HNB5.0-35-65-P-NS-TIPS</t>
  </si>
  <si>
    <t>KB967</t>
  </si>
  <si>
    <t>katetr diagnostický HNBR5.0-35-40-P-NS-VANSCHIE2</t>
  </si>
  <si>
    <t>KH950</t>
  </si>
  <si>
    <t>katetr balónkový Mustang 5 x 60 75 cm H74939171050670</t>
  </si>
  <si>
    <t>KI348</t>
  </si>
  <si>
    <t>katetr diagnostický HNBR5.0-35-65-P-NS-VANSCHIE4</t>
  </si>
  <si>
    <t>KC444</t>
  </si>
  <si>
    <t>katetr balónkový Maverick2 3.0 x 20 H7493892820300</t>
  </si>
  <si>
    <t>KG632</t>
  </si>
  <si>
    <t>mikrokatetr Cantata MCS-2.8-NT-150-15-HP</t>
  </si>
  <si>
    <t>KD914</t>
  </si>
  <si>
    <t>katetr balónkový Wanda 4 x 40 135 cm H965SCH505280</t>
  </si>
  <si>
    <t>KI347</t>
  </si>
  <si>
    <t>katetr diagnostický HNBR5.0-35-65-P-NS-VANSCHIE3</t>
  </si>
  <si>
    <t>KG949</t>
  </si>
  <si>
    <t>katetr diagnostický .038 Tempo4 100 BER-2 451415H0</t>
  </si>
  <si>
    <t>KH467</t>
  </si>
  <si>
    <t>katetr diagnostický Tempo4 65 COBRAII 451443V2</t>
  </si>
  <si>
    <t>KI474</t>
  </si>
  <si>
    <t>katetr diagnostický HNBR4.0-35-125-P-NS-H1</t>
  </si>
  <si>
    <t>KH571</t>
  </si>
  <si>
    <t>katetr balónkový Mustang 10 x 20 75 cm H74939171100270</t>
  </si>
  <si>
    <t>KC175</t>
  </si>
  <si>
    <t>protekce embolická Spider FX SPD2-060-190</t>
  </si>
  <si>
    <t>KH573</t>
  </si>
  <si>
    <t>mikrokatetr Progreat 2.8F MC-PP28131ZB</t>
  </si>
  <si>
    <t>KI349</t>
  </si>
  <si>
    <t>katetr diagnostický HNBR5.0-35-65-P-NS-VANSCHIE5</t>
  </si>
  <si>
    <t>KD895</t>
  </si>
  <si>
    <t>katetr balónkový Mars 9 x 4 OPT 1750-0904</t>
  </si>
  <si>
    <t>KI534</t>
  </si>
  <si>
    <t>extraktor vaskulární Indy OTW INDY-8.0-35-100-40</t>
  </si>
  <si>
    <t>KG547</t>
  </si>
  <si>
    <t>katetr balónkový Wanda 5 x 20 80 cm H965SCH505060</t>
  </si>
  <si>
    <t>KC088</t>
  </si>
  <si>
    <t>katetr diagnostický  .035 F4 100 LUN SRD5354</t>
  </si>
  <si>
    <t>KI771</t>
  </si>
  <si>
    <t>katetr vodící ST XF 5F 100 cm M003101640</t>
  </si>
  <si>
    <t>KD912</t>
  </si>
  <si>
    <t>katetr diagnostický HNBR4.1-35-65-P-NS-C2</t>
  </si>
  <si>
    <t>KC363</t>
  </si>
  <si>
    <t>katetr balónkový XXL 18-4/5.8/120 M001145580</t>
  </si>
  <si>
    <t>KD724</t>
  </si>
  <si>
    <t>balón coda-10,0-35-100-32</t>
  </si>
  <si>
    <t>KE817</t>
  </si>
  <si>
    <t>katetr diagnostický HNBR5.0-38-80-P-NS-CHG-A</t>
  </si>
  <si>
    <t>KB951</t>
  </si>
  <si>
    <t>katetr diagnostický HNBR5.0-38-100-P-NS-H1</t>
  </si>
  <si>
    <t>KE770</t>
  </si>
  <si>
    <t>kaktetr balónkový Maverick2 4.0x20 H7493892820400</t>
  </si>
  <si>
    <t>KB939</t>
  </si>
  <si>
    <t>katetr diagnostický HNB7.0-38-100-P-12S-APC</t>
  </si>
  <si>
    <t>KH174</t>
  </si>
  <si>
    <t>katetr balónkový Mustang 8 x 60 75 cm H74939171080670</t>
  </si>
  <si>
    <t>KB960</t>
  </si>
  <si>
    <t>filtr venakavální IGTCFS-65-UNI IGTCFS-65-UNI</t>
  </si>
  <si>
    <t>KB882</t>
  </si>
  <si>
    <t>set bioptický jaterní LABS-100</t>
  </si>
  <si>
    <t>KE974</t>
  </si>
  <si>
    <t>katetr drenážní biliární ULT10.2-38-25-P-6S-CLM-RH</t>
  </si>
  <si>
    <t>KE995</t>
  </si>
  <si>
    <t>katetr drenážní BTQ BT-PD1-1430-W</t>
  </si>
  <si>
    <t>KI632</t>
  </si>
  <si>
    <t>katetr diagnostický HNBR5.0-38-100-P-NS-MPA</t>
  </si>
  <si>
    <t>KD423</t>
  </si>
  <si>
    <t>katetr diagnostický HNBR4.0-35-100-P-NS-C1</t>
  </si>
  <si>
    <t>KC144</t>
  </si>
  <si>
    <t>katetr diagnostický .035 F4 65 COBRA-III 532444</t>
  </si>
  <si>
    <t>KH007</t>
  </si>
  <si>
    <t>katetr balónkový Mustang 10 x 40 135 cm H74939171100410</t>
  </si>
  <si>
    <t>KD904</t>
  </si>
  <si>
    <t>katetr diagnostický HNB5.0-38-65-P-2S-C2</t>
  </si>
  <si>
    <t>KI906</t>
  </si>
  <si>
    <t>extraktor vaskulární Cloversnare 4-Loop VRS-6.0-90</t>
  </si>
  <si>
    <t>KB879</t>
  </si>
  <si>
    <t>katetr diagnostický P5.0-35-50-P-NS-0</t>
  </si>
  <si>
    <t>KD428</t>
  </si>
  <si>
    <t>katetr diagnostický SCBR4.0-38-100-P-NS-H1</t>
  </si>
  <si>
    <t>KH891</t>
  </si>
  <si>
    <t>katetr vodící 40DEG XF 6F 100 cm M003101420</t>
  </si>
  <si>
    <t>KI953</t>
  </si>
  <si>
    <t>katetr značený NR5.0-35-100-P-10S-0-CSC-20</t>
  </si>
  <si>
    <t>ZB215</t>
  </si>
  <si>
    <t>Šití safil fialový 3/0 (2) bal. á 36 ks C1048041</t>
  </si>
  <si>
    <t>ZD423</t>
  </si>
  <si>
    <t>Šití silon monofil modrý 4/0 EP 1,5 bal. á 24 ks SM 2061</t>
  </si>
  <si>
    <t>ZA919</t>
  </si>
  <si>
    <t>Šití merslen gr 2-0 bal. á 36 ks EH6414H</t>
  </si>
  <si>
    <t>ZA832</t>
  </si>
  <si>
    <t>Jehla injekční 0,9 x 40 mm žlutá 4657519</t>
  </si>
  <si>
    <t>ZB479</t>
  </si>
  <si>
    <t>Jehla chirurgická B12</t>
  </si>
  <si>
    <t>ZF431</t>
  </si>
  <si>
    <t>Rukavice operační gammex PF sensitive vel. 7,5 353195</t>
  </si>
  <si>
    <t>ZK476</t>
  </si>
  <si>
    <t>Rukavice operační latexové s pudrem ansell medigrip plus vel. 7,5 303505 (302925)</t>
  </si>
  <si>
    <t>ZL071</t>
  </si>
  <si>
    <t>Rukavice operační gammex bez pudru PF EnLite vel. 6,5 353383</t>
  </si>
  <si>
    <t>ZL072</t>
  </si>
  <si>
    <t>Rukavice operační gammex bez pudru PF EnLite vel. 7,0 353384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</si>
  <si>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</si>
  <si>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</si>
  <si>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</si>
  <si>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</si>
  <si>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ZN041</t>
  </si>
  <si>
    <t>Rukavice operační  gamex ansell PF bez pudru 6,5 A351143</t>
  </si>
  <si>
    <t>ZN126</t>
  </si>
  <si>
    <t>Rukavice operační  gamex ansell PF bez pudru 7,0 A351144</t>
  </si>
  <si>
    <t>ZN130</t>
  </si>
  <si>
    <t>Rukavice operační  gamex ansell PF bez pudru 6,0 A351142</t>
  </si>
  <si>
    <t>KD694</t>
  </si>
  <si>
    <t>stentgraft aortální Zenith Flex AAA  - Main Body TFFB-32-82,125-ZT,32</t>
  </si>
  <si>
    <t>KF043</t>
  </si>
  <si>
    <t>stent intrakraniální Solitaire SAB-4-20</t>
  </si>
  <si>
    <t>KF568</t>
  </si>
  <si>
    <t>stentgraft Viatorr 10 x 60 N-PT106275</t>
  </si>
  <si>
    <t>KG937</t>
  </si>
  <si>
    <t>stentgraft aortální Zenith AAA- Spiral Leg ZSLE</t>
  </si>
  <si>
    <t>KG984</t>
  </si>
  <si>
    <t>stent jícnový FerX-ELLA Boubella E 014-04N-20-150-L</t>
  </si>
  <si>
    <t>KH292</t>
  </si>
  <si>
    <t>stentgraft aortální Zenith Low Profile - Main Body ZALB ZALB-x-x</t>
  </si>
  <si>
    <t>KC003</t>
  </si>
  <si>
    <t>stentgraft aortální Ella bifurkační  set 001-08-24,26,32....</t>
  </si>
  <si>
    <t>KF735</t>
  </si>
  <si>
    <t>stent vaskulární Astron 8/40/70 343778</t>
  </si>
  <si>
    <t>KG558</t>
  </si>
  <si>
    <t>stent jícnový FerX-ELLA Boubella E 014-04N-20-120-L</t>
  </si>
  <si>
    <t>KH482</t>
  </si>
  <si>
    <t>stent vaskulární Astron 8/80/70 343780</t>
  </si>
  <si>
    <t>KH711</t>
  </si>
  <si>
    <t>stent vaskulární Epic 8 x 120 120 cm H74939054081220</t>
  </si>
  <si>
    <t>KF569</t>
  </si>
  <si>
    <t>stentgraft Viatorr 10 x 70 N-PT107275</t>
  </si>
  <si>
    <t>KF100</t>
  </si>
  <si>
    <t>stentgraft aortální Zenith Branch Iliac ZBIS-12-61-41</t>
  </si>
  <si>
    <t>KH713</t>
  </si>
  <si>
    <t>stent vaskulární Epic 10 x 40 120 cm H74939054104020</t>
  </si>
  <si>
    <t>KI083</t>
  </si>
  <si>
    <t>stent vaskulární Isthmus 10 x 39 ICLC10039L</t>
  </si>
  <si>
    <t>KI084</t>
  </si>
  <si>
    <t>stent vaskulární Isthmus 8 x 29 ICLC8029L</t>
  </si>
  <si>
    <t>KI085</t>
  </si>
  <si>
    <t>stent vaskulární Isthmus 8 x 39 ICLC8039L</t>
  </si>
  <si>
    <t>KD686</t>
  </si>
  <si>
    <t>stent jícnový degradabilní DV 019-IU-31/25/31-100-DVC-C individuální úprava</t>
  </si>
  <si>
    <t>KI082</t>
  </si>
  <si>
    <t>stent vaskulární Isthmus 10 x 29 ICLC10029L</t>
  </si>
  <si>
    <t>KI089</t>
  </si>
  <si>
    <t>stent vaskulární Radix2 6 x 17 ICRW6017S</t>
  </si>
  <si>
    <t>KH708</t>
  </si>
  <si>
    <t>stent vaskulární Epic 7 x 118 120 cm H74939054071220</t>
  </si>
  <si>
    <t>KF736</t>
  </si>
  <si>
    <t>stent vaskulární Astron 8/60/70 343779</t>
  </si>
  <si>
    <t>KI282</t>
  </si>
  <si>
    <t>stent vaskulární Acculink 014 8.0 x 40 x 132 1010129-40</t>
  </si>
  <si>
    <t>KF307</t>
  </si>
  <si>
    <t>stentgraft aortální Zenith TX2 TAA - Proximal Comp.  ZTEG-2P-x-x-PF</t>
  </si>
  <si>
    <t>KH712</t>
  </si>
  <si>
    <t>stent vaskulární Epic 10 x 80 120 cm H74939054108020</t>
  </si>
  <si>
    <t>KH860</t>
  </si>
  <si>
    <t>stent intrakraniální Capture LP 3.0 x 15 mm 300011</t>
  </si>
  <si>
    <t>KI076</t>
  </si>
  <si>
    <t>stentgraft Fluency 10 x 60 FVM10060</t>
  </si>
  <si>
    <t>KD837</t>
  </si>
  <si>
    <t>stentgraft aortální Zenit Fenestrated AAA ZCMD-ZFEN-P-2-34-122 (zakázková výroba)</t>
  </si>
  <si>
    <t>KF734</t>
  </si>
  <si>
    <t>stent vaskulární Astron 7/40/70 343774</t>
  </si>
  <si>
    <t>KF733</t>
  </si>
  <si>
    <t>stent vaskulární Astron 7/60/70 343775</t>
  </si>
  <si>
    <t>KH563</t>
  </si>
  <si>
    <t>stent biliární Zilver 10 x 10 ZFV6-80-10-10.0</t>
  </si>
  <si>
    <t>KC005</t>
  </si>
  <si>
    <t>stentgraft aortální Ella kónický set 001-08 001-08-28-17-198</t>
  </si>
  <si>
    <t>KH353</t>
  </si>
  <si>
    <t>stentgraft Fluency 10 x 80 FVL10080</t>
  </si>
  <si>
    <t>KI201</t>
  </si>
  <si>
    <t>stentgraft Fluency 8 x 40 FVM08040</t>
  </si>
  <si>
    <t>KH709</t>
  </si>
  <si>
    <t>stent vaskulární Epic 8 x 41 120 cm H74939054084020</t>
  </si>
  <si>
    <t>KH041</t>
  </si>
  <si>
    <t>stent biliární Nitinella 019-01C-10-100</t>
  </si>
  <si>
    <t>KG574</t>
  </si>
  <si>
    <t>stent jícnový FerX-ELLA Boubella 014-01N-20-120-L</t>
  </si>
  <si>
    <t>KF737</t>
  </si>
  <si>
    <t>stent vaskulární Astron 10/40/70 349214</t>
  </si>
  <si>
    <t>KF570</t>
  </si>
  <si>
    <t>stentgraft Viatorr 10 x 80 N-PT108275</t>
  </si>
  <si>
    <t>KE966</t>
  </si>
  <si>
    <t>stent vaskulární luminexx ZVM14060</t>
  </si>
  <si>
    <t>KI086</t>
  </si>
  <si>
    <t>stent vaskulární Isthmus 9 x 29 ICLC9029L</t>
  </si>
  <si>
    <t>KI087</t>
  </si>
  <si>
    <t>stent vaskulární Isthmus 9 x 39 ICLC9039L</t>
  </si>
  <si>
    <t>KF056</t>
  </si>
  <si>
    <t>stent intrakraniální Solitaire SAB-6-20</t>
  </si>
  <si>
    <t>KF136</t>
  </si>
  <si>
    <t>stent jícnový degradabilní BD 019-10A-31/25/31-100</t>
  </si>
  <si>
    <t>KG985</t>
  </si>
  <si>
    <t>stent intrakraniální Solitaire SAB-4-15</t>
  </si>
  <si>
    <t>KI715</t>
  </si>
  <si>
    <t>stentgraft Fluency 7 x 60 FVL07060</t>
  </si>
  <si>
    <t>ZL288</t>
  </si>
  <si>
    <t>Stentgraft vaskulární Advanta V12 6 x 22 mm 85343</t>
  </si>
  <si>
    <t>KI718</t>
  </si>
  <si>
    <t>stentgraft Fluency 10 x 40 FVL10040</t>
  </si>
  <si>
    <t>KF739</t>
  </si>
  <si>
    <t>stent vaskulární Astron 10/80/70 349216</t>
  </si>
  <si>
    <t>KH710</t>
  </si>
  <si>
    <t>stent vaskulární Epic 8 x 82 120 cm H74939054088020</t>
  </si>
  <si>
    <t>ZD783</t>
  </si>
  <si>
    <t>Stentgraft vaskulární Advanta V12 7 x 22 mm 171949</t>
  </si>
  <si>
    <t>KH481</t>
  </si>
  <si>
    <t>stent vaskulární astron 7/80/70 343776</t>
  </si>
  <si>
    <t>KF190</t>
  </si>
  <si>
    <t>stent biliární Zilver 8 x 10 ZIB6-40-10-8.0</t>
  </si>
  <si>
    <t>KF850</t>
  </si>
  <si>
    <t>stent jícnový FerX-ELLA Boubella 014-02N-20-150-L</t>
  </si>
  <si>
    <t>KH830</t>
  </si>
  <si>
    <t>stent vaskulární Epic 10 x 98 120cm H74939054101020</t>
  </si>
  <si>
    <t>KI297</t>
  </si>
  <si>
    <t>stent vaskulární Omnilink Elite 035 10 x 29 x 135 11013-29</t>
  </si>
  <si>
    <t>KI299</t>
  </si>
  <si>
    <t>stent vaskulární Omnilink Elite 035 10 x39 x 135 11013-39</t>
  </si>
  <si>
    <t>ZC366</t>
  </si>
  <si>
    <t>Převodník tlakový PX260 150 cm 1 linka bal. á 20 ks T100209A</t>
  </si>
  <si>
    <t>KB929</t>
  </si>
  <si>
    <t>spirála emolizační Nester 8 x 14 MWCE-35-14-8-NESTER</t>
  </si>
  <si>
    <t>KB948</t>
  </si>
  <si>
    <t>spirála emolizační Tornado 3-2 MWCE-18S-3/2-TORNADO</t>
  </si>
  <si>
    <t>KC439</t>
  </si>
  <si>
    <t>spirála embolizační GDS-10-360 4 x 8 M003347408SR0</t>
  </si>
  <si>
    <t>KE353</t>
  </si>
  <si>
    <t>činidlo embolizační tekuté onyx 18 105-7000-060</t>
  </si>
  <si>
    <t>KC292</t>
  </si>
  <si>
    <t>spirála embolizační GDC-10 Ultrasoft 3 x 6 M0033433060</t>
  </si>
  <si>
    <t>KC438</t>
  </si>
  <si>
    <t>spirála embolizační GDS-10-360 5 x 9 M003347509SR0</t>
  </si>
  <si>
    <t>KH825</t>
  </si>
  <si>
    <t>spirála embolizační Nester 2 x 5 MWCE-18-5-2-NESTER</t>
  </si>
  <si>
    <t>KH828</t>
  </si>
  <si>
    <t>spirála embolizační Nester 3 x 7 MWCE-18-7-3-NESTER</t>
  </si>
  <si>
    <t>KH829</t>
  </si>
  <si>
    <t>spirála embolizační Nester 4 x 7 MWCE-18-7-4-NESTER</t>
  </si>
  <si>
    <t>KH823</t>
  </si>
  <si>
    <t>spirála embolizační Nester 2x 3 MWCE-18-3-2-NESTER</t>
  </si>
  <si>
    <t>KH827</t>
  </si>
  <si>
    <t>spirála embolizační Nester 2 x 7 MWCE-18-7-2-NESTER</t>
  </si>
  <si>
    <t>KC437</t>
  </si>
  <si>
    <t>spirála embolizační GDS-10-360 6 x 11 M003347611SR0</t>
  </si>
  <si>
    <t>KC307</t>
  </si>
  <si>
    <t>spirála embolizační GDC-10 Soft 2D 5 x 10 M003344510SR40</t>
  </si>
  <si>
    <t>KB996</t>
  </si>
  <si>
    <t>částice embolizační EB2S507</t>
  </si>
  <si>
    <t>KB921</t>
  </si>
  <si>
    <t>spirála emolizační Tornado 5-3 MWCE-35-5/3-TORNADO</t>
  </si>
  <si>
    <t>KB930</t>
  </si>
  <si>
    <t>spirála emolizační Nester 10 x 14 MWCE-35-14-10-NESTER</t>
  </si>
  <si>
    <t>KB927</t>
  </si>
  <si>
    <t>spirála emolizační Hial MWCE-18S-1.0-0-HILA</t>
  </si>
  <si>
    <t>KE345</t>
  </si>
  <si>
    <t>spirála emolizační Nester 4 x 14 MWCE-35-14-4-NESTER</t>
  </si>
  <si>
    <t>KE265</t>
  </si>
  <si>
    <t>spirála emolizační Nester 12 x 14 MWCE-35-14-12-NESTER</t>
  </si>
  <si>
    <t>KI633</t>
  </si>
  <si>
    <t>spirála embolizační Nester 14 x 14 MWCE-35-14-14-NESTER</t>
  </si>
  <si>
    <t>KD827</t>
  </si>
  <si>
    <t>spirála embolizační GDC-10SR 5 x 15 M003346515SR0</t>
  </si>
  <si>
    <t>ZM943</t>
  </si>
  <si>
    <t>Okluder AVP - amplatzer vascular plug II 12 x 9 mm 9-AVP2-012</t>
  </si>
  <si>
    <t>KC360</t>
  </si>
  <si>
    <t>spirála embolizační GDC vortx 2 x 4 M00335302440</t>
  </si>
  <si>
    <t>KB874</t>
  </si>
  <si>
    <t>spirála embolizační 5 x 5 IMWCE-35-5-5</t>
  </si>
  <si>
    <t>KB924</t>
  </si>
  <si>
    <t>spirála embolizační 3 x 3 IMWCE-35-3-3</t>
  </si>
  <si>
    <t>KC390</t>
  </si>
  <si>
    <t>spirála embolizační GDC vortx 2 x 6 M00335302640</t>
  </si>
  <si>
    <t>KC361</t>
  </si>
  <si>
    <t>spirála embolizační GDC vortx 2 x 5 M00335302540</t>
  </si>
  <si>
    <t>KI634</t>
  </si>
  <si>
    <t>spirála embolizační Nester 18 x 14 MWCE-35-14-18-NESTER</t>
  </si>
  <si>
    <t>KC436</t>
  </si>
  <si>
    <t>spirála embolizační GDS-10-360 6 x 15 M003347615SR0</t>
  </si>
  <si>
    <t>KC441</t>
  </si>
  <si>
    <t>spirála embolizační GDC-10 Ultrasoft 4 x 8 M0033434080</t>
  </si>
  <si>
    <t>KC306</t>
  </si>
  <si>
    <t>spirála embolizační GDC-10 Soft 2D 4 x 8 M003344408SR40</t>
  </si>
  <si>
    <t>KC394</t>
  </si>
  <si>
    <t>spirála embolizační GDC-10 Soft 2D 5 x 6 M003344506SR40</t>
  </si>
  <si>
    <t>KB964</t>
  </si>
  <si>
    <t>spirála embolizační GDC-10 Soft 2D 6 x 6 M003344606SR40</t>
  </si>
  <si>
    <t>KC309</t>
  </si>
  <si>
    <t>spirála embolizační GDC-10 SOFT 2D 7 x 10 M003344710SR4</t>
  </si>
  <si>
    <t>KC291</t>
  </si>
  <si>
    <t>spirála embolizační GDC-10 Ultrasoft 3 x 8 M0033433080</t>
  </si>
  <si>
    <t>KC435</t>
  </si>
  <si>
    <t>spirála embolizační GDS-10-360 6 x 11 M003346611SR0</t>
  </si>
  <si>
    <t>KC290</t>
  </si>
  <si>
    <t>spirála embolizační GDC-10 Ultrasoft 3 x 4 M0033433040</t>
  </si>
  <si>
    <t>KC303</t>
  </si>
  <si>
    <t>spirála embolizační GDC-10 Ultrasoft 2 x 6 M0033432060</t>
  </si>
  <si>
    <t>KC393</t>
  </si>
  <si>
    <t>spirála embolizační GDS-10 Ultrasoft 2 x 4 M0033432040</t>
  </si>
  <si>
    <t>KC426</t>
  </si>
  <si>
    <t>spiríla embolizační GDC-10-360 4 x 7 M003346407SR0</t>
  </si>
  <si>
    <t>KC440</t>
  </si>
  <si>
    <t>spirála embolizační GDS-10-360 3 x 6 M003347306SR0</t>
  </si>
  <si>
    <t>KH824</t>
  </si>
  <si>
    <t>spirála embolizační Nester 3 x 3 MWCE-18-3-3-NESTER</t>
  </si>
  <si>
    <t>KH826</t>
  </si>
  <si>
    <t>spirála embolizační Nester 3 x 5 MWCE-18-5-3-NESTER</t>
  </si>
  <si>
    <t>KI949</t>
  </si>
  <si>
    <t>spirála embolizační GDC-10 SOFT STRETCH 2 x 8 M003341208SR40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</si>
  <si>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</si>
  <si>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</si>
  <si>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</si>
  <si>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</si>
  <si>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</si>
  <si>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</si>
  <si>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</si>
  <si>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</si>
  <si>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</si>
  <si>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</si>
  <si>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</si>
  <si>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</si>
  <si>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</si>
  <si>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</si>
  <si>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Radiologická klinika, přístr. pracoviště -detašová</t>
  </si>
  <si>
    <t>50115070</t>
  </si>
  <si>
    <t>513 SZM katetry (112 02 101)</t>
  </si>
  <si>
    <t>50115075</t>
  </si>
  <si>
    <t>538 SZM Stenty (112 02 101)</t>
  </si>
  <si>
    <t>50115079</t>
  </si>
  <si>
    <t>542 SZM Intenzivní péče (112 02 100)</t>
  </si>
  <si>
    <t>50115083</t>
  </si>
  <si>
    <t>545 SZM Embolizace (112 02 101)</t>
  </si>
  <si>
    <t>Spotřeba zdravotnického materiálu - orientační přehled</t>
  </si>
  <si>
    <t>ON Data</t>
  </si>
  <si>
    <t>806 - Pracoviště s osvědčením pro provádění screeningu n</t>
  </si>
  <si>
    <t>809 - Pracoviště radiodiagnostiky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</si>
  <si>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</si>
  <si>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</si>
  <si>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</si>
  <si>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Čechová Ivana</t>
  </si>
  <si>
    <t>Dobiášová Jana</t>
  </si>
  <si>
    <t>Frosztega EricIreneusz</t>
  </si>
  <si>
    <t>Pernička Jaroslav</t>
  </si>
  <si>
    <t>Skoumal Pavel</t>
  </si>
  <si>
    <t>Šišola Ivan</t>
  </si>
  <si>
    <t>Švébišová Hana</t>
  </si>
  <si>
    <t>Švébišová Lucie</t>
  </si>
  <si>
    <t>Wanek Tomáš</t>
  </si>
  <si>
    <t>Antalíková Kristýna</t>
  </si>
  <si>
    <t>Zdravotní výkony vykázané na pracovišti v rámci ambulantní péče dle lékařů *</t>
  </si>
  <si>
    <t>806</t>
  </si>
  <si>
    <t>3</t>
  </si>
  <si>
    <t>0075314</t>
  </si>
  <si>
    <t>JEHLA BIOPTICKÁ MN1610</t>
  </si>
  <si>
    <t>0075318</t>
  </si>
  <si>
    <t>JEHLA BIOPTICKÁ MN1410</t>
  </si>
  <si>
    <t>0151449</t>
  </si>
  <si>
    <t>JEHLA BIOPTICKÁ DO DĚLA (BARD MAGNUM)  UNIVERSAL P</t>
  </si>
  <si>
    <t>V</t>
  </si>
  <si>
    <t>68003</t>
  </si>
  <si>
    <t>vyÜet°enÝ ultrazvukem pro ZP 207</t>
  </si>
  <si>
    <t>68004</t>
  </si>
  <si>
    <t>zhodnocenÝ nßlezu - normßlnÝ nßlez pro ZP 207</t>
  </si>
  <si>
    <t>89178</t>
  </si>
  <si>
    <t>SCREENINGOVÁ MAMOGRAFIE DIGITÁLNÍ V DISPENZÁRNÍ PÉ</t>
  </si>
  <si>
    <t>89222</t>
  </si>
  <si>
    <t>89221</t>
  </si>
  <si>
    <t>89814</t>
  </si>
  <si>
    <t>DRUHÉ ČTENÍ MAMOGRAFICKÝCH SNÍMKŮ VE SCREENINGU</t>
  </si>
  <si>
    <t>89510</t>
  </si>
  <si>
    <t>UZ PRSŮ JAKO DOPLNĚK SCREENINGOVÉ MAMOGRAFIE (VČET</t>
  </si>
  <si>
    <t>51881</t>
  </si>
  <si>
    <t>MULTIDISCIPLINÁRNÍ INDIKAČNÍ SEMINÁŘ K URČENÍ OPTI</t>
  </si>
  <si>
    <t>89314</t>
  </si>
  <si>
    <t>PERKUTÁNNÍ PUNKCE NEBO BIOPSIE PRSU ŘÍZENÁ RDG MET</t>
  </si>
  <si>
    <t>68002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</si>
  <si>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</si>
  <si>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</si>
  <si>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</si>
  <si>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</si>
  <si>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</si>
  <si>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</si>
  <si>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1</t>
  </si>
  <si>
    <t>0001733</t>
  </si>
  <si>
    <t>XENETIX 300</t>
  </si>
  <si>
    <t>0002918</t>
  </si>
  <si>
    <t>0002920</t>
  </si>
  <si>
    <t>0003132</t>
  </si>
  <si>
    <t>GADOVIST 1,0 MMOL/ML</t>
  </si>
  <si>
    <t>0003134</t>
  </si>
  <si>
    <t>0017039</t>
  </si>
  <si>
    <t>0022075</t>
  </si>
  <si>
    <t>0022077</t>
  </si>
  <si>
    <t>0042411</t>
  </si>
  <si>
    <t>VISIPAQUE 270 MG I/ML</t>
  </si>
  <si>
    <t>0042433</t>
  </si>
  <si>
    <t>0042439</t>
  </si>
  <si>
    <t>0045119</t>
  </si>
  <si>
    <t>0045123</t>
  </si>
  <si>
    <t>0045124</t>
  </si>
  <si>
    <t>0059496</t>
  </si>
  <si>
    <t>TELEBRIX GASTRO</t>
  </si>
  <si>
    <t>0065978</t>
  </si>
  <si>
    <t>0065980</t>
  </si>
  <si>
    <t>0077016</t>
  </si>
  <si>
    <t>0077017</t>
  </si>
  <si>
    <t>0077018</t>
  </si>
  <si>
    <t>0077019</t>
  </si>
  <si>
    <t>0077024</t>
  </si>
  <si>
    <t>0093626</t>
  </si>
  <si>
    <t>0095607</t>
  </si>
  <si>
    <t>0095609</t>
  </si>
  <si>
    <t>0151208</t>
  </si>
  <si>
    <t>0006707</t>
  </si>
  <si>
    <t>JEHLA BIOPTICKÁ K SYSTÉMU MAMMOTOME</t>
  </si>
  <si>
    <t>0030303</t>
  </si>
  <si>
    <t>LOKALIZÁTOR PRSNÍCH LÉZÍ,  MICROMARK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</si>
  <si>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</si>
  <si>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</si>
  <si>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</si>
  <si>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</si>
  <si>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</si>
  <si>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</si>
  <si>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</si>
  <si>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</si>
  <si>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</si>
  <si>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</si>
  <si>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</si>
  <si>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</si>
  <si>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</si>
  <si>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</si>
  <si>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</si>
  <si>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</si>
  <si>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</si>
  <si>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</si>
  <si>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</si>
  <si>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</si>
  <si>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0048264</t>
  </si>
  <si>
    <t>DRÁT NEUROINTERVENČNÍ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</si>
  <si>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</si>
  <si>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</si>
  <si>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</si>
  <si>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</si>
  <si>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</si>
  <si>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</si>
  <si>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</si>
  <si>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</si>
  <si>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</si>
  <si>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</si>
  <si>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</si>
  <si>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</si>
  <si>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</si>
  <si>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</si>
  <si>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</si>
  <si>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</si>
  <si>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</si>
  <si>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</si>
  <si>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</si>
  <si>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</si>
  <si>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</si>
  <si>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</si>
  <si>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0053921</t>
  </si>
  <si>
    <t>KATETR PRO DRENÁŽ ŽLUČNÍKU VAN SONNENBERG 20-8XX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</si>
  <si>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</si>
  <si>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</si>
  <si>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</si>
  <si>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</si>
  <si>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</si>
  <si>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</si>
  <si>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0056016</t>
  </si>
  <si>
    <t>SET PRO ENTEROKLÝZU - SONDA DUODENÁLNÍ GUERBET 815</t>
  </si>
  <si>
    <t>0056021</t>
  </si>
  <si>
    <t>SET PRO ENTEROKLÝZU- HADIČKA K OMEZOVAČI TLAKU 834</t>
  </si>
  <si>
    <t>0056025</t>
  </si>
  <si>
    <t>SET PRO ENTEROKLÝZU - VAK NÁLEVOVÝ 857</t>
  </si>
  <si>
    <t>0056030</t>
  </si>
  <si>
    <t>SET PRO ENTEROKLÝZU - MEZISPOJKA Y 879</t>
  </si>
  <si>
    <t>0056358</t>
  </si>
  <si>
    <t>ZAVADĚČ FLEXOR BALKIN RADIOOPÁKNÍ ZNAČKA</t>
  </si>
  <si>
    <t>0056361</t>
  </si>
  <si>
    <t>0056365</t>
  </si>
  <si>
    <t>ZAVADĚČ MIKROPUNKČNÍ, NITINOLOVÝ VODIČ</t>
  </si>
  <si>
    <t>0057769</t>
  </si>
  <si>
    <t>DILATÁTOR COPE-SADDEKNI SFA ACCESS</t>
  </si>
  <si>
    <t>0057775</t>
  </si>
  <si>
    <t>KATETR MICROFERRET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</si>
  <si>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</si>
  <si>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</si>
  <si>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</si>
  <si>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</si>
  <si>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</si>
  <si>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</si>
  <si>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</si>
  <si>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</si>
  <si>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</si>
  <si>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</si>
  <si>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</si>
  <si>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</si>
  <si>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</si>
  <si>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0058504</t>
  </si>
  <si>
    <t>STENT VASKULÁRNÍ KAROTICKÝ SAMOEXPANDIBILNÍ ACCULI</t>
  </si>
  <si>
    <t>0059345</t>
  </si>
  <si>
    <t>INDEFLÁTOR 622510</t>
  </si>
  <si>
    <t>0059795</t>
  </si>
  <si>
    <t>DRÁT VODÍCÍ ANGIODYN J3 FC-FS 150-0,35</t>
  </si>
  <si>
    <t>0075316</t>
  </si>
  <si>
    <t>JEHLA BIOPTICKÁ MN1616</t>
  </si>
  <si>
    <t>0092125</t>
  </si>
  <si>
    <t>MIKROKATETR PROGREAT PC2411-2813, PP27111-27131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</si>
  <si>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</si>
  <si>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</si>
  <si>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</si>
  <si>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</si>
  <si>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</si>
  <si>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</si>
  <si>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0098951</t>
  </si>
  <si>
    <t>LOKALIZÁTOR PRSNÍCH LÉZÍ V-MARK, PRO MAMMOTOM,11G</t>
  </si>
  <si>
    <t>0141293</t>
  </si>
  <si>
    <t>PORT MRI S KATÉTREM CHRONOFLEX A ZAVADĚČEM 0607173</t>
  </si>
  <si>
    <t>0141644</t>
  </si>
  <si>
    <t>STENT INTRAKRANIÁLNÍ SOLITAIRE AB,SAMOEXPANDIBILNÍ</t>
  </si>
  <si>
    <t>0141695</t>
  </si>
  <si>
    <t>STENT JÍCNOVÝ FERX-ELLA-BOUBELLA</t>
  </si>
  <si>
    <t>0151038</t>
  </si>
  <si>
    <t>FILTR VENAKAVÁLNÍ</t>
  </si>
  <si>
    <t>0192086</t>
  </si>
  <si>
    <t>STENT PERIFERNÍ ZILVER RX, ZILVER FLEX,SAMOEXPANDI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</si>
  <si>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</si>
  <si>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</si>
  <si>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</si>
  <si>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</si>
  <si>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</si>
  <si>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</si>
  <si>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0046127</t>
  </si>
  <si>
    <t>KATETR BALONKOVÝ PTA - ŘEZACÍ - CUTTING</t>
  </si>
  <si>
    <t>0048828</t>
  </si>
  <si>
    <t>STENT JÍCNOVÝ FERX-ELLA-BOUBELLA-E</t>
  </si>
  <si>
    <t>0054475</t>
  </si>
  <si>
    <t>STENT BILIÁRNÍ ZILVER 635,SAMOEXPANDIBILNÍ,NITINOL</t>
  </si>
  <si>
    <t>0082484</t>
  </si>
  <si>
    <t>JEHLA BIOPTICKÁ PRO VAKUOVOU BIOPSII ENCOR</t>
  </si>
  <si>
    <t>0048344</t>
  </si>
  <si>
    <t>VODIČ SPIDER RX FX EMBOLIC PROTECTION SPD 030..070</t>
  </si>
  <si>
    <t>0077226</t>
  </si>
  <si>
    <t>JEHLA STERNÁLNÍ MIELO-CAN, 18G - 1,2MMX4,8CM</t>
  </si>
  <si>
    <t>0082485</t>
  </si>
  <si>
    <t>LOKALIZÁTOR PRSNÍCH LÉZÍ GEL MARK ULTRA, ULTRACOR</t>
  </si>
  <si>
    <t>0054370</t>
  </si>
  <si>
    <t>ZAVADĚČ KE KATETRŮM 402604A-402611A</t>
  </si>
  <si>
    <t>0193332</t>
  </si>
  <si>
    <t>VODIČ PTA HYDROFILNÍ  PRO FLEXOR</t>
  </si>
  <si>
    <t>09137</t>
  </si>
  <si>
    <t>UZ VYŠETŘENÍ DVOU ORGÁNŮ V NĚKOLIKA ROVINÁCH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</si>
  <si>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</si>
  <si>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</si>
  <si>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</si>
  <si>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</si>
  <si>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</si>
  <si>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</si>
  <si>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</si>
  <si>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</si>
  <si>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</si>
  <si>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</si>
  <si>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</si>
  <si>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</si>
  <si>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</si>
  <si>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</si>
  <si>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</si>
  <si>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</si>
  <si>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</si>
  <si>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</si>
  <si>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89153</t>
  </si>
  <si>
    <t>ENTEROKLÝZA</t>
  </si>
  <si>
    <t>89163</t>
  </si>
  <si>
    <t>VYLUČOVACÍ UROGRAFIE</t>
  </si>
  <si>
    <t>89167</t>
  </si>
  <si>
    <t>CYSTOGRAFIE</t>
  </si>
  <si>
    <t>89177</t>
  </si>
  <si>
    <t>HYSTEROSALPINGOGRAFIE</t>
  </si>
  <si>
    <t>89193</t>
  </si>
  <si>
    <t>SIALOGRAFIE - JEDNA ŽLÁZA</t>
  </si>
  <si>
    <t>89197</t>
  </si>
  <si>
    <t>KLASICKÁ (KONVENČNÍ) TOMOGRAFIE</t>
  </si>
  <si>
    <t>89198</t>
  </si>
  <si>
    <t>SKIASKOPIE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</si>
  <si>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</si>
  <si>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</si>
  <si>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</si>
  <si>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</si>
  <si>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</si>
  <si>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</si>
  <si>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</si>
  <si>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</si>
  <si>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</si>
  <si>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</si>
  <si>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</si>
  <si>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</si>
  <si>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</si>
  <si>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</si>
  <si>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</si>
  <si>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</si>
  <si>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</si>
  <si>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</si>
  <si>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</si>
  <si>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</si>
  <si>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</si>
  <si>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</si>
  <si>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</si>
  <si>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</si>
  <si>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</si>
  <si>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</si>
  <si>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</si>
  <si>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</si>
  <si>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</si>
  <si>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</si>
  <si>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</si>
  <si>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</si>
  <si>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</si>
  <si>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</si>
  <si>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</si>
  <si>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</si>
  <si>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</si>
  <si>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</si>
  <si>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</si>
  <si>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</si>
  <si>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</si>
  <si>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</si>
  <si>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89813</t>
  </si>
  <si>
    <t>KONZULTACE NÁLEZU RENTGENOLOGEM CÍLENÁ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</si>
  <si>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</si>
  <si>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</si>
  <si>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</si>
  <si>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</si>
  <si>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</si>
  <si>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</si>
  <si>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</si>
  <si>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</si>
  <si>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</si>
  <si>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</si>
  <si>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</si>
  <si>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</si>
  <si>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</si>
  <si>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</si>
  <si>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</si>
  <si>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</si>
  <si>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89151</t>
  </si>
  <si>
    <t>PASÁŽ TRÁVICÍ TRUBICÍ</t>
  </si>
  <si>
    <t>89515</t>
  </si>
  <si>
    <t>UZ DUPLEXNÍ VYŠETŘENÍ POUZE JEDNÉ CÉVY, T. J. MORF</t>
  </si>
  <si>
    <t>89169</t>
  </si>
  <si>
    <t>CYSTOURETROGRAFIE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</si>
  <si>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</si>
  <si>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</si>
  <si>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</si>
  <si>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</si>
  <si>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</si>
  <si>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</si>
  <si>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</si>
  <si>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</si>
  <si>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</si>
  <si>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</si>
  <si>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</si>
  <si>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</si>
  <si>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</si>
  <si>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</si>
  <si>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89179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</si>
  <si>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</si>
  <si>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</si>
  <si>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</si>
  <si>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</si>
  <si>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</si>
  <si>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</si>
  <si>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</si>
  <si>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</si>
  <si>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</si>
  <si>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</si>
  <si>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</si>
  <si>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89511</t>
  </si>
  <si>
    <t>UZ INTRAKAVITÁLNÍ VYŠETŘENÍ</t>
  </si>
  <si>
    <t>89411</t>
  </si>
  <si>
    <t>PŘEHLEDNÁ  ČI SELEKTIVNÍ ANGIOGRAFIE</t>
  </si>
  <si>
    <t>89335</t>
  </si>
  <si>
    <t xml:space="preserve">ZAVEDENÍ LOKALIZÁTORU K NEHMATNÝM LOŽISKŮM VČETNĚ </t>
  </si>
  <si>
    <t>89135</t>
  </si>
  <si>
    <t>RENTGENOVÉ VYŠETŘENÍ CELÉ PÁTEŘE JEDNOU EXPOZICÍ</t>
  </si>
  <si>
    <t>90933</t>
  </si>
  <si>
    <t>(DRG) ENDOVASKULÁRNÍ ZAVEDENÍ NEPOTAHOVANÉHO STENT</t>
  </si>
  <si>
    <t>89325</t>
  </si>
  <si>
    <t>PERKUTÁNNÍ DRENÁŽ ABSCESU, CYSTY EV. JINÉ DUTINY R</t>
  </si>
  <si>
    <t>89445</t>
  </si>
  <si>
    <t>ŽÍLY HORNÍ KONČETINY - FLEBOGRAFIE PERIFERNÍ, CELÝ</t>
  </si>
  <si>
    <t>89141</t>
  </si>
  <si>
    <t>VYŠETŘENÍ DOLNÍCH KONČETIN VCELKU JEDNÍM RENTGENOV</t>
  </si>
  <si>
    <t>89421</t>
  </si>
  <si>
    <t>MĚŘENÍ TLAKU PŘI ANGIOGRAFII</t>
  </si>
  <si>
    <t>89189</t>
  </si>
  <si>
    <t>FISTULOGRAFIE</t>
  </si>
  <si>
    <t>89711</t>
  </si>
  <si>
    <t>MR SPEKTROSKOPIE VYBRANÉ OBLASTI (1H NEBO 31P)</t>
  </si>
  <si>
    <t>89175</t>
  </si>
  <si>
    <t>DEFERENTOGRAFIE, CELÝ VÝKON</t>
  </si>
  <si>
    <t>89525</t>
  </si>
  <si>
    <t>DOPPLEROVSKÁ ULTRASONOGRAFIE TRANSKRANIÁLNÍ</t>
  </si>
  <si>
    <t>89341</t>
  </si>
  <si>
    <t>MINIINVAZIVNÍ VAKUOVÁ BIOPSIE PRSU ZAMĚŘENÁ ULTRAS</t>
  </si>
  <si>
    <t>89180</t>
  </si>
  <si>
    <t>DIAGNOSTICKÁ DIGITÁLNÍ MAMOGRAFIE NEBO DUKTOGRAFIE</t>
  </si>
  <si>
    <t>90952</t>
  </si>
  <si>
    <t>(DRG) EXTRAKCE TROMBU NEBO EMBOLU ENDOVASKULÁRNÍ C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</si>
  <si>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</si>
  <si>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</si>
  <si>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</si>
  <si>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</si>
  <si>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</si>
  <si>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</si>
  <si>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</si>
  <si>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</si>
  <si>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</si>
  <si>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</si>
  <si>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</si>
  <si>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</si>
  <si>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</si>
  <si>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</si>
  <si>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</si>
  <si>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</si>
  <si>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</si>
  <si>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</si>
  <si>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</si>
  <si>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</si>
  <si>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</si>
  <si>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</si>
  <si>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</si>
  <si>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</si>
  <si>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</si>
  <si>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</si>
  <si>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</si>
  <si>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</si>
  <si>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</si>
  <si>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0049907</t>
  </si>
  <si>
    <t>STENT PERIFERNĺ - VASCULÁRNÍ HERCULINK ELITE</t>
  </si>
  <si>
    <t>0051591</t>
  </si>
  <si>
    <t>0092128</t>
  </si>
  <si>
    <t>SOUPRAVA ZAVÁDĚCÍ DESTINATION - 45CM</t>
  </si>
  <si>
    <t>0092129</t>
  </si>
  <si>
    <t>SOUPRAVA ZAVÁDĚCÍ DESTINATION - 90CM</t>
  </si>
  <si>
    <t>0092893</t>
  </si>
  <si>
    <t>STENT PERIFERNÍ RENÁLNÍ HIPPOCAMPUS,BALONEXPANDIBI</t>
  </si>
  <si>
    <t>0141815</t>
  </si>
  <si>
    <t xml:space="preserve">STENT PERIFERNĺ - OMNILINK ELITE PERIPHERAL STENT </t>
  </si>
  <si>
    <t>0111638</t>
  </si>
  <si>
    <t>STENT PERIFERNÍ VASKULÁRNÍ ISTHMUS LOGIC,BALONEXPA</t>
  </si>
  <si>
    <t>0056362</t>
  </si>
  <si>
    <t>ZAVADĚČ FLEXOR CHECK-FLO II RADIOOP.ZNAČKA</t>
  </si>
  <si>
    <t>0047805</t>
  </si>
  <si>
    <t>SADA AG-JEHLA ANGIOGRAFICKÁ</t>
  </si>
  <si>
    <t>02</t>
  </si>
  <si>
    <t>0059494</t>
  </si>
  <si>
    <t>LIPIODOL ULTRA-FLUIDE</t>
  </si>
  <si>
    <t>0045118</t>
  </si>
  <si>
    <t>0029900</t>
  </si>
  <si>
    <t>JEHLA  K BIOPSII</t>
  </si>
  <si>
    <t>0047748</t>
  </si>
  <si>
    <t>SADA EMBOLIZAČNÍ - KABEL PROPOJOVACÍ</t>
  </si>
  <si>
    <t>0056125</t>
  </si>
  <si>
    <t>KATETR ASPIRAČNÍ, KATETR MĚŘÍCÍ</t>
  </si>
  <si>
    <t>0057792</t>
  </si>
  <si>
    <t>SHUNT TRANSJUGULÁRNÍ RING-CS</t>
  </si>
  <si>
    <t>0057999</t>
  </si>
  <si>
    <t>SPIRÁLA GDC</t>
  </si>
  <si>
    <t>0058000</t>
  </si>
  <si>
    <t>DRÁT VODÍCÍ JINDO PRO PTA           503451-503657</t>
  </si>
  <si>
    <t>0058736</t>
  </si>
  <si>
    <t>TĚLÍSKO EMBOLIZAČNÍ NESTER</t>
  </si>
  <si>
    <t>0059579</t>
  </si>
  <si>
    <t>STENT PERIFERNÍ HEPATICKÝ GORE VIATORR TIPS,SAMOEX</t>
  </si>
  <si>
    <t>0059797</t>
  </si>
  <si>
    <t>DRÁT VODÍCÍ ANGIODYN J3 MC-FS 200-0,35</t>
  </si>
  <si>
    <t>0075340</t>
  </si>
  <si>
    <t>JEHLA BIOPTICKÁ C1610B,C1616B,C1620B</t>
  </si>
  <si>
    <t>0046107</t>
  </si>
  <si>
    <t>STENT BILIÁRNÍ SX-ELLA-NITINELLA, NITINOL</t>
  </si>
  <si>
    <t>0059341</t>
  </si>
  <si>
    <t>KATETR ANGIOGRAFICKÝ ANGIODYN</t>
  </si>
  <si>
    <t>0075313</t>
  </si>
  <si>
    <t>JEHLA BIOPTICKÁ MN1830</t>
  </si>
  <si>
    <t>89409</t>
  </si>
  <si>
    <t>ZAVEDENÍ STENTGRAFTU DO NEKORONÁRNÍHO TEPENNÉHO NE</t>
  </si>
  <si>
    <t>90931</t>
  </si>
  <si>
    <t xml:space="preserve">(DRG) ENDOVASKULÁRNÍ ZAVEDENÍ POTAHOVANÉHO STENTU </t>
  </si>
  <si>
    <t>89441</t>
  </si>
  <si>
    <t>KATETRIZACE JATERNÍCH ŽIL</t>
  </si>
  <si>
    <t>03</t>
  </si>
  <si>
    <t>0057418</t>
  </si>
  <si>
    <t>DRÁT VODÍCÍ 300CM M001468XX0</t>
  </si>
  <si>
    <t>0057840</t>
  </si>
  <si>
    <t>TĚLÍSKO EMBOLIZAČNÍ IMWCE</t>
  </si>
  <si>
    <t>0092131</t>
  </si>
  <si>
    <t>KATETR BALÓNKOVÝ PTA - RX MUSO</t>
  </si>
  <si>
    <t>04</t>
  </si>
  <si>
    <t>0022032</t>
  </si>
  <si>
    <t>IOMERON 250</t>
  </si>
  <si>
    <t>0093625</t>
  </si>
  <si>
    <t>0034146</t>
  </si>
  <si>
    <t>JEHLA ASPIRAČNÍ HOWELL,ECHOTIP</t>
  </si>
  <si>
    <t>0094542</t>
  </si>
  <si>
    <t>STENT JÍCNOVÝ SX-ELLA DEGRADABILNÍ BD (BD STENT)</t>
  </si>
  <si>
    <t>0141907</t>
  </si>
  <si>
    <t>STENT JÍC.BILIÁRNÍ,KOLOREK.DUODEN.TRACH.BRONCH.SX-</t>
  </si>
  <si>
    <t>0034209</t>
  </si>
  <si>
    <t>JEHLA BIOPTICKÁ ASPIRAČNÍ, S TROCAR MANDRENEM</t>
  </si>
  <si>
    <t>0151349</t>
  </si>
  <si>
    <t>KATETR PODPŮR.PRO MIKROKAT - SYSTÉM MERCI - MULTIF</t>
  </si>
  <si>
    <t>0052563</t>
  </si>
  <si>
    <t>KATETR SUPRAPUBICKÝ COOK-COPE LOOP U-085412</t>
  </si>
  <si>
    <t>89451</t>
  </si>
  <si>
    <t>SPLENOPORTOGRAFIE</t>
  </si>
  <si>
    <t>05</t>
  </si>
  <si>
    <t>0047648</t>
  </si>
  <si>
    <t>KATETR ANGIOGRAFICKÝ OUTLOOK RQ-4</t>
  </si>
  <si>
    <t>0048307</t>
  </si>
  <si>
    <t>STENTGRAFT VASKULÁRNÍ FLUENCY,SAMOEXPANDIBILNÍ,NIT</t>
  </si>
  <si>
    <t>0048347</t>
  </si>
  <si>
    <t>KATETR INFUZNÍ CRAGG MAC NAMMARA</t>
  </si>
  <si>
    <t>0049439</t>
  </si>
  <si>
    <t>STENTGRAFT ZENITH TX2 ZTEG-2P</t>
  </si>
  <si>
    <t>0050237</t>
  </si>
  <si>
    <t>DRÁT VODÍCÍ CHOICE PLUS</t>
  </si>
  <si>
    <t>0051056</t>
  </si>
  <si>
    <t>SPIRÁLA EMBOLIZAČNÍ - AKTIVNÍ NEXUS, AXIUM</t>
  </si>
  <si>
    <t>0051106</t>
  </si>
  <si>
    <t>SADA EMBOLIZAČNÍ - ODPOUTÁVAČ SPIRÁLY EMBOLIZAČNÍ</t>
  </si>
  <si>
    <t>0051593</t>
  </si>
  <si>
    <t>0054472</t>
  </si>
  <si>
    <t>KATETR BALÓNKOVÝ OKLUZNÍ PRO ZENITH</t>
  </si>
  <si>
    <t>0056302</t>
  </si>
  <si>
    <t>KATETR BALONKOVÝ FOGARTY TRU-LUMEN 12TLW806F</t>
  </si>
  <si>
    <t>0057298</t>
  </si>
  <si>
    <t>STENT VASKULÁRNÍ E-LUMINEXX,SAMOEXPANDIBILNÍ,NITIN</t>
  </si>
  <si>
    <t>0058503</t>
  </si>
  <si>
    <t>0058692</t>
  </si>
  <si>
    <t>STENTGRAFT AORTÁLNÍ ZENITH FLEX,SAMOEXPANDIBILNÍ,O</t>
  </si>
  <si>
    <t>0058751</t>
  </si>
  <si>
    <t>KATETR BALÓNKOVÝ OKLUZNÍ PRO ZENITH AAA</t>
  </si>
  <si>
    <t>0058948</t>
  </si>
  <si>
    <t>STENT PERIFERNÍ WALLSTENT UNI,SAMOEXPANDIBILNÍ,OCE</t>
  </si>
  <si>
    <t>0059024</t>
  </si>
  <si>
    <t>STENT GRAFT VASKULÁRNÍ ELLA</t>
  </si>
  <si>
    <t>0059025</t>
  </si>
  <si>
    <t>0094328</t>
  </si>
  <si>
    <t>STENT PERIFERNÍ SCUBA,BALONEXPANDIBILNÍ,COCR</t>
  </si>
  <si>
    <t>0094736</t>
  </si>
  <si>
    <t>STENT PERIFERNÍ EPIC,SAMOEXPANDIBILNÍ,NITINOL</t>
  </si>
  <si>
    <t>0141870</t>
  </si>
  <si>
    <t>STENTGRAFT PERIFERNÍ,SAMOEXPNADIBILNÍ,NITINOL,POTA</t>
  </si>
  <si>
    <t>0141906</t>
  </si>
  <si>
    <t>STENT JÍCNOVÝ,DUODENÁLNÍ,REKTÁLNÍ, BILIÁRNÍ, BRONC</t>
  </si>
  <si>
    <t>0141926</t>
  </si>
  <si>
    <t>STENT PERIFERNÍ PULSAR 18,FEMOR.,BÉREC,SAMOEXPANDI</t>
  </si>
  <si>
    <t>0151633</t>
  </si>
  <si>
    <t>SPIRÁLA EMBOLIZAČNÍ - PERIFERNÍ - AZUR - PUSHABLE</t>
  </si>
  <si>
    <t>0192088</t>
  </si>
  <si>
    <t>STENTGRAFT AORTÁLNÍ ZENITH LP,RAMENO</t>
  </si>
  <si>
    <t>0192089</t>
  </si>
  <si>
    <t>STENTGRAFT AORTÁLNÍ ZENITH LP,TĚLO</t>
  </si>
  <si>
    <t>0193339</t>
  </si>
  <si>
    <t>STENTGRAFT AORTÁLNÍ ZENITH-NOHA SPIRÁLNÍ</t>
  </si>
  <si>
    <t>0151536</t>
  </si>
  <si>
    <t>DRÁT VODÍCÍ PTA - POD KOLENO - ASAHI -.014,.018/18</t>
  </si>
  <si>
    <t>0049924</t>
  </si>
  <si>
    <t>DRÁT ZAVÁDĚCĺ HI-TORQUE PERIFERNĺ SUPRA CORE 35</t>
  </si>
  <si>
    <t>0151037</t>
  </si>
  <si>
    <t>EXTRAKTOR PRO FILTR VENAKAVÁLNÍ</t>
  </si>
  <si>
    <t>0038891</t>
  </si>
  <si>
    <t>STENT PERIFERNÍ VASKULÁRNÍ PALMAZŮV,BALONEXPANDIBI</t>
  </si>
  <si>
    <t>0058849</t>
  </si>
  <si>
    <t>SADA AG - ZAVADĚČ (SHEATH) PRO ZENITH AAA</t>
  </si>
  <si>
    <t>0054477</t>
  </si>
  <si>
    <t>STENTGRAFT AORTÁLNÍ ZENITH AAA AOUNI EMERGENCY,SAM</t>
  </si>
  <si>
    <t>0054478</t>
  </si>
  <si>
    <t>STENTGRAFT AORTÁLNÍ ZENITH FLEX AAA,SAMOEXPANDIBIL</t>
  </si>
  <si>
    <t>0056357</t>
  </si>
  <si>
    <t>0193334</t>
  </si>
  <si>
    <t>STENTGRAFT AORTÁLNÍ ZENITH BIFURKOVANÝ PRO A.I.I.</t>
  </si>
  <si>
    <t>0048308</t>
  </si>
  <si>
    <t>KATETR ANGIOPLASTICKÝ PTA CQ-50XX,CQ-75XXX</t>
  </si>
  <si>
    <t>0038950</t>
  </si>
  <si>
    <t>JEHLA TREPANOBIOPTICKÁ - JAMSHIDI S ERGONOM. DRŽ.</t>
  </si>
  <si>
    <t>0053991</t>
  </si>
  <si>
    <t>DRÁT VODÍCÍ PATHFINDER 5159</t>
  </si>
  <si>
    <t>0049201</t>
  </si>
  <si>
    <t>STENT VASKULÁRNÍ ADVANTA V12, POTAH PTFE</t>
  </si>
  <si>
    <t>0059026</t>
  </si>
  <si>
    <t>0052130</t>
  </si>
  <si>
    <t>STENT PERIFERNÍ CARBOSTENT VŠECHNY TYPY ICVXXXX</t>
  </si>
  <si>
    <t>0141714</t>
  </si>
  <si>
    <t>OKLUDER AVP - AMPLATZER</t>
  </si>
  <si>
    <t>0038497</t>
  </si>
  <si>
    <t>0193333</t>
  </si>
  <si>
    <t>ZAVADĚČ PRO STENTGRAFTY AORTÁLNÍ ZENITH</t>
  </si>
  <si>
    <t>0048349</t>
  </si>
  <si>
    <t>KATETR INFUZNÍ VODIČ PROSTREAM 41271..41278</t>
  </si>
  <si>
    <t>89317</t>
  </si>
  <si>
    <t>SELEKTIVNÍ TROMBOLÝZA</t>
  </si>
  <si>
    <t>89443</t>
  </si>
  <si>
    <t>ŽÍLY DOLNÍ KONČETINY - FLEBOGRAFIE PERIFERNÍ (ASCE</t>
  </si>
  <si>
    <t>90930</t>
  </si>
  <si>
    <t>90932</t>
  </si>
  <si>
    <t>06</t>
  </si>
  <si>
    <t>0046543</t>
  </si>
  <si>
    <t>KATETR NEUROINTERVENČNÍ</t>
  </si>
  <si>
    <t>0056503</t>
  </si>
  <si>
    <t>SPIRÁLA GDC VORTX 3530XX</t>
  </si>
  <si>
    <t>0059569</t>
  </si>
  <si>
    <t>SPIRÁLA EMBOLIZAČNÍ - PERIFER.,INTRAKR.-DETECHABLE</t>
  </si>
  <si>
    <t>0059982</t>
  </si>
  <si>
    <t>DRÁT ZAVÁDĚCÍ MIRAGE 103-0608-200</t>
  </si>
  <si>
    <t>0059985</t>
  </si>
  <si>
    <t>MIKROKATETR ULTRAFLOW, NAUTICA, ECHELON, MARATHON</t>
  </si>
  <si>
    <t>0059987</t>
  </si>
  <si>
    <t>SYSTÉM EMBOLIC ONYX 105-7000, ONYX HD 500,500+</t>
  </si>
  <si>
    <t>0092127</t>
  </si>
  <si>
    <t>ČÁSTICE EMBOLIZAČNÍ - EMBOSFÉRY EB2S103-912</t>
  </si>
  <si>
    <t>0052146</t>
  </si>
  <si>
    <t>EXTRAKTOR - AMPLATZ GOOSE NECK SET SKXXX - PERIFER</t>
  </si>
  <si>
    <t>0058980</t>
  </si>
  <si>
    <t>0059984</t>
  </si>
  <si>
    <t>MIKROKATETR - NEUROVASKULÁRNÍ - REBAR, APOLLO ONYX</t>
  </si>
  <si>
    <t>0059580</t>
  </si>
  <si>
    <t>SPIRÁLA EMBOLIZAČNÍ IDC 360XXX 361XXX</t>
  </si>
  <si>
    <t>07</t>
  </si>
  <si>
    <t>0057846</t>
  </si>
  <si>
    <t>TĚLÍSKO EMBOLIZAČNÍ HILAL</t>
  </si>
  <si>
    <t>0051237</t>
  </si>
  <si>
    <t>KATETR BALÓNKOVÝ PTA - STERLING OTW</t>
  </si>
  <si>
    <t>0056475</t>
  </si>
  <si>
    <t>STENTGRAFT PERIFERNÍ JOSTENT PHERIPERAL</t>
  </si>
  <si>
    <t>89447</t>
  </si>
  <si>
    <t>LYMFOGRAFIE, CELÝ VÝKON</t>
  </si>
  <si>
    <t>08</t>
  </si>
  <si>
    <t>09</t>
  </si>
  <si>
    <t>10</t>
  </si>
  <si>
    <t>0045125</t>
  </si>
  <si>
    <t>89173</t>
  </si>
  <si>
    <t>ANTEGRÁDNÍ PYELOGRAFIE JEDNOSTRANNÁ</t>
  </si>
  <si>
    <t>89181</t>
  </si>
  <si>
    <t>ARTROGRAFIE, TENOGRAFIE, BURSOGRAFIE</t>
  </si>
  <si>
    <t>11</t>
  </si>
  <si>
    <t>12</t>
  </si>
  <si>
    <t>0099956</t>
  </si>
  <si>
    <t>JEHLA BIOPTICKÁ DO DĚLA - TOP CUT M</t>
  </si>
  <si>
    <t>13</t>
  </si>
  <si>
    <t>14</t>
  </si>
  <si>
    <t>16</t>
  </si>
  <si>
    <t>0058687</t>
  </si>
  <si>
    <t>TĚLÍSKO EMBOLIZAČNÍ DETACH-11, 18</t>
  </si>
  <si>
    <t>17</t>
  </si>
  <si>
    <t>0057776</t>
  </si>
  <si>
    <t>KATETR MICROFERRET, SET</t>
  </si>
  <si>
    <t>0075248</t>
  </si>
  <si>
    <t>JEHLA BIOPTICKÁ 16150040,.60,.70,.90</t>
  </si>
  <si>
    <t>18</t>
  </si>
  <si>
    <t>20</t>
  </si>
  <si>
    <t>21</t>
  </si>
  <si>
    <t>0151381</t>
  </si>
  <si>
    <t>PTCA PŘÍSLUŠENSTVÍ PITION TRI-ADAPTER</t>
  </si>
  <si>
    <t>22</t>
  </si>
  <si>
    <t>25</t>
  </si>
  <si>
    <t>26</t>
  </si>
  <si>
    <t>30</t>
  </si>
  <si>
    <t>31</t>
  </si>
  <si>
    <t>32</t>
  </si>
  <si>
    <t>0057788</t>
  </si>
  <si>
    <t>SET TRANSJUGULÁRNÍ PŘÍSTUPOVÝ/BIOPTICKÝ</t>
  </si>
  <si>
    <t>50</t>
  </si>
  <si>
    <t>0049441</t>
  </si>
  <si>
    <t>STENTGRAFT ZENITH TX2 ZTEG-2PT</t>
  </si>
  <si>
    <t>0092108</t>
  </si>
  <si>
    <t>STENTGRAFT AORTÁLNÍ HRUDNÍ VALIANT 10CM</t>
  </si>
  <si>
    <t>0038476</t>
  </si>
  <si>
    <t>59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</si>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</sst>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2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1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49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48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0" fontId="30" fillId="0" borderId="48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9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6" fillId="4" borderId="35" xfId="1" applyFont="1" applyFill="1" applyBorder="1"/>
    <xf numFmtId="0" fontId="46" fillId="4" borderId="19" xfId="1" applyFont="1" applyFill="1" applyBorder="1"/>
    <xf numFmtId="0" fontId="46" fillId="3" borderId="20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10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6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0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0" fontId="46" fillId="2" borderId="36" xfId="1" applyFont="1" applyFill="1" applyBorder="1" applyAlignment="1">
      <alignment horizontal="left" indent="4"/>
    </xf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6" fillId="2" borderId="36" xfId="1" applyFont="1" applyFill="1" applyBorder="1" applyAlignment="1">
      <alignment horizontal="left" indent="2"/>
    </xf>
    <xf numFmtId="0" fontId="50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0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0" fillId="4" borderId="61" xfId="1" applyFont="1" applyFill="1" applyBorder="1" applyAlignment="1">
      <alignment horizontal="left"/>
    </xf>
    <xf numFmtId="0" fontId="46" fillId="4" borderId="36" xfId="1" applyFont="1" applyFill="1" applyBorder="1" applyAlignment="1">
      <alignment horizontal="left" indent="2"/>
    </xf>
    <xf numFmtId="0" fontId="50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6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1" fillId="0" borderId="0" xfId="26" applyNumberFormat="1" applyFont="1" applyFill="1" applyBorder="1"/>
    <xf numFmtId="3" fontId="0" fillId="0" borderId="0" xfId="0" applyNumberFormat="1"/>
    <xf numFmtId="3" fontId="0" fillId="7" borderId="79" xfId="0" applyNumberFormat="1" applyFont="1" applyFill="1" applyBorder="1"/>
    <xf numFmtId="3" fontId="54" fillId="8" borderId="80" xfId="0" applyNumberFormat="1" applyFont="1" applyFill="1" applyBorder="1"/>
    <xf numFmtId="3" fontId="54" fillId="8" borderId="79" xfId="0" applyNumberFormat="1" applyFont="1" applyFill="1" applyBorder="1"/>
    <xf numFmtId="0" fontId="55" fillId="0" borderId="0" xfId="1" applyFont="1" applyFill="1"/>
    <xf numFmtId="3" fontId="52" fillId="0" borderId="0" xfId="26" applyNumberFormat="1" applyFont="1" applyFill="1" applyBorder="1" applyAlignment="1"/>
    <xf numFmtId="3" fontId="40" fillId="2" borderId="83" xfId="0" applyNumberFormat="1" applyFont="1" applyFill="1" applyBorder="1" applyAlignment="1">
      <alignment horizontal="center" vertical="center"/>
    </xf>
    <xf numFmtId="0" fontId="40" fillId="2" borderId="84" xfId="0" applyFont="1" applyFill="1" applyBorder="1" applyAlignment="1">
      <alignment horizontal="center" vertical="center"/>
    </xf>
    <xf numFmtId="3" fontId="56" fillId="2" borderId="86" xfId="0" applyNumberFormat="1" applyFont="1" applyFill="1" applyBorder="1" applyAlignment="1">
      <alignment horizontal="center" vertical="center" wrapText="1"/>
    </xf>
    <xf numFmtId="0" fontId="56" fillId="2" borderId="87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/>
    <xf numFmtId="0" fontId="40" fillId="2" borderId="91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89" xfId="0" applyFont="1" applyFill="1" applyBorder="1" applyAlignment="1"/>
    <xf numFmtId="0" fontId="40" fillId="4" borderId="91" xfId="0" applyFont="1" applyFill="1" applyBorder="1" applyAlignment="1">
      <alignment horizontal="left" indent="1"/>
    </xf>
    <xf numFmtId="0" fontId="40" fillId="4" borderId="102" xfId="0" applyFont="1" applyFill="1" applyBorder="1" applyAlignment="1">
      <alignment horizontal="left" indent="1"/>
    </xf>
    <xf numFmtId="0" fontId="33" fillId="2" borderId="91" xfId="0" quotePrefix="1" applyFont="1" applyFill="1" applyBorder="1" applyAlignment="1">
      <alignment horizontal="left" indent="2"/>
    </xf>
    <xf numFmtId="0" fontId="33" fillId="2" borderId="97" xfId="0" quotePrefix="1" applyFont="1" applyFill="1" applyBorder="1" applyAlignment="1">
      <alignment horizontal="left" indent="2"/>
    </xf>
    <xf numFmtId="0" fontId="40" fillId="2" borderId="89" xfId="0" applyFont="1" applyFill="1" applyBorder="1" applyAlignment="1">
      <alignment horizontal="left" indent="1"/>
    </xf>
    <xf numFmtId="0" fontId="40" fillId="2" borderId="102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0" borderId="107" xfId="0" applyFont="1" applyBorder="1"/>
    <xf numFmtId="3" fontId="33" fillId="0" borderId="107" xfId="0" applyNumberFormat="1" applyFont="1" applyBorder="1"/>
    <xf numFmtId="0" fontId="40" fillId="4" borderId="81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6" xfId="0" applyNumberFormat="1" applyFont="1" applyFill="1" applyBorder="1" applyAlignment="1">
      <alignment horizontal="center" vertical="center"/>
    </xf>
    <xf numFmtId="3" fontId="56" fillId="2" borderId="104" xfId="0" applyNumberFormat="1" applyFont="1" applyFill="1" applyBorder="1" applyAlignment="1">
      <alignment horizontal="center" vertical="center" wrapText="1"/>
    </xf>
    <xf numFmtId="173" fontId="40" fillId="4" borderId="90" xfId="0" applyNumberFormat="1" applyFont="1" applyFill="1" applyBorder="1" applyAlignment="1"/>
    <xf numFmtId="173" fontId="40" fillId="4" borderId="83" xfId="0" applyNumberFormat="1" applyFont="1" applyFill="1" applyBorder="1" applyAlignment="1"/>
    <xf numFmtId="173" fontId="40" fillId="4" borderId="84" xfId="0" applyNumberFormat="1" applyFont="1" applyFill="1" applyBorder="1" applyAlignment="1"/>
    <xf numFmtId="173" fontId="40" fillId="0" borderId="92" xfId="0" applyNumberFormat="1" applyFont="1" applyBorder="1"/>
    <xf numFmtId="173" fontId="33" fillId="0" borderId="96" xfId="0" applyNumberFormat="1" applyFont="1" applyBorder="1"/>
    <xf numFmtId="173" fontId="33" fillId="0" borderId="94" xfId="0" applyNumberFormat="1" applyFont="1" applyBorder="1"/>
    <xf numFmtId="173" fontId="40" fillId="0" borderId="103" xfId="0" applyNumberFormat="1" applyFont="1" applyBorder="1"/>
    <xf numFmtId="173" fontId="33" fillId="0" borderId="104" xfId="0" applyNumberFormat="1" applyFont="1" applyBorder="1"/>
    <xf numFmtId="173" fontId="33" fillId="0" borderId="87" xfId="0" applyNumberFormat="1" applyFont="1" applyBorder="1"/>
    <xf numFmtId="173" fontId="40" fillId="2" borderId="105" xfId="0" applyNumberFormat="1" applyFont="1" applyFill="1" applyBorder="1" applyAlignment="1"/>
    <xf numFmtId="173" fontId="40" fillId="2" borderId="83" xfId="0" applyNumberFormat="1" applyFont="1" applyFill="1" applyBorder="1" applyAlignment="1"/>
    <xf numFmtId="173" fontId="40" fillId="2" borderId="84" xfId="0" applyNumberFormat="1" applyFont="1" applyFill="1" applyBorder="1" applyAlignment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100" xfId="0" applyNumberFormat="1" applyFont="1" applyBorder="1"/>
    <xf numFmtId="173" fontId="40" fillId="0" borderId="90" xfId="0" applyNumberFormat="1" applyFont="1" applyBorder="1"/>
    <xf numFmtId="173" fontId="33" fillId="0" borderId="106" xfId="0" applyNumberFormat="1" applyFont="1" applyBorder="1"/>
    <xf numFmtId="173" fontId="33" fillId="0" borderId="84" xfId="0" applyNumberFormat="1" applyFont="1" applyBorder="1"/>
    <xf numFmtId="174" fontId="40" fillId="2" borderId="90" xfId="0" applyNumberFormat="1" applyFont="1" applyFill="1" applyBorder="1" applyAlignment="1"/>
    <xf numFmtId="174" fontId="33" fillId="2" borderId="83" xfId="0" applyNumberFormat="1" applyFont="1" applyFill="1" applyBorder="1" applyAlignment="1"/>
    <xf numFmtId="174" fontId="33" fillId="2" borderId="84" xfId="0" applyNumberFormat="1" applyFont="1" applyFill="1" applyBorder="1" applyAlignment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174" fontId="33" fillId="0" borderId="96" xfId="0" applyNumberFormat="1" applyFont="1" applyBorder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100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90" xfId="0" applyNumberFormat="1" applyFont="1" applyFill="1" applyBorder="1" applyAlignment="1">
      <alignment horizontal="center"/>
    </xf>
    <xf numFmtId="175" fontId="40" fillId="0" borderId="98" xfId="0" applyNumberFormat="1" applyFont="1" applyBorder="1"/>
    <xf numFmtId="0" fontId="32" fillId="2" borderId="114" xfId="74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5" xfId="0" applyFont="1" applyFill="1" applyBorder="1"/>
    <xf numFmtId="0" fontId="33" fillId="0" borderId="96" xfId="0" applyFont="1" applyBorder="1" applyAlignment="1"/>
    <xf numFmtId="9" fontId="33" fillId="0" borderId="94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7" xfId="0" applyFont="1" applyFill="1" applyBorder="1" applyAlignment="1"/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40" fillId="0" borderId="92" xfId="0" applyNumberFormat="1" applyFont="1" applyBorder="1"/>
    <xf numFmtId="9" fontId="33" fillId="0" borderId="96" xfId="0" applyNumberFormat="1" applyFont="1" applyBorder="1"/>
    <xf numFmtId="9" fontId="33" fillId="0" borderId="94" xfId="0" applyNumberFormat="1" applyFont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4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32" fillId="2" borderId="113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7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6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0" fillId="2" borderId="82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3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15" xfId="26" applyNumberFormat="1" applyFont="1" applyFill="1" applyBorder="1" applyAlignment="1">
      <alignment horizontal="center"/>
    </xf>
    <xf numFmtId="3" fontId="32" fillId="2" borderId="107" xfId="26" applyNumberFormat="1" applyFont="1" applyFill="1" applyBorder="1" applyAlignment="1">
      <alignment horizontal="center"/>
    </xf>
    <xf numFmtId="3" fontId="32" fillId="2" borderId="82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4" fillId="2" borderId="53" xfId="0" applyNumberFormat="1" applyFont="1" applyFill="1" applyBorder="1" applyAlignment="1">
      <alignment horizontal="center" vertical="top"/>
    </xf>
    <xf numFmtId="0" fontId="32" fillId="2" borderId="81" xfId="0" applyNumberFormat="1" applyFont="1" applyFill="1" applyBorder="1" applyAlignment="1">
      <alignment horizontal="center" vertical="top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4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3" fontId="34" fillId="9" borderId="119" xfId="0" applyNumberFormat="1" applyFont="1" applyFill="1" applyBorder="1" applyAlignment="1">
      <alignment horizontal="right" vertical="top"/>
    </xf>
    <xf numFmtId="3" fontId="34" fillId="9" borderId="120" xfId="0" applyNumberFormat="1" applyFont="1" applyFill="1" applyBorder="1" applyAlignment="1">
      <alignment horizontal="right" vertical="top"/>
    </xf>
    <xf numFmtId="176" fontId="34" fillId="9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6" fontId="34" fillId="9" borderId="122" xfId="0" applyNumberFormat="1" applyFont="1" applyFill="1" applyBorder="1" applyAlignment="1">
      <alignment horizontal="right" vertical="top"/>
    </xf>
    <xf numFmtId="3" fontId="36" fillId="9" borderId="124" xfId="0" applyNumberFormat="1" applyFont="1" applyFill="1" applyBorder="1" applyAlignment="1">
      <alignment horizontal="right" vertical="top"/>
    </xf>
    <xf numFmtId="3" fontId="36" fillId="9" borderId="125" xfId="0" applyNumberFormat="1" applyFont="1" applyFill="1" applyBorder="1" applyAlignment="1">
      <alignment horizontal="right" vertical="top"/>
    </xf>
    <xf numFmtId="0" fontId="36" fillId="9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9" borderId="127" xfId="0" applyFont="1" applyFill="1" applyBorder="1" applyAlignment="1">
      <alignment horizontal="right" vertical="top"/>
    </xf>
    <xf numFmtId="0" fontId="34" fillId="9" borderId="121" xfId="0" applyFont="1" applyFill="1" applyBorder="1" applyAlignment="1">
      <alignment horizontal="right" vertical="top"/>
    </xf>
    <xf numFmtId="0" fontId="34" fillId="9" borderId="122" xfId="0" applyFont="1" applyFill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176" fontId="36" fillId="9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6" fontId="36" fillId="9" borderId="131" xfId="0" applyNumberFormat="1" applyFont="1" applyFill="1" applyBorder="1" applyAlignment="1">
      <alignment horizontal="right" vertical="top"/>
    </xf>
    <xf numFmtId="0" fontId="38" fillId="10" borderId="118" xfId="0" applyFont="1" applyFill="1" applyBorder="1" applyAlignment="1">
      <alignment vertical="top"/>
    </xf>
    <xf numFmtId="0" fontId="38" fillId="10" borderId="118" xfId="0" applyFont="1" applyFill="1" applyBorder="1" applyAlignment="1">
      <alignment vertical="top" indent="2"/>
    </xf>
    <xf numFmtId="0" fontId="38" fillId="10" borderId="118" xfId="0" applyFont="1" applyFill="1" applyBorder="1" applyAlignment="1">
      <alignment vertical="top" indent="4"/>
    </xf>
    <xf numFmtId="0" fontId="39" fillId="10" borderId="123" xfId="0" applyFont="1" applyFill="1" applyBorder="1" applyAlignment="1">
      <alignment vertical="top" indent="6"/>
    </xf>
    <xf numFmtId="0" fontId="38" fillId="10" borderId="118" xfId="0" applyFont="1" applyFill="1" applyBorder="1" applyAlignment="1">
      <alignment vertical="top" indent="8"/>
    </xf>
    <xf numFmtId="0" fontId="39" fillId="10" borderId="123" xfId="0" applyFont="1" applyFill="1" applyBorder="1" applyAlignment="1">
      <alignment vertical="top" indent="2"/>
    </xf>
    <xf numFmtId="0" fontId="38" fillId="10" borderId="118" xfId="0" applyFont="1" applyFill="1" applyBorder="1" applyAlignment="1">
      <alignment vertical="top" indent="6"/>
    </xf>
    <xf numFmtId="0" fontId="39" fillId="10" borderId="123" xfId="0" applyFont="1" applyFill="1" applyBorder="1" applyAlignment="1">
      <alignment vertical="top" indent="4"/>
    </xf>
    <xf numFmtId="0" fontId="39" fillId="10" borderId="123" xfId="0" applyFont="1" applyFill="1" applyBorder="1" applyAlignment="1">
      <alignment vertical="top"/>
    </xf>
    <xf numFmtId="0" fontId="33" fillId="10" borderId="118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2" xfId="53" applyNumberFormat="1" applyFont="1" applyFill="1" applyBorder="1" applyAlignment="1">
      <alignment horizontal="left"/>
    </xf>
    <xf numFmtId="164" fontId="32" fillId="2" borderId="133" xfId="53" applyNumberFormat="1" applyFont="1" applyFill="1" applyBorder="1" applyAlignment="1">
      <alignment horizontal="left"/>
    </xf>
    <xf numFmtId="164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33" fillId="0" borderId="93" xfId="0" applyFont="1" applyFill="1" applyBorder="1"/>
    <xf numFmtId="0" fontId="33" fillId="0" borderId="94" xfId="0" applyFont="1" applyFill="1" applyBorder="1"/>
    <xf numFmtId="164" fontId="33" fillId="0" borderId="94" xfId="0" applyNumberFormat="1" applyFont="1" applyFill="1" applyBorder="1"/>
    <xf numFmtId="164" fontId="33" fillId="0" borderId="94" xfId="0" applyNumberFormat="1" applyFont="1" applyFill="1" applyBorder="1" applyAlignment="1">
      <alignment horizontal="right"/>
    </xf>
    <xf numFmtId="3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40" fillId="2" borderId="132" xfId="0" applyFont="1" applyFill="1" applyBorder="1"/>
    <xf numFmtId="3" fontId="40" fillId="2" borderId="134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4" xfId="0" applyNumberFormat="1" applyFont="1" applyFill="1" applyBorder="1"/>
    <xf numFmtId="9" fontId="33" fillId="0" borderId="94" xfId="0" applyNumberFormat="1" applyFont="1" applyFill="1" applyBorder="1"/>
    <xf numFmtId="9" fontId="33" fillId="0" borderId="87" xfId="0" applyNumberFormat="1" applyFont="1" applyFill="1" applyBorder="1"/>
    <xf numFmtId="3" fontId="33" fillId="0" borderId="100" xfId="0" applyNumberFormat="1" applyFont="1" applyFill="1" applyBorder="1"/>
    <xf numFmtId="9" fontId="33" fillId="0" borderId="100" xfId="0" applyNumberFormat="1" applyFont="1" applyFill="1" applyBorder="1"/>
    <xf numFmtId="3" fontId="33" fillId="0" borderId="101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3" xfId="0" applyFont="1" applyFill="1" applyBorder="1"/>
    <xf numFmtId="0" fontId="40" fillId="0" borderId="135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3" xfId="0" applyFont="1" applyFill="1" applyBorder="1"/>
    <xf numFmtId="0" fontId="40" fillId="2" borderId="133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2" xfId="79" applyFont="1" applyFill="1" applyBorder="1" applyAlignment="1">
      <alignment horizontal="left"/>
    </xf>
    <xf numFmtId="3" fontId="3" fillId="2" borderId="100" xfId="80" applyNumberFormat="1" applyFont="1" applyFill="1" applyBorder="1"/>
    <xf numFmtId="3" fontId="3" fillId="2" borderId="101" xfId="80" applyNumberFormat="1" applyFont="1" applyFill="1" applyBorder="1"/>
    <xf numFmtId="9" fontId="3" fillId="2" borderId="99" xfId="80" applyNumberFormat="1" applyFont="1" applyFill="1" applyBorder="1"/>
    <xf numFmtId="9" fontId="3" fillId="2" borderId="100" xfId="80" applyNumberFormat="1" applyFont="1" applyFill="1" applyBorder="1"/>
    <xf numFmtId="9" fontId="3" fillId="2" borderId="101" xfId="80" applyNumberFormat="1" applyFont="1" applyFill="1" applyBorder="1"/>
    <xf numFmtId="9" fontId="33" fillId="0" borderId="85" xfId="0" applyNumberFormat="1" applyFont="1" applyFill="1" applyBorder="1"/>
    <xf numFmtId="9" fontId="33" fillId="0" borderId="95" xfId="0" applyNumberFormat="1" applyFont="1" applyFill="1" applyBorder="1"/>
    <xf numFmtId="9" fontId="33" fillId="0" borderId="88" xfId="0" applyNumberFormat="1" applyFont="1" applyFill="1" applyBorder="1"/>
    <xf numFmtId="0" fontId="40" fillId="0" borderId="114" xfId="0" applyFont="1" applyFill="1" applyBorder="1"/>
    <xf numFmtId="0" fontId="40" fillId="0" borderId="112" xfId="0" applyFont="1" applyFill="1" applyBorder="1" applyAlignment="1">
      <alignment horizontal="left" indent="1"/>
    </xf>
    <xf numFmtId="0" fontId="40" fillId="0" borderId="113" xfId="0" applyFont="1" applyFill="1" applyBorder="1" applyAlignment="1">
      <alignment horizontal="left" indent="1"/>
    </xf>
    <xf numFmtId="9" fontId="33" fillId="0" borderId="106" xfId="0" applyNumberFormat="1" applyFont="1" applyFill="1" applyBorder="1"/>
    <xf numFmtId="9" fontId="33" fillId="0" borderId="96" xfId="0" applyNumberFormat="1" applyFont="1" applyFill="1" applyBorder="1"/>
    <xf numFmtId="9" fontId="33" fillId="0" borderId="104" xfId="0" applyNumberFormat="1" applyFont="1" applyFill="1" applyBorder="1"/>
    <xf numFmtId="3" fontId="33" fillId="0" borderId="83" xfId="0" applyNumberFormat="1" applyFont="1" applyFill="1" applyBorder="1"/>
    <xf numFmtId="3" fontId="33" fillId="0" borderId="93" xfId="0" applyNumberFormat="1" applyFont="1" applyFill="1" applyBorder="1"/>
    <xf numFmtId="3" fontId="33" fillId="0" borderId="86" xfId="0" applyNumberFormat="1" applyFont="1" applyFill="1" applyBorder="1"/>
    <xf numFmtId="9" fontId="33" fillId="0" borderId="110" xfId="0" applyNumberFormat="1" applyFont="1" applyFill="1" applyBorder="1"/>
    <xf numFmtId="9" fontId="33" fillId="0" borderId="108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14" xfId="0" applyFont="1" applyFill="1" applyBorder="1"/>
    <xf numFmtId="0" fontId="40" fillId="10" borderId="112" xfId="0" applyFont="1" applyFill="1" applyBorder="1"/>
    <xf numFmtId="0" fontId="40" fillId="10" borderId="113" xfId="0" applyFont="1" applyFill="1" applyBorder="1"/>
    <xf numFmtId="0" fontId="3" fillId="2" borderId="100" xfId="80" applyFont="1" applyFill="1" applyBorder="1"/>
    <xf numFmtId="3" fontId="33" fillId="0" borderId="110" xfId="0" applyNumberFormat="1" applyFont="1" applyFill="1" applyBorder="1"/>
    <xf numFmtId="3" fontId="33" fillId="0" borderId="108" xfId="0" applyNumberFormat="1" applyFont="1" applyFill="1" applyBorder="1"/>
    <xf numFmtId="3" fontId="33" fillId="0" borderId="109" xfId="0" applyNumberFormat="1" applyFont="1" applyFill="1" applyBorder="1"/>
    <xf numFmtId="0" fontId="33" fillId="0" borderId="114" xfId="0" applyFont="1" applyFill="1" applyBorder="1"/>
    <xf numFmtId="0" fontId="33" fillId="0" borderId="112" xfId="0" applyFont="1" applyFill="1" applyBorder="1"/>
    <xf numFmtId="0" fontId="33" fillId="0" borderId="113" xfId="0" applyFont="1" applyFill="1" applyBorder="1"/>
    <xf numFmtId="3" fontId="33" fillId="0" borderId="106" xfId="0" applyNumberFormat="1" applyFont="1" applyFill="1" applyBorder="1"/>
    <xf numFmtId="3" fontId="33" fillId="0" borderId="96" xfId="0" applyNumberFormat="1" applyFont="1" applyFill="1" applyBorder="1"/>
    <xf numFmtId="3" fontId="33" fillId="0" borderId="104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4" xfId="0" applyFont="1" applyFill="1" applyBorder="1" applyAlignment="1">
      <alignment horizontal="right"/>
    </xf>
    <xf numFmtId="0" fontId="33" fillId="0" borderId="94" xfId="0" applyFont="1" applyFill="1" applyBorder="1" applyAlignment="1">
      <alignment horizontal="left"/>
    </xf>
    <xf numFmtId="165" fontId="33" fillId="0" borderId="94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73" fontId="40" fillId="4" borderId="140" xfId="0" applyNumberFormat="1" applyFont="1" applyFill="1" applyBorder="1" applyAlignment="1">
      <alignment horizontal="center"/>
    </xf>
    <xf numFmtId="173" fontId="40" fillId="4" borderId="141" xfId="0" applyNumberFormat="1" applyFont="1" applyFill="1" applyBorder="1" applyAlignment="1">
      <alignment horizontal="center"/>
    </xf>
    <xf numFmtId="173" fontId="33" fillId="0" borderId="142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 wrapText="1"/>
    </xf>
    <xf numFmtId="175" fontId="33" fillId="0" borderId="142" xfId="0" applyNumberFormat="1" applyFont="1" applyBorder="1" applyAlignment="1">
      <alignment horizontal="right"/>
    </xf>
    <xf numFmtId="175" fontId="33" fillId="0" borderId="143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173" fontId="33" fillId="0" borderId="145" xfId="0" applyNumberFormat="1" applyFont="1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6" fillId="2" borderId="109" xfId="0" applyFont="1" applyFill="1" applyBorder="1" applyAlignment="1">
      <alignment horizontal="center" vertical="center" wrapText="1"/>
    </xf>
    <xf numFmtId="174" fontId="33" fillId="2" borderId="60" xfId="0" applyNumberFormat="1" applyFont="1" applyFill="1" applyBorder="1" applyAlignment="1"/>
    <xf numFmtId="174" fontId="33" fillId="0" borderId="108" xfId="0" applyNumberFormat="1" applyFont="1" applyBorder="1"/>
    <xf numFmtId="174" fontId="33" fillId="0" borderId="146" xfId="0" applyNumberFormat="1" applyFont="1" applyBorder="1"/>
    <xf numFmtId="173" fontId="40" fillId="4" borderId="60" xfId="0" applyNumberFormat="1" applyFont="1" applyFill="1" applyBorder="1" applyAlignment="1"/>
    <xf numFmtId="173" fontId="33" fillId="0" borderId="108" xfId="0" applyNumberFormat="1" applyFont="1" applyBorder="1"/>
    <xf numFmtId="173" fontId="33" fillId="0" borderId="109" xfId="0" applyNumberFormat="1" applyFont="1" applyBorder="1"/>
    <xf numFmtId="173" fontId="40" fillId="2" borderId="60" xfId="0" applyNumberFormat="1" applyFont="1" applyFill="1" applyBorder="1" applyAlignment="1"/>
    <xf numFmtId="173" fontId="33" fillId="0" borderId="146" xfId="0" applyNumberFormat="1" applyFont="1" applyBorder="1"/>
    <xf numFmtId="173" fontId="33" fillId="0" borderId="60" xfId="0" applyNumberFormat="1" applyFont="1" applyBorder="1"/>
    <xf numFmtId="9" fontId="33" fillId="0" borderId="108" xfId="0" applyNumberFormat="1" applyFont="1" applyBorder="1"/>
    <xf numFmtId="173" fontId="40" fillId="4" borderId="147" xfId="0" applyNumberFormat="1" applyFont="1" applyFill="1" applyBorder="1" applyAlignment="1">
      <alignment horizontal="center"/>
    </xf>
    <xf numFmtId="173" fontId="33" fillId="0" borderId="148" xfId="0" applyNumberFormat="1" applyFont="1" applyBorder="1" applyAlignment="1">
      <alignment horizontal="right"/>
    </xf>
    <xf numFmtId="175" fontId="33" fillId="0" borderId="148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/>
    </xf>
    <xf numFmtId="0" fontId="0" fillId="0" borderId="17" xfId="0" applyBorder="1"/>
    <xf numFmtId="173" fontId="40" fillId="4" borderId="35" xfId="0" applyNumberFormat="1" applyFont="1" applyFill="1" applyBorder="1" applyAlignment="1">
      <alignment horizontal="center"/>
    </xf>
    <xf numFmtId="173" fontId="33" fillId="0" borderId="91" xfId="0" applyNumberFormat="1" applyFont="1" applyBorder="1" applyAlignment="1">
      <alignment horizontal="right"/>
    </xf>
    <xf numFmtId="175" fontId="33" fillId="0" borderId="91" xfId="0" applyNumberFormat="1" applyFont="1" applyBorder="1" applyAlignment="1">
      <alignment horizontal="right"/>
    </xf>
    <xf numFmtId="173" fontId="33" fillId="0" borderId="102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69" fontId="33" fillId="0" borderId="31" xfId="0" applyNumberFormat="1" applyFont="1" applyFill="1" applyBorder="1"/>
    <xf numFmtId="169" fontId="33" fillId="0" borderId="87" xfId="0" applyNumberFormat="1" applyFont="1" applyFill="1" applyBorder="1"/>
    <xf numFmtId="0" fontId="40" fillId="0" borderId="86" xfId="0" applyFont="1" applyFill="1" applyBorder="1"/>
    <xf numFmtId="169" fontId="33" fillId="0" borderId="94" xfId="0" applyNumberFormat="1" applyFont="1" applyFill="1" applyBorder="1"/>
    <xf numFmtId="0" fontId="32" fillId="2" borderId="18" xfId="26" applyNumberFormat="1" applyFont="1" applyFill="1" applyBorder="1"/>
    <xf numFmtId="169" fontId="33" fillId="0" borderId="27" xfId="0" applyNumberFormat="1" applyFont="1" applyFill="1" applyBorder="1"/>
    <xf numFmtId="169" fontId="33" fillId="0" borderId="95" xfId="0" applyNumberFormat="1" applyFont="1" applyFill="1" applyBorder="1"/>
    <xf numFmtId="169" fontId="33" fillId="0" borderId="88" xfId="0" applyNumberFormat="1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1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0.86403488963117181</c:v>
                </c:pt>
                <c:pt idx="1">
                  <c:v>0.86547584818979029</c:v>
                </c:pt>
                <c:pt idx="2">
                  <c:v>0.88531969071312167</c:v>
                </c:pt>
                <c:pt idx="3">
                  <c:v>0.83846124322756677</c:v>
                </c:pt>
                <c:pt idx="4">
                  <c:v>0.81920191141606857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555312"/>
        <c:axId val="14415557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0.69327077331189524</c:v>
                </c:pt>
                <c:pt idx="1">
                  <c:v>0.69327077331189524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1557272"/>
        <c:axId val="585290272"/>
      </c:scatterChart>
      <c:catAx>
        <c:axId val="144155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4155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1555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41555312"/>
        <c:crosses val="autoZero"/>
        <c:crossBetween val="between"/>
      </c:valAx>
      <c:valAx>
        <c:axId val="14415572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85290272"/>
        <c:crosses val="max"/>
        <c:crossBetween val="midCat"/>
      </c:valAx>
      <c:valAx>
        <c:axId val="5852902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415572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290664"/>
        <c:axId val="12635873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586576"/>
        <c:axId val="1263588928"/>
      </c:scatterChart>
      <c:catAx>
        <c:axId val="585290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358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5873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85290664"/>
        <c:crosses val="autoZero"/>
        <c:crossBetween val="between"/>
      </c:valAx>
      <c:valAx>
        <c:axId val="1263586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3588928"/>
        <c:crosses val="max"/>
        <c:crossBetween val="midCat"/>
      </c:valAx>
      <c:valAx>
        <c:axId val="12635889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635865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61" bestFit="1" customWidth="1"/>
    <col min="2" max="2" width="102.21875" style="161" bestFit="1" customWidth="1"/>
    <col min="3" max="3" width="16.109375" style="47" hidden="1" customWidth="1"/>
    <col min="4" max="16384" width="8.88671875" style="161"/>
  </cols>
  <sheetData>
    <row r="1" spans="1:3" ht="18.600000000000001" customHeight="1" thickBot="1" x14ac:dyDescent="0.4">
      <c r="A1" s="363" t="s">
        <v>117</v>
      </c>
      <c r="B1" s="363"/>
    </row>
    <row r="2" spans="1:3" ht="14.4" customHeight="1" thickBot="1" x14ac:dyDescent="0.35">
      <c r="A2" s="273" t="s">
        <v>294</v>
      </c>
      <c r="B2" s="46"/>
    </row>
    <row r="3" spans="1:3" ht="14.4" customHeight="1" thickBot="1" x14ac:dyDescent="0.35">
      <c r="A3" s="359" t="s">
        <v>153</v>
      </c>
      <c r="B3" s="360"/>
    </row>
    <row r="4" spans="1:3" ht="14.4" customHeight="1" x14ac:dyDescent="0.3">
      <c r="A4" s="176" t="str">
        <f t="shared" ref="A4:A8" si="0">HYPERLINK("#'"&amp;C4&amp;"'!A1",C4)</f>
        <v>Motivace</v>
      </c>
      <c r="B4" s="112" t="s">
        <v>132</v>
      </c>
      <c r="C4" s="47" t="s">
        <v>133</v>
      </c>
    </row>
    <row r="5" spans="1:3" ht="14.4" customHeight="1" x14ac:dyDescent="0.3">
      <c r="A5" s="177" t="str">
        <f t="shared" si="0"/>
        <v>HI</v>
      </c>
      <c r="B5" s="113" t="s">
        <v>149</v>
      </c>
      <c r="C5" s="47" t="s">
        <v>120</v>
      </c>
    </row>
    <row r="6" spans="1:3" ht="14.4" customHeight="1" x14ac:dyDescent="0.3">
      <c r="A6" s="178" t="str">
        <f t="shared" si="0"/>
        <v>HI Graf</v>
      </c>
      <c r="B6" s="114" t="s">
        <v>113</v>
      </c>
      <c r="C6" s="47" t="s">
        <v>121</v>
      </c>
    </row>
    <row r="7" spans="1:3" ht="14.4" customHeight="1" x14ac:dyDescent="0.3">
      <c r="A7" s="178" t="str">
        <f t="shared" si="0"/>
        <v>Man Tab</v>
      </c>
      <c r="B7" s="114" t="s">
        <v>296</v>
      </c>
      <c r="C7" s="47" t="s">
        <v>122</v>
      </c>
    </row>
    <row r="8" spans="1:3" ht="14.4" customHeight="1" thickBot="1" x14ac:dyDescent="0.35">
      <c r="A8" s="179" t="str">
        <f t="shared" si="0"/>
        <v>HV</v>
      </c>
      <c r="B8" s="115" t="s">
        <v>61</v>
      </c>
      <c r="C8" s="47" t="s">
        <v>66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361" t="s">
        <v>118</v>
      </c>
      <c r="B10" s="360"/>
    </row>
    <row r="11" spans="1:3" ht="14.4" customHeight="1" x14ac:dyDescent="0.3">
      <c r="A11" s="180" t="str">
        <f t="shared" ref="A11" si="1">HYPERLINK("#'"&amp;C11&amp;"'!A1",C11)</f>
        <v>Léky Žádanky</v>
      </c>
      <c r="B11" s="113" t="s">
        <v>150</v>
      </c>
      <c r="C11" s="47" t="s">
        <v>123</v>
      </c>
    </row>
    <row r="12" spans="1:3" ht="14.4" customHeight="1" x14ac:dyDescent="0.3">
      <c r="A12" s="178" t="str">
        <f t="shared" ref="A12:A23" si="2">HYPERLINK("#'"&amp;C12&amp;"'!A1",C12)</f>
        <v>LŽ Detail</v>
      </c>
      <c r="B12" s="114" t="s">
        <v>177</v>
      </c>
      <c r="C12" s="47" t="s">
        <v>124</v>
      </c>
    </row>
    <row r="13" spans="1:3" ht="28.8" customHeight="1" x14ac:dyDescent="0.3">
      <c r="A13" s="178" t="str">
        <f t="shared" si="2"/>
        <v>LŽ PL</v>
      </c>
      <c r="B13" s="533" t="s">
        <v>178</v>
      </c>
      <c r="C13" s="47" t="s">
        <v>157</v>
      </c>
    </row>
    <row r="14" spans="1:3" ht="14.4" customHeight="1" x14ac:dyDescent="0.3">
      <c r="A14" s="178" t="str">
        <f t="shared" si="2"/>
        <v>LŽ PL Detail</v>
      </c>
      <c r="B14" s="114" t="s">
        <v>741</v>
      </c>
      <c r="C14" s="47" t="s">
        <v>159</v>
      </c>
    </row>
    <row r="15" spans="1:3" ht="14.4" customHeight="1" x14ac:dyDescent="0.3">
      <c r="A15" s="178" t="str">
        <f t="shared" si="2"/>
        <v>LŽ Statim</v>
      </c>
      <c r="B15" s="347" t="s">
        <v>257</v>
      </c>
      <c r="C15" s="47" t="s">
        <v>267</v>
      </c>
    </row>
    <row r="16" spans="1:3" ht="14.4" customHeight="1" x14ac:dyDescent="0.3">
      <c r="A16" s="178" t="str">
        <f t="shared" si="2"/>
        <v>Léky Recepty</v>
      </c>
      <c r="B16" s="114" t="s">
        <v>151</v>
      </c>
      <c r="C16" s="47" t="s">
        <v>125</v>
      </c>
    </row>
    <row r="17" spans="1:3" ht="14.4" customHeight="1" x14ac:dyDescent="0.3">
      <c r="A17" s="178" t="str">
        <f t="shared" si="2"/>
        <v>LRp Lékaři</v>
      </c>
      <c r="B17" s="114" t="s">
        <v>162</v>
      </c>
      <c r="C17" s="47" t="s">
        <v>163</v>
      </c>
    </row>
    <row r="18" spans="1:3" ht="14.4" customHeight="1" x14ac:dyDescent="0.3">
      <c r="A18" s="178" t="str">
        <f t="shared" si="2"/>
        <v>LRp Detail</v>
      </c>
      <c r="B18" s="114" t="s">
        <v>1037</v>
      </c>
      <c r="C18" s="47" t="s">
        <v>126</v>
      </c>
    </row>
    <row r="19" spans="1:3" ht="28.8" customHeight="1" x14ac:dyDescent="0.3">
      <c r="A19" s="178" t="str">
        <f t="shared" si="2"/>
        <v>LRp PL</v>
      </c>
      <c r="B19" s="533" t="s">
        <v>1038</v>
      </c>
      <c r="C19" s="47" t="s">
        <v>158</v>
      </c>
    </row>
    <row r="20" spans="1:3" ht="14.4" customHeight="1" x14ac:dyDescent="0.3">
      <c r="A20" s="178" t="str">
        <f>HYPERLINK("#'"&amp;C20&amp;"'!A1",C20)</f>
        <v>LRp PL Detail</v>
      </c>
      <c r="B20" s="114" t="s">
        <v>1067</v>
      </c>
      <c r="C20" s="47" t="s">
        <v>160</v>
      </c>
    </row>
    <row r="21" spans="1:3" ht="14.4" customHeight="1" x14ac:dyDescent="0.3">
      <c r="A21" s="180" t="str">
        <f t="shared" ref="A21" si="3">HYPERLINK("#'"&amp;C21&amp;"'!A1",C21)</f>
        <v>Materiál Žádanky</v>
      </c>
      <c r="B21" s="114" t="s">
        <v>152</v>
      </c>
      <c r="C21" s="47" t="s">
        <v>127</v>
      </c>
    </row>
    <row r="22" spans="1:3" ht="14.4" customHeight="1" x14ac:dyDescent="0.3">
      <c r="A22" s="178" t="str">
        <f t="shared" si="2"/>
        <v>MŽ Detail</v>
      </c>
      <c r="B22" s="114" t="s">
        <v>1868</v>
      </c>
      <c r="C22" s="47" t="s">
        <v>128</v>
      </c>
    </row>
    <row r="23" spans="1:3" ht="14.4" customHeight="1" thickBot="1" x14ac:dyDescent="0.35">
      <c r="A23" s="180" t="str">
        <f t="shared" si="2"/>
        <v>Osobní náklady</v>
      </c>
      <c r="B23" s="114" t="s">
        <v>115</v>
      </c>
      <c r="C23" s="47" t="s">
        <v>129</v>
      </c>
    </row>
    <row r="24" spans="1:3" ht="14.4" customHeight="1" thickBot="1" x14ac:dyDescent="0.35">
      <c r="A24" s="117"/>
      <c r="B24" s="117"/>
    </row>
    <row r="25" spans="1:3" ht="14.4" customHeight="1" thickBot="1" x14ac:dyDescent="0.35">
      <c r="A25" s="362" t="s">
        <v>119</v>
      </c>
      <c r="B25" s="360"/>
    </row>
    <row r="26" spans="1:3" ht="14.4" customHeight="1" x14ac:dyDescent="0.3">
      <c r="A26" s="181" t="str">
        <f t="shared" ref="A26:A33" si="4">HYPERLINK("#'"&amp;C26&amp;"'!A1",C26)</f>
        <v>ZV Vykáz.-A</v>
      </c>
      <c r="B26" s="113" t="s">
        <v>1872</v>
      </c>
      <c r="C26" s="47" t="s">
        <v>134</v>
      </c>
    </row>
    <row r="27" spans="1:3" ht="14.4" customHeight="1" x14ac:dyDescent="0.3">
      <c r="A27" s="178" t="str">
        <f t="shared" ref="A27" si="5">HYPERLINK("#'"&amp;C27&amp;"'!A1",C27)</f>
        <v>ZV Vykáz.-A Lékaři</v>
      </c>
      <c r="B27" s="114" t="s">
        <v>1885</v>
      </c>
      <c r="C27" s="47" t="s">
        <v>270</v>
      </c>
    </row>
    <row r="28" spans="1:3" ht="14.4" customHeight="1" x14ac:dyDescent="0.3">
      <c r="A28" s="178" t="str">
        <f t="shared" si="4"/>
        <v>ZV Vykáz.-A Detail</v>
      </c>
      <c r="B28" s="114" t="s">
        <v>2245</v>
      </c>
      <c r="C28" s="47" t="s">
        <v>135</v>
      </c>
    </row>
    <row r="29" spans="1:3" ht="14.4" customHeight="1" x14ac:dyDescent="0.3">
      <c r="A29" s="178" t="str">
        <f t="shared" si="4"/>
        <v>ZV Vykáz.-H</v>
      </c>
      <c r="B29" s="114" t="s">
        <v>138</v>
      </c>
      <c r="C29" s="47" t="s">
        <v>136</v>
      </c>
    </row>
    <row r="30" spans="1:3" ht="14.4" customHeight="1" x14ac:dyDescent="0.3">
      <c r="A30" s="178" t="str">
        <f t="shared" si="4"/>
        <v>ZV Vykáz.-H Detail</v>
      </c>
      <c r="B30" s="114" t="s">
        <v>2516</v>
      </c>
      <c r="C30" s="47" t="s">
        <v>137</v>
      </c>
    </row>
    <row r="31" spans="1:3" ht="14.4" customHeight="1" x14ac:dyDescent="0.3">
      <c r="A31" s="178" t="str">
        <f t="shared" si="4"/>
        <v>ALOS</v>
      </c>
      <c r="B31" s="114" t="s">
        <v>100</v>
      </c>
      <c r="C31" s="47" t="s">
        <v>73</v>
      </c>
    </row>
    <row r="32" spans="1:3" ht="14.4" customHeight="1" x14ac:dyDescent="0.3">
      <c r="A32" s="178" t="str">
        <f t="shared" si="4"/>
        <v>ZV Vyžád.</v>
      </c>
      <c r="B32" s="114" t="s">
        <v>139</v>
      </c>
      <c r="C32" s="47" t="s">
        <v>131</v>
      </c>
    </row>
    <row r="33" spans="1:3" ht="14.4" customHeight="1" x14ac:dyDescent="0.3">
      <c r="A33" s="178" t="str">
        <f t="shared" si="4"/>
        <v>ZV Vyžád. Detail</v>
      </c>
      <c r="B33" s="114" t="s">
        <v>2517</v>
      </c>
      <c r="C33" s="47" t="s">
        <v>130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82" bestFit="1" customWidth="1"/>
    <col min="2" max="2" width="11.6640625" style="182" hidden="1" customWidth="1"/>
    <col min="3" max="4" width="11" style="184" customWidth="1"/>
    <col min="5" max="5" width="11" style="185" customWidth="1"/>
    <col min="6" max="16384" width="8.88671875" style="182"/>
  </cols>
  <sheetData>
    <row r="1" spans="1:5" ht="18.600000000000001" thickBot="1" x14ac:dyDescent="0.4">
      <c r="A1" s="363" t="s">
        <v>132</v>
      </c>
      <c r="B1" s="363"/>
      <c r="C1" s="364"/>
      <c r="D1" s="364"/>
      <c r="E1" s="364"/>
    </row>
    <row r="2" spans="1:5" ht="14.4" customHeight="1" thickBot="1" x14ac:dyDescent="0.35">
      <c r="A2" s="273" t="s">
        <v>294</v>
      </c>
      <c r="B2" s="183"/>
    </row>
    <row r="3" spans="1:5" ht="14.4" customHeight="1" thickBot="1" x14ac:dyDescent="0.35">
      <c r="A3" s="186"/>
      <c r="C3" s="187" t="s">
        <v>116</v>
      </c>
      <c r="D3" s="188" t="s">
        <v>79</v>
      </c>
      <c r="E3" s="189" t="s">
        <v>81</v>
      </c>
    </row>
    <row r="4" spans="1:5" ht="14.4" customHeight="1" thickBot="1" x14ac:dyDescent="0.35">
      <c r="A4" s="190" t="str">
        <f>HYPERLINK("#HI!A1","NÁKLADY CELKEM (v tisících Kč)")</f>
        <v>NÁKLADY CELKEM (v tisících Kč)</v>
      </c>
      <c r="B4" s="191"/>
      <c r="C4" s="192">
        <f ca="1">IF(ISERROR(VLOOKUP("Náklady celkem",INDIRECT("HI!$A:$G"),6,0)),0,VLOOKUP("Náklady celkem",INDIRECT("HI!$A:$G"),6,0))</f>
        <v>66424.072516443237</v>
      </c>
      <c r="D4" s="192">
        <f ca="1">IF(ISERROR(VLOOKUP("Náklady celkem",INDIRECT("HI!$A:$G"),5,0)),0,VLOOKUP("Náklady celkem",INDIRECT("HI!$A:$G"),5,0))</f>
        <v>68503.498610000024</v>
      </c>
      <c r="E4" s="193">
        <f ca="1">IF(C4=0,0,D4/C4)</f>
        <v>1.0313053086746831</v>
      </c>
    </row>
    <row r="5" spans="1:5" ht="14.4" customHeight="1" x14ac:dyDescent="0.3">
      <c r="A5" s="194" t="s">
        <v>165</v>
      </c>
      <c r="B5" s="195"/>
      <c r="C5" s="196"/>
      <c r="D5" s="196"/>
      <c r="E5" s="197"/>
    </row>
    <row r="6" spans="1:5" ht="14.4" customHeight="1" x14ac:dyDescent="0.3">
      <c r="A6" s="198" t="s">
        <v>170</v>
      </c>
      <c r="B6" s="199"/>
      <c r="C6" s="200"/>
      <c r="D6" s="200"/>
      <c r="E6" s="197"/>
    </row>
    <row r="7" spans="1:5" ht="14.4" customHeight="1" x14ac:dyDescent="0.3">
      <c r="A7" s="2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9" t="s">
        <v>120</v>
      </c>
      <c r="C7" s="200">
        <f>IF(ISERROR(HI!F5),"",HI!F5)</f>
        <v>4945.4238206049331</v>
      </c>
      <c r="D7" s="200">
        <f>IF(ISERROR(HI!E5),"",HI!E5)</f>
        <v>4978.420250000001</v>
      </c>
      <c r="E7" s="197">
        <f t="shared" ref="E7:E15" si="0">IF(C7=0,0,D7/C7)</f>
        <v>1.0066721135724686</v>
      </c>
    </row>
    <row r="8" spans="1:5" ht="14.4" customHeight="1" x14ac:dyDescent="0.3">
      <c r="A8" s="201" t="str">
        <f>HYPERLINK("#'LŽ PL'!A1","% plnění pozitivního listu")</f>
        <v>% plnění pozitivního listu</v>
      </c>
      <c r="B8" s="199" t="s">
        <v>157</v>
      </c>
      <c r="C8" s="202">
        <v>0.9</v>
      </c>
      <c r="D8" s="202">
        <f>IF(ISERROR(VLOOKUP("celkem",'LŽ PL'!$A:$F,5,0)),0,VLOOKUP("celkem",'LŽ PL'!$A:$F,5,0))</f>
        <v>1</v>
      </c>
      <c r="E8" s="197">
        <f t="shared" si="0"/>
        <v>1.1111111111111112</v>
      </c>
    </row>
    <row r="9" spans="1:5" ht="14.4" customHeight="1" x14ac:dyDescent="0.3">
      <c r="A9" s="350" t="str">
        <f>HYPERLINK("#'LŽ Statim'!A1","% podíl statimových žádanek")</f>
        <v>% podíl statimových žádanek</v>
      </c>
      <c r="B9" s="348" t="s">
        <v>267</v>
      </c>
      <c r="C9" s="349">
        <v>0.3</v>
      </c>
      <c r="D9" s="349">
        <f>IF('LŽ Statim'!G3="",0,'LŽ Statim'!G3)</f>
        <v>1.524390243902439E-2</v>
      </c>
      <c r="E9" s="197">
        <f>IF(C9=0,0,D9/C9)</f>
        <v>5.08130081300813E-2</v>
      </c>
    </row>
    <row r="10" spans="1:5" ht="14.4" customHeight="1" x14ac:dyDescent="0.3">
      <c r="A10" s="203" t="s">
        <v>166</v>
      </c>
      <c r="B10" s="199"/>
      <c r="C10" s="200"/>
      <c r="D10" s="200"/>
      <c r="E10" s="197"/>
    </row>
    <row r="11" spans="1:5" ht="14.4" customHeight="1" x14ac:dyDescent="0.3">
      <c r="A11" s="201" t="str">
        <f>HYPERLINK("#'Léky Recepty'!A1","% záchytu v lékárně (Úhrada Kč)")</f>
        <v>% záchytu v lékárně (Úhrada Kč)</v>
      </c>
      <c r="B11" s="199" t="s">
        <v>125</v>
      </c>
      <c r="C11" s="202">
        <v>0.6</v>
      </c>
      <c r="D11" s="202">
        <f>IF(ISERROR(VLOOKUP("Celkem",'Léky Recepty'!B:H,5,0)),0,VLOOKUP("Celkem",'Léky Recepty'!B:H,5,0))</f>
        <v>0.75710720917003849</v>
      </c>
      <c r="E11" s="197">
        <f t="shared" si="0"/>
        <v>1.2618453486167309</v>
      </c>
    </row>
    <row r="12" spans="1:5" ht="14.4" customHeight="1" x14ac:dyDescent="0.3">
      <c r="A12" s="201" t="str">
        <f>HYPERLINK("#'LRp PL'!A1","% plnění pozitivního listu")</f>
        <v>% plnění pozitivního listu</v>
      </c>
      <c r="B12" s="199" t="s">
        <v>158</v>
      </c>
      <c r="C12" s="202">
        <v>0.8</v>
      </c>
      <c r="D12" s="202">
        <f>IF(ISERROR(VLOOKUP("Celkem",'LRp PL'!A:F,5,0)),0,VLOOKUP("Celkem",'LRp PL'!A:F,5,0))</f>
        <v>0.85527837957217689</v>
      </c>
      <c r="E12" s="197">
        <f t="shared" si="0"/>
        <v>1.0690979744652211</v>
      </c>
    </row>
    <row r="13" spans="1:5" ht="14.4" customHeight="1" x14ac:dyDescent="0.3">
      <c r="A13" s="203" t="s">
        <v>167</v>
      </c>
      <c r="B13" s="199"/>
      <c r="C13" s="200"/>
      <c r="D13" s="200"/>
      <c r="E13" s="197"/>
    </row>
    <row r="14" spans="1:5" ht="14.4" customHeight="1" x14ac:dyDescent="0.3">
      <c r="A14" s="204" t="s">
        <v>171</v>
      </c>
      <c r="B14" s="199"/>
      <c r="C14" s="196"/>
      <c r="D14" s="196"/>
      <c r="E14" s="197"/>
    </row>
    <row r="15" spans="1:5" ht="14.4" customHeight="1" x14ac:dyDescent="0.3">
      <c r="A15" s="20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9" t="s">
        <v>120</v>
      </c>
      <c r="C15" s="200">
        <f>IF(ISERROR(HI!F6),"",HI!F6)</f>
        <v>16096.412402569076</v>
      </c>
      <c r="D15" s="200">
        <f>IF(ISERROR(HI!E6),"",HI!E6)</f>
        <v>16054.84824000001</v>
      </c>
      <c r="E15" s="197">
        <f t="shared" si="0"/>
        <v>0.99741779959847254</v>
      </c>
    </row>
    <row r="16" spans="1:5" ht="14.4" customHeight="1" thickBot="1" x14ac:dyDescent="0.35">
      <c r="A16" s="206" t="str">
        <f>HYPERLINK("#HI!A1","Osobní náklady")</f>
        <v>Osobní náklady</v>
      </c>
      <c r="B16" s="199"/>
      <c r="C16" s="196">
        <f ca="1">IF(ISERROR(VLOOKUP("Osobní náklady (Kč) *",INDIRECT("HI!$A:$G"),6,0)),0,VLOOKUP("Osobní náklady (Kč) *",INDIRECT("HI!$A:$G"),6,0))</f>
        <v>26653.749160471471</v>
      </c>
      <c r="D16" s="196">
        <f ca="1">IF(ISERROR(VLOOKUP("Osobní náklady (Kč) *",INDIRECT("HI!$A:$G"),5,0)),0,VLOOKUP("Osobní náklady (Kč) *",INDIRECT("HI!$A:$G"),5,0))</f>
        <v>26325.230750000017</v>
      </c>
      <c r="E16" s="197">
        <f ca="1">IF(C16=0,0,D16/C16)</f>
        <v>0.98767458909838246</v>
      </c>
    </row>
    <row r="17" spans="1:5" ht="14.4" customHeight="1" thickBot="1" x14ac:dyDescent="0.35">
      <c r="A17" s="210"/>
      <c r="B17" s="211"/>
      <c r="C17" s="212"/>
      <c r="D17" s="212"/>
      <c r="E17" s="213"/>
    </row>
    <row r="18" spans="1:5" ht="14.4" customHeight="1" thickBot="1" x14ac:dyDescent="0.35">
      <c r="A18" s="214" t="str">
        <f>HYPERLINK("#HI!A1","VÝNOSY CELKEM (v tisících)")</f>
        <v>VÝNOSY CELKEM (v tisících)</v>
      </c>
      <c r="B18" s="215"/>
      <c r="C18" s="216">
        <f ca="1">IF(ISERROR(VLOOKUP("Výnosy celkem",INDIRECT("HI!$A:$G"),6,0)),0,VLOOKUP("Výnosy celkem",INDIRECT("HI!$A:$G"),6,0))</f>
        <v>46049.868120000006</v>
      </c>
      <c r="D18" s="216">
        <f ca="1">IF(ISERROR(VLOOKUP("Výnosy celkem",INDIRECT("HI!$A:$G"),5,0)),0,VLOOKUP("Výnosy celkem",INDIRECT("HI!$A:$G"),5,0))</f>
        <v>56118.197</v>
      </c>
      <c r="E18" s="217">
        <f t="shared" ref="E18:E24" ca="1" si="1">IF(C18=0,0,D18/C18)</f>
        <v>1.2186396897763796</v>
      </c>
    </row>
    <row r="19" spans="1:5" ht="14.4" customHeight="1" x14ac:dyDescent="0.3">
      <c r="A19" s="218" t="str">
        <f>HYPERLINK("#HI!A1","Ambulance (body za výkony + Kč za ZUM a ZULP)")</f>
        <v>Ambulance (body za výkony + Kč za ZUM a ZULP)</v>
      </c>
      <c r="B19" s="195"/>
      <c r="C19" s="196">
        <f ca="1">IF(ISERROR(VLOOKUP("Ambulance *",INDIRECT("HI!$A:$G"),6,0)),0,VLOOKUP("Ambulance *",INDIRECT("HI!$A:$G"),6,0))</f>
        <v>46049.868120000006</v>
      </c>
      <c r="D19" s="196">
        <f ca="1">IF(ISERROR(VLOOKUP("Ambulance *",INDIRECT("HI!$A:$G"),5,0)),0,VLOOKUP("Ambulance *",INDIRECT("HI!$A:$G"),5,0))</f>
        <v>56118.197</v>
      </c>
      <c r="E19" s="197">
        <f t="shared" ca="1" si="1"/>
        <v>1.2186396897763796</v>
      </c>
    </row>
    <row r="20" spans="1:5" ht="14.4" customHeight="1" x14ac:dyDescent="0.3">
      <c r="A20" s="219" t="str">
        <f>HYPERLINK("#'ZV Vykáz.-A'!A1","Zdravotní výkony vykázané u ambulantních pacientů (min. 100 %)")</f>
        <v>Zdravotní výkony vykázané u ambulantních pacientů (min. 100 %)</v>
      </c>
      <c r="B20" s="182" t="s">
        <v>134</v>
      </c>
      <c r="C20" s="202">
        <v>1</v>
      </c>
      <c r="D20" s="202">
        <f>IF(ISERROR(VLOOKUP("Celkem:",'ZV Vykáz.-A'!$A:$S,7,0)),"",VLOOKUP("Celkem:",'ZV Vykáz.-A'!$A:$S,7,0))</f>
        <v>1.2186396897763796</v>
      </c>
      <c r="E20" s="197">
        <f t="shared" si="1"/>
        <v>1.2186396897763796</v>
      </c>
    </row>
    <row r="21" spans="1:5" ht="14.4" customHeight="1" x14ac:dyDescent="0.3">
      <c r="A21" s="219" t="str">
        <f>HYPERLINK("#'ZV Vykáz.-H'!A1","Zdravotní výkony vykázané u hospitalizovaných pacientů (max. 85 %)")</f>
        <v>Zdravotní výkony vykázané u hospitalizovaných pacientů (max. 85 %)</v>
      </c>
      <c r="B21" s="182" t="s">
        <v>136</v>
      </c>
      <c r="C21" s="202">
        <v>0.85</v>
      </c>
      <c r="D21" s="202">
        <f>IF(ISERROR(VLOOKUP("Celkem:",'ZV Vykáz.-H'!$A:$S,7,0)),"",VLOOKUP("Celkem:",'ZV Vykáz.-H'!$A:$S,7,0))</f>
        <v>1.132893130715446</v>
      </c>
      <c r="E21" s="197">
        <f t="shared" si="1"/>
        <v>1.3328154479005248</v>
      </c>
    </row>
    <row r="22" spans="1:5" ht="14.4" customHeight="1" x14ac:dyDescent="0.3">
      <c r="A22" s="220" t="str">
        <f>HYPERLINK("#HI!A1","Hospitalizace (casemix * 30000)")</f>
        <v>Hospitalizace (casemix * 30000)</v>
      </c>
      <c r="B22" s="199"/>
      <c r="C22" s="196">
        <f ca="1">IF(ISERROR(VLOOKUP("Hospitalizace *",INDIRECT("HI!$A:$G"),6,0)),0,VLOOKUP("Hospitalizace *",INDIRECT("HI!$A:$G"),6,0))</f>
        <v>0</v>
      </c>
      <c r="D22" s="196">
        <f ca="1">IF(ISERROR(VLOOKUP("Hospitalizace *",INDIRECT("HI!$A:$G"),5,0)),0,VLOOKUP("Hospitalizace *",INDIRECT("HI!$A:$G"),5,0))</f>
        <v>0</v>
      </c>
      <c r="E22" s="197">
        <f ca="1">IF(C22=0,0,D22/C22)</f>
        <v>0</v>
      </c>
    </row>
    <row r="23" spans="1:5" ht="14.4" customHeight="1" x14ac:dyDescent="0.3">
      <c r="A23" s="219" t="str">
        <f>HYPERLINK("#'ALOS'!A1","Průměrná délka hospitalizace (max. 100 % republikového průměru)")</f>
        <v>Průměrná délka hospitalizace (max. 100 % republikového průměru)</v>
      </c>
      <c r="B23" s="199" t="s">
        <v>73</v>
      </c>
      <c r="C23" s="202">
        <v>1</v>
      </c>
      <c r="D23" s="221" t="str">
        <f>IF(ISERROR(INDEX(ALOS!$E:$E,COUNT(ALOS!$E:$E)+32)),0,INDEX(ALOS!$E:$E,COUNT(ALOS!$E:$E)+32))</f>
        <v>%</v>
      </c>
      <c r="E23" s="197" t="e">
        <f t="shared" si="1"/>
        <v>#VALUE!</v>
      </c>
    </row>
    <row r="24" spans="1:5" ht="27.6" x14ac:dyDescent="0.3">
      <c r="A24" s="222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4" s="199" t="s">
        <v>131</v>
      </c>
      <c r="C24" s="202" t="e">
        <f>IF(#REF!&gt;1,95%,95%-2*ABS(#REF!-#REF!))</f>
        <v>#REF!</v>
      </c>
      <c r="D24" s="202" t="str">
        <f>IF(ISERROR(VLOOKUP("Celkem:",'ZV Vyžád.'!$A:$M,7,0)),"",VLOOKUP("Celkem:",'ZV Vyžád.'!$A:$M,7,0))</f>
        <v/>
      </c>
      <c r="E24" s="197" t="e">
        <f t="shared" si="1"/>
        <v>#REF!</v>
      </c>
    </row>
    <row r="25" spans="1:5" ht="14.4" customHeight="1" thickBot="1" x14ac:dyDescent="0.35">
      <c r="A25" s="223" t="s">
        <v>168</v>
      </c>
      <c r="B25" s="207"/>
      <c r="C25" s="208"/>
      <c r="D25" s="208"/>
      <c r="E25" s="209"/>
    </row>
    <row r="26" spans="1:5" ht="14.4" customHeight="1" thickBot="1" x14ac:dyDescent="0.35">
      <c r="A26" s="224"/>
      <c r="B26" s="225"/>
      <c r="C26" s="226"/>
      <c r="D26" s="226"/>
      <c r="E26" s="227"/>
    </row>
    <row r="27" spans="1:5" ht="14.4" customHeight="1" thickBot="1" x14ac:dyDescent="0.35">
      <c r="A27" s="228" t="s">
        <v>169</v>
      </c>
      <c r="B27" s="229"/>
      <c r="C27" s="230"/>
      <c r="D27" s="230"/>
      <c r="E27" s="231"/>
    </row>
  </sheetData>
  <mergeCells count="1">
    <mergeCell ref="A1:E1"/>
  </mergeCells>
  <conditionalFormatting sqref="E5">
    <cfRule type="cellIs" dxfId="7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4" priority="20" operator="lessThan">
      <formula>1</formula>
    </cfRule>
  </conditionalFormatting>
  <conditionalFormatting sqref="E9">
    <cfRule type="cellIs" dxfId="6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:E24 E4 E7 E15 E21">
    <cfRule type="cellIs" dxfId="62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61" bestFit="1" customWidth="1"/>
    <col min="2" max="3" width="9.5546875" style="161" customWidth="1"/>
    <col min="4" max="4" width="2.21875" style="161" customWidth="1"/>
    <col min="5" max="8" width="9.5546875" style="161" customWidth="1"/>
    <col min="9" max="16384" width="8.88671875" style="161"/>
  </cols>
  <sheetData>
    <row r="1" spans="1:8" ht="18.600000000000001" customHeight="1" thickBot="1" x14ac:dyDescent="0.4">
      <c r="A1" s="363" t="s">
        <v>149</v>
      </c>
      <c r="B1" s="363"/>
      <c r="C1" s="363"/>
      <c r="D1" s="363"/>
      <c r="E1" s="363"/>
      <c r="F1" s="363"/>
      <c r="G1" s="364"/>
      <c r="H1" s="364"/>
    </row>
    <row r="2" spans="1:8" ht="14.4" customHeight="1" thickBot="1" x14ac:dyDescent="0.35">
      <c r="A2" s="273" t="s">
        <v>294</v>
      </c>
      <c r="B2" s="142"/>
      <c r="C2" s="142"/>
      <c r="D2" s="142"/>
      <c r="E2" s="142"/>
      <c r="F2" s="142"/>
    </row>
    <row r="3" spans="1:8" ht="14.4" customHeight="1" x14ac:dyDescent="0.3">
      <c r="A3" s="365"/>
      <c r="B3" s="138">
        <v>2013</v>
      </c>
      <c r="C3" s="40">
        <v>2014</v>
      </c>
      <c r="D3" s="7"/>
      <c r="E3" s="369">
        <v>2015</v>
      </c>
      <c r="F3" s="370"/>
      <c r="G3" s="370"/>
      <c r="H3" s="371"/>
    </row>
    <row r="4" spans="1:8" ht="14.4" customHeight="1" thickBot="1" x14ac:dyDescent="0.35">
      <c r="A4" s="366"/>
      <c r="B4" s="367" t="s">
        <v>79</v>
      </c>
      <c r="C4" s="368"/>
      <c r="D4" s="7"/>
      <c r="E4" s="159" t="s">
        <v>79</v>
      </c>
      <c r="F4" s="140" t="s">
        <v>80</v>
      </c>
      <c r="G4" s="140" t="s">
        <v>69</v>
      </c>
      <c r="H4" s="141" t="s">
        <v>81</v>
      </c>
    </row>
    <row r="5" spans="1:8" ht="14.4" customHeight="1" x14ac:dyDescent="0.3">
      <c r="A5" s="143" t="str">
        <f>HYPERLINK("#'Léky Žádanky'!A1","Léky (Kč)")</f>
        <v>Léky (Kč)</v>
      </c>
      <c r="B5" s="27">
        <v>4824.0944299999983</v>
      </c>
      <c r="C5" s="29">
        <v>5250.736080000006</v>
      </c>
      <c r="D5" s="8"/>
      <c r="E5" s="148">
        <v>4978.420250000001</v>
      </c>
      <c r="F5" s="28">
        <v>4945.4238206049331</v>
      </c>
      <c r="G5" s="147">
        <f>E5-F5</f>
        <v>32.996429395067935</v>
      </c>
      <c r="H5" s="153">
        <f>IF(F5&lt;0.00000001,"",E5/F5)</f>
        <v>1.0066721135724686</v>
      </c>
    </row>
    <row r="6" spans="1:8" ht="14.4" customHeight="1" x14ac:dyDescent="0.3">
      <c r="A6" s="143" t="str">
        <f>HYPERLINK("#'Materiál Žádanky'!A1","Materiál - SZM (Kč)")</f>
        <v>Materiál - SZM (Kč)</v>
      </c>
      <c r="B6" s="10">
        <v>11647.86601</v>
      </c>
      <c r="C6" s="31">
        <v>15294.042350000012</v>
      </c>
      <c r="D6" s="8"/>
      <c r="E6" s="149">
        <v>16054.84824000001</v>
      </c>
      <c r="F6" s="30">
        <v>16096.412402569076</v>
      </c>
      <c r="G6" s="150">
        <f>E6-F6</f>
        <v>-41.564162569065957</v>
      </c>
      <c r="H6" s="154">
        <f>IF(F6&lt;0.00000001,"",E6/F6)</f>
        <v>0.99741779959847254</v>
      </c>
    </row>
    <row r="7" spans="1:8" ht="14.4" customHeight="1" x14ac:dyDescent="0.3">
      <c r="A7" s="143" t="str">
        <f>HYPERLINK("#'Osobní náklady'!A1","Osobní náklady (Kč) *")</f>
        <v>Osobní náklady (Kč) *</v>
      </c>
      <c r="B7" s="10">
        <v>23510.599450000002</v>
      </c>
      <c r="C7" s="31">
        <v>25128.473400000028</v>
      </c>
      <c r="D7" s="8"/>
      <c r="E7" s="149">
        <v>26325.230750000017</v>
      </c>
      <c r="F7" s="30">
        <v>26653.749160471471</v>
      </c>
      <c r="G7" s="150">
        <f>E7-F7</f>
        <v>-328.51841047145354</v>
      </c>
      <c r="H7" s="154">
        <f>IF(F7&lt;0.00000001,"",E7/F7)</f>
        <v>0.98767458909838246</v>
      </c>
    </row>
    <row r="8" spans="1:8" ht="14.4" customHeight="1" thickBot="1" x14ac:dyDescent="0.35">
      <c r="A8" s="1" t="s">
        <v>82</v>
      </c>
      <c r="B8" s="11">
        <v>18243.847829999992</v>
      </c>
      <c r="C8" s="33">
        <v>17842.351750000023</v>
      </c>
      <c r="D8" s="8"/>
      <c r="E8" s="151">
        <v>21144.999369999994</v>
      </c>
      <c r="F8" s="32">
        <v>18728.487132797753</v>
      </c>
      <c r="G8" s="152">
        <f>E8-F8</f>
        <v>2416.5122372022415</v>
      </c>
      <c r="H8" s="155">
        <f>IF(F8&lt;0.00000001,"",E8/F8)</f>
        <v>1.1290286940993963</v>
      </c>
    </row>
    <row r="9" spans="1:8" ht="14.4" customHeight="1" thickBot="1" x14ac:dyDescent="0.35">
      <c r="A9" s="2" t="s">
        <v>83</v>
      </c>
      <c r="B9" s="3">
        <v>58226.407719999996</v>
      </c>
      <c r="C9" s="35">
        <v>63515.603580000075</v>
      </c>
      <c r="D9" s="8"/>
      <c r="E9" s="3">
        <v>68503.498610000024</v>
      </c>
      <c r="F9" s="34">
        <v>66424.072516443237</v>
      </c>
      <c r="G9" s="34">
        <f>E9-F9</f>
        <v>2079.4260935567872</v>
      </c>
      <c r="H9" s="156">
        <f>IF(F9&lt;0.00000001,"",E9/F9)</f>
        <v>1.0313053086746831</v>
      </c>
    </row>
    <row r="10" spans="1:8" ht="14.4" customHeight="1" thickBot="1" x14ac:dyDescent="0.35">
      <c r="A10" s="12"/>
      <c r="B10" s="12"/>
      <c r="C10" s="139"/>
      <c r="D10" s="8"/>
      <c r="E10" s="12"/>
      <c r="F10" s="13"/>
    </row>
    <row r="11" spans="1:8" ht="14.4" customHeight="1" x14ac:dyDescent="0.3">
      <c r="A11" s="164" t="str">
        <f>HYPERLINK("#'ZV Vykáz.-A'!A1","Ambulance *")</f>
        <v>Ambulance *</v>
      </c>
      <c r="B11" s="9">
        <f>IF(ISERROR(VLOOKUP("Celkem:",'ZV Vykáz.-A'!A:F,2,0)),0,VLOOKUP("Celkem:",'ZV Vykáz.-A'!A:F,2,0)/1000)</f>
        <v>46049.868120000006</v>
      </c>
      <c r="C11" s="29">
        <f>IF(ISERROR(VLOOKUP("Celkem:",'ZV Vykáz.-A'!A:F,4,0)),0,VLOOKUP("Celkem:",'ZV Vykáz.-A'!A:F,4,0)/1000)</f>
        <v>53662.186000000002</v>
      </c>
      <c r="D11" s="8"/>
      <c r="E11" s="148">
        <f>IF(ISERROR(VLOOKUP("Celkem:",'ZV Vykáz.-A'!A:F,6,0)),0,VLOOKUP("Celkem:",'ZV Vykáz.-A'!A:F,6,0)/1000)</f>
        <v>56118.197</v>
      </c>
      <c r="F11" s="28">
        <f>B11</f>
        <v>46049.868120000006</v>
      </c>
      <c r="G11" s="147">
        <f>E11-F11</f>
        <v>10068.328879999994</v>
      </c>
      <c r="H11" s="153">
        <f>IF(F11&lt;0.00000001,"",E11/F11)</f>
        <v>1.2186396897763796</v>
      </c>
    </row>
    <row r="12" spans="1:8" ht="14.4" customHeight="1" thickBot="1" x14ac:dyDescent="0.35">
      <c r="A12" s="16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B12</f>
        <v>0</v>
      </c>
      <c r="G12" s="152">
        <f>E12-F12</f>
        <v>0</v>
      </c>
      <c r="H12" s="155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46049.868120000006</v>
      </c>
      <c r="C13" s="37">
        <f>SUM(C11:C12)</f>
        <v>53662.186000000002</v>
      </c>
      <c r="D13" s="8"/>
      <c r="E13" s="5">
        <f>SUM(E11:E12)</f>
        <v>56118.197</v>
      </c>
      <c r="F13" s="36">
        <f>SUM(F11:F12)</f>
        <v>46049.868120000006</v>
      </c>
      <c r="G13" s="36">
        <f>E13-F13</f>
        <v>10068.328879999994</v>
      </c>
      <c r="H13" s="157">
        <f>IF(F13&lt;0.00000001,"",E13/F13)</f>
        <v>1.2186396897763796</v>
      </c>
    </row>
    <row r="14" spans="1:8" ht="14.4" customHeight="1" thickBot="1" x14ac:dyDescent="0.35">
      <c r="A14" s="12"/>
      <c r="B14" s="12"/>
      <c r="C14" s="139"/>
      <c r="D14" s="8"/>
      <c r="E14" s="12"/>
      <c r="F14" s="13"/>
    </row>
    <row r="15" spans="1:8" ht="14.4" customHeight="1" thickBot="1" x14ac:dyDescent="0.35">
      <c r="A15" s="166" t="str">
        <f>HYPERLINK("#'HI Graf'!A1","Hospodářský index (Výnosy / Náklady) *")</f>
        <v>Hospodářský index (Výnosy / Náklady) *</v>
      </c>
      <c r="B15" s="6">
        <f>IF(B9=0,"",B13/B9)</f>
        <v>0.790875994642247</v>
      </c>
      <c r="C15" s="39">
        <f>IF(C9=0,"",C13/C9)</f>
        <v>0.8448661899655987</v>
      </c>
      <c r="D15" s="8"/>
      <c r="E15" s="6">
        <f>IF(E9=0,"",E13/E9)</f>
        <v>0.81920191141606835</v>
      </c>
      <c r="F15" s="38">
        <f>IF(F9=0,"",F13/F9)</f>
        <v>0.69327077331189524</v>
      </c>
      <c r="G15" s="38">
        <f>IF(ISERROR(F15-E15),"",E15-F15)</f>
        <v>0.12593113810417311</v>
      </c>
      <c r="H15" s="158">
        <f>IF(ISERROR(F15-E15),"",IF(F15&lt;0.00000001,"",E15/F15))</f>
        <v>1.1816478394186076</v>
      </c>
    </row>
    <row r="17" spans="1:8" ht="14.4" customHeight="1" x14ac:dyDescent="0.3">
      <c r="A17" s="144" t="s">
        <v>173</v>
      </c>
    </row>
    <row r="18" spans="1:8" ht="14.4" customHeight="1" x14ac:dyDescent="0.3">
      <c r="A18" s="326" t="s">
        <v>214</v>
      </c>
      <c r="B18" s="327"/>
      <c r="C18" s="327"/>
      <c r="D18" s="327"/>
      <c r="E18" s="327"/>
      <c r="F18" s="327"/>
      <c r="G18" s="327"/>
      <c r="H18" s="327"/>
    </row>
    <row r="19" spans="1:8" x14ac:dyDescent="0.3">
      <c r="A19" s="325" t="s">
        <v>213</v>
      </c>
      <c r="B19" s="327"/>
      <c r="C19" s="327"/>
      <c r="D19" s="327"/>
      <c r="E19" s="327"/>
      <c r="F19" s="327"/>
      <c r="G19" s="327"/>
      <c r="H19" s="327"/>
    </row>
    <row r="20" spans="1:8" ht="14.4" customHeight="1" x14ac:dyDescent="0.3">
      <c r="A20" s="145" t="s">
        <v>268</v>
      </c>
    </row>
    <row r="21" spans="1:8" ht="14.4" customHeight="1" x14ac:dyDescent="0.3">
      <c r="A21" s="145" t="s">
        <v>174</v>
      </c>
    </row>
    <row r="22" spans="1:8" ht="14.4" customHeight="1" x14ac:dyDescent="0.3">
      <c r="A22" s="146" t="s">
        <v>175</v>
      </c>
    </row>
    <row r="23" spans="1:8" ht="14.4" customHeight="1" x14ac:dyDescent="0.3">
      <c r="A23" s="146" t="s">
        <v>176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1" priority="4" operator="greaterThan">
      <formula>0</formula>
    </cfRule>
  </conditionalFormatting>
  <conditionalFormatting sqref="G11:G13 G15">
    <cfRule type="cellIs" dxfId="60" priority="3" operator="lessThan">
      <formula>0</formula>
    </cfRule>
  </conditionalFormatting>
  <conditionalFormatting sqref="H5:H9">
    <cfRule type="cellIs" dxfId="59" priority="2" operator="greaterThan">
      <formula>1</formula>
    </cfRule>
  </conditionalFormatting>
  <conditionalFormatting sqref="H11:H13 H15">
    <cfRule type="cellIs" dxfId="5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61"/>
    <col min="2" max="13" width="8.88671875" style="161" customWidth="1"/>
    <col min="14" max="16384" width="8.88671875" style="161"/>
  </cols>
  <sheetData>
    <row r="1" spans="1:13" ht="18.600000000000001" customHeight="1" thickBot="1" x14ac:dyDescent="0.4">
      <c r="A1" s="363" t="s">
        <v>113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ht="14.4" customHeight="1" x14ac:dyDescent="0.3">
      <c r="A2" s="273" t="s">
        <v>294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3" ht="14.4" customHeight="1" x14ac:dyDescent="0.3">
      <c r="A3" s="232"/>
      <c r="B3" s="233" t="s">
        <v>88</v>
      </c>
      <c r="C3" s="234" t="s">
        <v>89</v>
      </c>
      <c r="D3" s="234" t="s">
        <v>90</v>
      </c>
      <c r="E3" s="233" t="s">
        <v>91</v>
      </c>
      <c r="F3" s="234" t="s">
        <v>92</v>
      </c>
      <c r="G3" s="234" t="s">
        <v>93</v>
      </c>
      <c r="H3" s="234" t="s">
        <v>94</v>
      </c>
      <c r="I3" s="234" t="s">
        <v>95</v>
      </c>
      <c r="J3" s="234" t="s">
        <v>96</v>
      </c>
      <c r="K3" s="234" t="s">
        <v>97</v>
      </c>
      <c r="L3" s="234" t="s">
        <v>98</v>
      </c>
      <c r="M3" s="234" t="s">
        <v>99</v>
      </c>
    </row>
    <row r="4" spans="1:13" ht="14.4" customHeight="1" x14ac:dyDescent="0.3">
      <c r="A4" s="232" t="s">
        <v>87</v>
      </c>
      <c r="B4" s="235">
        <f>(B10+B8)/B6</f>
        <v>0.86403488963117181</v>
      </c>
      <c r="C4" s="235">
        <f t="shared" ref="C4:M4" si="0">(C10+C8)/C6</f>
        <v>0.86547584818979029</v>
      </c>
      <c r="D4" s="235">
        <f t="shared" si="0"/>
        <v>0.88531969071312167</v>
      </c>
      <c r="E4" s="235">
        <f t="shared" si="0"/>
        <v>0.83846124322756677</v>
      </c>
      <c r="F4" s="235">
        <f t="shared" si="0"/>
        <v>0.81920191141606857</v>
      </c>
      <c r="G4" s="235">
        <f t="shared" si="0"/>
        <v>0.81920191141606857</v>
      </c>
      <c r="H4" s="235">
        <f t="shared" si="0"/>
        <v>0.81920191141606857</v>
      </c>
      <c r="I4" s="235">
        <f t="shared" si="0"/>
        <v>0.81920191141606857</v>
      </c>
      <c r="J4" s="235">
        <f t="shared" si="0"/>
        <v>0.81920191141606857</v>
      </c>
      <c r="K4" s="235">
        <f t="shared" si="0"/>
        <v>0.81920191141606857</v>
      </c>
      <c r="L4" s="235">
        <f t="shared" si="0"/>
        <v>0.81920191141606857</v>
      </c>
      <c r="M4" s="235">
        <f t="shared" si="0"/>
        <v>0.81920191141606857</v>
      </c>
    </row>
    <row r="5" spans="1:13" ht="14.4" customHeight="1" x14ac:dyDescent="0.3">
      <c r="A5" s="236" t="s">
        <v>53</v>
      </c>
      <c r="B5" s="235">
        <f>IF(ISERROR(VLOOKUP($A5,'Man Tab'!$A:$Q,COLUMN()+2,0)),0,VLOOKUP($A5,'Man Tab'!$A:$Q,COLUMN()+2,0))</f>
        <v>13154.69796</v>
      </c>
      <c r="C5" s="235">
        <f>IF(ISERROR(VLOOKUP($A5,'Man Tab'!$A:$Q,COLUMN()+2,0)),0,VLOOKUP($A5,'Man Tab'!$A:$Q,COLUMN()+2,0))</f>
        <v>12512.056399999999</v>
      </c>
      <c r="D5" s="235">
        <f>IF(ISERROR(VLOOKUP($A5,'Man Tab'!$A:$Q,COLUMN()+2,0)),0,VLOOKUP($A5,'Man Tab'!$A:$Q,COLUMN()+2,0))</f>
        <v>13394.66872</v>
      </c>
      <c r="E5" s="235">
        <f>IF(ISERROR(VLOOKUP($A5,'Man Tab'!$A:$Q,COLUMN()+2,0)),0,VLOOKUP($A5,'Man Tab'!$A:$Q,COLUMN()+2,0))</f>
        <v>16108.119189999999</v>
      </c>
      <c r="F5" s="235">
        <f>IF(ISERROR(VLOOKUP($A5,'Man Tab'!$A:$Q,COLUMN()+2,0)),0,VLOOKUP($A5,'Man Tab'!$A:$Q,COLUMN()+2,0))</f>
        <v>13333.956340000001</v>
      </c>
      <c r="G5" s="235">
        <f>IF(ISERROR(VLOOKUP($A5,'Man Tab'!$A:$Q,COLUMN()+2,0)),0,VLOOKUP($A5,'Man Tab'!$A:$Q,COLUMN()+2,0))</f>
        <v>0</v>
      </c>
      <c r="H5" s="235">
        <f>IF(ISERROR(VLOOKUP($A5,'Man Tab'!$A:$Q,COLUMN()+2,0)),0,VLOOKUP($A5,'Man Tab'!$A:$Q,COLUMN()+2,0))</f>
        <v>0</v>
      </c>
      <c r="I5" s="235">
        <f>IF(ISERROR(VLOOKUP($A5,'Man Tab'!$A:$Q,COLUMN()+2,0)),0,VLOOKUP($A5,'Man Tab'!$A:$Q,COLUMN()+2,0))</f>
        <v>0</v>
      </c>
      <c r="J5" s="235">
        <f>IF(ISERROR(VLOOKUP($A5,'Man Tab'!$A:$Q,COLUMN()+2,0)),0,VLOOKUP($A5,'Man Tab'!$A:$Q,COLUMN()+2,0))</f>
        <v>0</v>
      </c>
      <c r="K5" s="235">
        <f>IF(ISERROR(VLOOKUP($A5,'Man Tab'!$A:$Q,COLUMN()+2,0)),0,VLOOKUP($A5,'Man Tab'!$A:$Q,COLUMN()+2,0))</f>
        <v>0</v>
      </c>
      <c r="L5" s="235">
        <f>IF(ISERROR(VLOOKUP($A5,'Man Tab'!$A:$Q,COLUMN()+2,0)),0,VLOOKUP($A5,'Man Tab'!$A:$Q,COLUMN()+2,0))</f>
        <v>0</v>
      </c>
      <c r="M5" s="235">
        <f>IF(ISERROR(VLOOKUP($A5,'Man Tab'!$A:$Q,COLUMN()+2,0)),0,VLOOKUP($A5,'Man Tab'!$A:$Q,COLUMN()+2,0))</f>
        <v>0</v>
      </c>
    </row>
    <row r="6" spans="1:13" ht="14.4" customHeight="1" x14ac:dyDescent="0.3">
      <c r="A6" s="236" t="s">
        <v>83</v>
      </c>
      <c r="B6" s="237">
        <f>B5</f>
        <v>13154.69796</v>
      </c>
      <c r="C6" s="237">
        <f t="shared" ref="C6:M6" si="1">C5+B6</f>
        <v>25666.754359999999</v>
      </c>
      <c r="D6" s="237">
        <f t="shared" si="1"/>
        <v>39061.42308</v>
      </c>
      <c r="E6" s="237">
        <f t="shared" si="1"/>
        <v>55169.542269999998</v>
      </c>
      <c r="F6" s="237">
        <f t="shared" si="1"/>
        <v>68503.498609999995</v>
      </c>
      <c r="G6" s="237">
        <f t="shared" si="1"/>
        <v>68503.498609999995</v>
      </c>
      <c r="H6" s="237">
        <f t="shared" si="1"/>
        <v>68503.498609999995</v>
      </c>
      <c r="I6" s="237">
        <f t="shared" si="1"/>
        <v>68503.498609999995</v>
      </c>
      <c r="J6" s="237">
        <f t="shared" si="1"/>
        <v>68503.498609999995</v>
      </c>
      <c r="K6" s="237">
        <f t="shared" si="1"/>
        <v>68503.498609999995</v>
      </c>
      <c r="L6" s="237">
        <f t="shared" si="1"/>
        <v>68503.498609999995</v>
      </c>
      <c r="M6" s="237">
        <f t="shared" si="1"/>
        <v>68503.498609999995</v>
      </c>
    </row>
    <row r="7" spans="1:13" ht="14.4" customHeight="1" x14ac:dyDescent="0.3">
      <c r="A7" s="236" t="s">
        <v>111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</row>
    <row r="8" spans="1:13" ht="14.4" customHeight="1" x14ac:dyDescent="0.3">
      <c r="A8" s="236" t="s">
        <v>84</v>
      </c>
      <c r="B8" s="237">
        <f>B7*30</f>
        <v>0</v>
      </c>
      <c r="C8" s="237">
        <f t="shared" ref="C8:M8" si="2">C7*30</f>
        <v>0</v>
      </c>
      <c r="D8" s="237">
        <f t="shared" si="2"/>
        <v>0</v>
      </c>
      <c r="E8" s="237">
        <f t="shared" si="2"/>
        <v>0</v>
      </c>
      <c r="F8" s="237">
        <f t="shared" si="2"/>
        <v>0</v>
      </c>
      <c r="G8" s="237">
        <f t="shared" si="2"/>
        <v>0</v>
      </c>
      <c r="H8" s="237">
        <f t="shared" si="2"/>
        <v>0</v>
      </c>
      <c r="I8" s="237">
        <f t="shared" si="2"/>
        <v>0</v>
      </c>
      <c r="J8" s="237">
        <f t="shared" si="2"/>
        <v>0</v>
      </c>
      <c r="K8" s="237">
        <f t="shared" si="2"/>
        <v>0</v>
      </c>
      <c r="L8" s="237">
        <f t="shared" si="2"/>
        <v>0</v>
      </c>
      <c r="M8" s="237">
        <f t="shared" si="2"/>
        <v>0</v>
      </c>
    </row>
    <row r="9" spans="1:13" ht="14.4" customHeight="1" x14ac:dyDescent="0.3">
      <c r="A9" s="236" t="s">
        <v>112</v>
      </c>
      <c r="B9" s="236">
        <v>11366118</v>
      </c>
      <c r="C9" s="236">
        <v>10847838</v>
      </c>
      <c r="D9" s="236">
        <v>12367891</v>
      </c>
      <c r="E9" s="236">
        <v>11675676</v>
      </c>
      <c r="F9" s="236">
        <v>9860674</v>
      </c>
      <c r="G9" s="236">
        <v>0</v>
      </c>
      <c r="H9" s="236">
        <v>0</v>
      </c>
      <c r="I9" s="236">
        <v>0</v>
      </c>
      <c r="J9" s="236">
        <v>0</v>
      </c>
      <c r="K9" s="236">
        <v>0</v>
      </c>
      <c r="L9" s="236">
        <v>0</v>
      </c>
      <c r="M9" s="236">
        <v>0</v>
      </c>
    </row>
    <row r="10" spans="1:13" ht="14.4" customHeight="1" x14ac:dyDescent="0.3">
      <c r="A10" s="236" t="s">
        <v>85</v>
      </c>
      <c r="B10" s="237">
        <f>B9/1000</f>
        <v>11366.118</v>
      </c>
      <c r="C10" s="237">
        <f t="shared" ref="C10:M10" si="3">C9/1000+B10</f>
        <v>22213.955999999998</v>
      </c>
      <c r="D10" s="237">
        <f t="shared" si="3"/>
        <v>34581.846999999994</v>
      </c>
      <c r="E10" s="237">
        <f t="shared" si="3"/>
        <v>46257.522999999994</v>
      </c>
      <c r="F10" s="237">
        <f t="shared" si="3"/>
        <v>56118.196999999993</v>
      </c>
      <c r="G10" s="237">
        <f t="shared" si="3"/>
        <v>56118.196999999993</v>
      </c>
      <c r="H10" s="237">
        <f t="shared" si="3"/>
        <v>56118.196999999993</v>
      </c>
      <c r="I10" s="237">
        <f t="shared" si="3"/>
        <v>56118.196999999993</v>
      </c>
      <c r="J10" s="237">
        <f t="shared" si="3"/>
        <v>56118.196999999993</v>
      </c>
      <c r="K10" s="237">
        <f t="shared" si="3"/>
        <v>56118.196999999993</v>
      </c>
      <c r="L10" s="237">
        <f t="shared" si="3"/>
        <v>56118.196999999993</v>
      </c>
      <c r="M10" s="237">
        <f t="shared" si="3"/>
        <v>56118.196999999993</v>
      </c>
    </row>
    <row r="11" spans="1:13" ht="14.4" customHeight="1" x14ac:dyDescent="0.3">
      <c r="A11" s="232"/>
      <c r="B11" s="232" t="s">
        <v>101</v>
      </c>
      <c r="C11" s="232">
        <f ca="1">IF(MONTH(TODAY())=1,12,MONTH(TODAY())-1)</f>
        <v>5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</row>
    <row r="12" spans="1:13" ht="14.4" customHeight="1" x14ac:dyDescent="0.3">
      <c r="A12" s="232">
        <v>0</v>
      </c>
      <c r="B12" s="235">
        <f>IF(ISERROR(HI!F15),#REF!,HI!F15)</f>
        <v>0.69327077331189524</v>
      </c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</row>
    <row r="13" spans="1:13" ht="14.4" customHeight="1" x14ac:dyDescent="0.3">
      <c r="A13" s="232">
        <v>1</v>
      </c>
      <c r="B13" s="235">
        <f>IF(ISERROR(HI!F15),#REF!,HI!F15)</f>
        <v>0.69327077331189524</v>
      </c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61" bestFit="1" customWidth="1"/>
    <col min="2" max="2" width="12.77734375" style="161" bestFit="1" customWidth="1"/>
    <col min="3" max="3" width="13.6640625" style="161" bestFit="1" customWidth="1"/>
    <col min="4" max="15" width="7.77734375" style="161" bestFit="1" customWidth="1"/>
    <col min="16" max="16" width="8.88671875" style="161" customWidth="1"/>
    <col min="17" max="17" width="6.6640625" style="161" bestFit="1" customWidth="1"/>
    <col min="18" max="16384" width="8.88671875" style="161"/>
  </cols>
  <sheetData>
    <row r="1" spans="1:17" s="238" customFormat="1" ht="18.600000000000001" customHeight="1" thickBot="1" x14ac:dyDescent="0.4">
      <c r="A1" s="372" t="s">
        <v>296</v>
      </c>
      <c r="B1" s="372"/>
      <c r="C1" s="372"/>
      <c r="D1" s="372"/>
      <c r="E1" s="372"/>
      <c r="F1" s="372"/>
      <c r="G1" s="372"/>
      <c r="H1" s="363"/>
      <c r="I1" s="363"/>
      <c r="J1" s="363"/>
      <c r="K1" s="363"/>
      <c r="L1" s="363"/>
      <c r="M1" s="363"/>
      <c r="N1" s="363"/>
      <c r="O1" s="363"/>
      <c r="P1" s="363"/>
      <c r="Q1" s="363"/>
    </row>
    <row r="2" spans="1:17" s="238" customFormat="1" ht="14.4" customHeight="1" thickBot="1" x14ac:dyDescent="0.3">
      <c r="A2" s="273" t="s">
        <v>294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</row>
    <row r="3" spans="1:17" ht="14.4" customHeight="1" x14ac:dyDescent="0.3">
      <c r="A3" s="89"/>
      <c r="B3" s="373" t="s">
        <v>29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169"/>
      <c r="Q3" s="171"/>
    </row>
    <row r="4" spans="1:17" ht="14.4" customHeight="1" x14ac:dyDescent="0.3">
      <c r="A4" s="90"/>
      <c r="B4" s="20">
        <v>2015</v>
      </c>
      <c r="C4" s="170" t="s">
        <v>30</v>
      </c>
      <c r="D4" s="160" t="s">
        <v>271</v>
      </c>
      <c r="E4" s="160" t="s">
        <v>272</v>
      </c>
      <c r="F4" s="160" t="s">
        <v>273</v>
      </c>
      <c r="G4" s="160" t="s">
        <v>274</v>
      </c>
      <c r="H4" s="160" t="s">
        <v>275</v>
      </c>
      <c r="I4" s="160" t="s">
        <v>276</v>
      </c>
      <c r="J4" s="160" t="s">
        <v>277</v>
      </c>
      <c r="K4" s="160" t="s">
        <v>278</v>
      </c>
      <c r="L4" s="160" t="s">
        <v>279</v>
      </c>
      <c r="M4" s="160" t="s">
        <v>280</v>
      </c>
      <c r="N4" s="160" t="s">
        <v>281</v>
      </c>
      <c r="O4" s="160" t="s">
        <v>282</v>
      </c>
      <c r="P4" s="375" t="s">
        <v>3</v>
      </c>
      <c r="Q4" s="376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295</v>
      </c>
    </row>
    <row r="7" spans="1:17" ht="14.4" customHeight="1" x14ac:dyDescent="0.3">
      <c r="A7" s="15" t="s">
        <v>35</v>
      </c>
      <c r="B7" s="51">
        <v>11869.017169451899</v>
      </c>
      <c r="C7" s="52">
        <v>989.08476412099003</v>
      </c>
      <c r="D7" s="52">
        <v>909.99809000000005</v>
      </c>
      <c r="E7" s="52">
        <v>974.95479000000205</v>
      </c>
      <c r="F7" s="52">
        <v>979.86296000000004</v>
      </c>
      <c r="G7" s="52">
        <v>1231.27727</v>
      </c>
      <c r="H7" s="52">
        <v>882.32713999999999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4978.4202500000001</v>
      </c>
      <c r="Q7" s="119">
        <v>1.006672113572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295</v>
      </c>
    </row>
    <row r="9" spans="1:17" ht="14.4" customHeight="1" x14ac:dyDescent="0.3">
      <c r="A9" s="15" t="s">
        <v>37</v>
      </c>
      <c r="B9" s="51">
        <v>38631.389766165797</v>
      </c>
      <c r="C9" s="52">
        <v>3219.2824805138198</v>
      </c>
      <c r="D9" s="52">
        <v>3424.3127899999999</v>
      </c>
      <c r="E9" s="52">
        <v>3041.2945800000098</v>
      </c>
      <c r="F9" s="52">
        <v>3254.5319300000001</v>
      </c>
      <c r="G9" s="52">
        <v>2995.5713500000002</v>
      </c>
      <c r="H9" s="52">
        <v>3339.1375899999998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16054.848239999999</v>
      </c>
      <c r="Q9" s="119">
        <v>0.99741779959800003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8.5959999999999995E-2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8.5959999999999995E-2</v>
      </c>
      <c r="Q10" s="119" t="s">
        <v>295</v>
      </c>
    </row>
    <row r="11" spans="1:17" ht="14.4" customHeight="1" x14ac:dyDescent="0.3">
      <c r="A11" s="15" t="s">
        <v>39</v>
      </c>
      <c r="B11" s="51">
        <v>1338.78325445569</v>
      </c>
      <c r="C11" s="52">
        <v>111.56527120464099</v>
      </c>
      <c r="D11" s="52">
        <v>44.388689999999997</v>
      </c>
      <c r="E11" s="52">
        <v>32.390790000000003</v>
      </c>
      <c r="F11" s="52">
        <v>23.542929999999998</v>
      </c>
      <c r="G11" s="52">
        <v>50.031610000000001</v>
      </c>
      <c r="H11" s="52">
        <v>33.707569999999997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184.06159</v>
      </c>
      <c r="Q11" s="119">
        <v>0.32996216118600002</v>
      </c>
    </row>
    <row r="12" spans="1:17" ht="14.4" customHeight="1" x14ac:dyDescent="0.3">
      <c r="A12" s="15" t="s">
        <v>40</v>
      </c>
      <c r="B12" s="51">
        <v>182.38949539395401</v>
      </c>
      <c r="C12" s="52">
        <v>15.199124616162001</v>
      </c>
      <c r="D12" s="52">
        <v>0.66849999999999998</v>
      </c>
      <c r="E12" s="52">
        <v>2.56257</v>
      </c>
      <c r="F12" s="52">
        <v>1.0273000000000001</v>
      </c>
      <c r="G12" s="52">
        <v>0.2626</v>
      </c>
      <c r="H12" s="52">
        <v>7.2665300000000004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11.7875</v>
      </c>
      <c r="Q12" s="119">
        <v>0.155107617019</v>
      </c>
    </row>
    <row r="13" spans="1:17" ht="14.4" customHeight="1" x14ac:dyDescent="0.3">
      <c r="A13" s="15" t="s">
        <v>41</v>
      </c>
      <c r="B13" s="51">
        <v>375.99998815690998</v>
      </c>
      <c r="C13" s="52">
        <v>31.333332346409001</v>
      </c>
      <c r="D13" s="52">
        <v>18.182040000000001</v>
      </c>
      <c r="E13" s="52">
        <v>8.9986800000000002</v>
      </c>
      <c r="F13" s="52">
        <v>25.421600000000002</v>
      </c>
      <c r="G13" s="52">
        <v>25.338149999999999</v>
      </c>
      <c r="H13" s="52">
        <v>27.4068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105.34726999999999</v>
      </c>
      <c r="Q13" s="119">
        <v>0.67242940415800001</v>
      </c>
    </row>
    <row r="14" spans="1:17" ht="14.4" customHeight="1" x14ac:dyDescent="0.3">
      <c r="A14" s="15" t="s">
        <v>42</v>
      </c>
      <c r="B14" s="51">
        <v>1701.54212484911</v>
      </c>
      <c r="C14" s="52">
        <v>141.795177070759</v>
      </c>
      <c r="D14" s="52">
        <v>187.94</v>
      </c>
      <c r="E14" s="52">
        <v>161.47900000000001</v>
      </c>
      <c r="F14" s="52">
        <v>158.17099999999999</v>
      </c>
      <c r="G14" s="52">
        <v>134.83199999999999</v>
      </c>
      <c r="H14" s="52">
        <v>110.86499999999999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753.28700000000003</v>
      </c>
      <c r="Q14" s="119">
        <v>1.062500171813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295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295</v>
      </c>
    </row>
    <row r="17" spans="1:17" ht="14.4" customHeight="1" x14ac:dyDescent="0.3">
      <c r="A17" s="15" t="s">
        <v>45</v>
      </c>
      <c r="B17" s="51">
        <v>1979.8557301220901</v>
      </c>
      <c r="C17" s="52">
        <v>164.98797751017401</v>
      </c>
      <c r="D17" s="52">
        <v>29.52543</v>
      </c>
      <c r="E17" s="52">
        <v>20.797540000000001</v>
      </c>
      <c r="F17" s="52">
        <v>215.41587999999999</v>
      </c>
      <c r="G17" s="52">
        <v>3265.1167599999999</v>
      </c>
      <c r="H17" s="52">
        <v>373.20913000000002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3904.0647399999998</v>
      </c>
      <c r="Q17" s="119">
        <v>4.7325445149589997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3.0960000000000001</v>
      </c>
      <c r="E18" s="52">
        <v>1.1100000000000001</v>
      </c>
      <c r="F18" s="52">
        <v>9.2690000000000001</v>
      </c>
      <c r="G18" s="52">
        <v>13.237</v>
      </c>
      <c r="H18" s="52">
        <v>0.42299999999999999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27.135000000000002</v>
      </c>
      <c r="Q18" s="119" t="s">
        <v>295</v>
      </c>
    </row>
    <row r="19" spans="1:17" ht="14.4" customHeight="1" x14ac:dyDescent="0.3">
      <c r="A19" s="15" t="s">
        <v>47</v>
      </c>
      <c r="B19" s="51">
        <v>15987.8194595966</v>
      </c>
      <c r="C19" s="52">
        <v>1332.3182882997201</v>
      </c>
      <c r="D19" s="52">
        <v>1191.9103700000001</v>
      </c>
      <c r="E19" s="52">
        <v>1125.9093</v>
      </c>
      <c r="F19" s="52">
        <v>1548.8855000000001</v>
      </c>
      <c r="G19" s="52">
        <v>1256.7616700000001</v>
      </c>
      <c r="H19" s="52">
        <v>1252.6752100000001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6376.1420500000004</v>
      </c>
      <c r="Q19" s="119">
        <v>0.95714997024199999</v>
      </c>
    </row>
    <row r="20" spans="1:17" ht="14.4" customHeight="1" x14ac:dyDescent="0.3">
      <c r="A20" s="15" t="s">
        <v>48</v>
      </c>
      <c r="B20" s="51">
        <v>63968.9979851315</v>
      </c>
      <c r="C20" s="52">
        <v>5330.7498320942896</v>
      </c>
      <c r="D20" s="52">
        <v>5351.4894800000002</v>
      </c>
      <c r="E20" s="52">
        <v>5194.4958300000098</v>
      </c>
      <c r="F20" s="52">
        <v>5256.3735699999997</v>
      </c>
      <c r="G20" s="52">
        <v>5158.5143099999996</v>
      </c>
      <c r="H20" s="52">
        <v>5364.3575600000004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26325.230749999999</v>
      </c>
      <c r="Q20" s="119">
        <v>0.98767458909799999</v>
      </c>
    </row>
    <row r="21" spans="1:17" ht="14.4" customHeight="1" x14ac:dyDescent="0.3">
      <c r="A21" s="16" t="s">
        <v>49</v>
      </c>
      <c r="B21" s="51">
        <v>23381.9790661402</v>
      </c>
      <c r="C21" s="52">
        <v>1948.4982555116901</v>
      </c>
      <c r="D21" s="52">
        <v>1989.9649999999999</v>
      </c>
      <c r="E21" s="52">
        <v>1930.164</v>
      </c>
      <c r="F21" s="52">
        <v>1913.471</v>
      </c>
      <c r="G21" s="52">
        <v>1939.855</v>
      </c>
      <c r="H21" s="52">
        <v>1939.854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9713.3089999999993</v>
      </c>
      <c r="Q21" s="119">
        <v>0.99700463908699999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17.726500000000001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17.726500000000001</v>
      </c>
      <c r="Q22" s="119" t="s">
        <v>295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/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3.2215700000009999</v>
      </c>
      <c r="E24" s="52">
        <v>17.899319999999999</v>
      </c>
      <c r="F24" s="52">
        <v>8.6100900000009997</v>
      </c>
      <c r="G24" s="52">
        <v>19.59497</v>
      </c>
      <c r="H24" s="52">
        <v>2.72681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52.052760000004</v>
      </c>
      <c r="Q24" s="119"/>
    </row>
    <row r="25" spans="1:17" ht="14.4" customHeight="1" x14ac:dyDescent="0.3">
      <c r="A25" s="17" t="s">
        <v>53</v>
      </c>
      <c r="B25" s="54">
        <v>159417.77403946401</v>
      </c>
      <c r="C25" s="55">
        <v>13284.8145032886</v>
      </c>
      <c r="D25" s="55">
        <v>13154.69796</v>
      </c>
      <c r="E25" s="55">
        <v>12512.056399999999</v>
      </c>
      <c r="F25" s="55">
        <v>13394.66872</v>
      </c>
      <c r="G25" s="55">
        <v>16108.119189999999</v>
      </c>
      <c r="H25" s="55">
        <v>13333.956340000001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68503.498609999995</v>
      </c>
      <c r="Q25" s="120">
        <v>1.0313053086740001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695.34036000000197</v>
      </c>
      <c r="E26" s="52">
        <v>735.41170000000204</v>
      </c>
      <c r="F26" s="52">
        <v>800.88428000000295</v>
      </c>
      <c r="G26" s="52">
        <v>717.947920000002</v>
      </c>
      <c r="H26" s="52">
        <v>658.97658999999999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3608.5608500000099</v>
      </c>
      <c r="Q26" s="119" t="s">
        <v>295</v>
      </c>
    </row>
    <row r="27" spans="1:17" ht="14.4" customHeight="1" x14ac:dyDescent="0.3">
      <c r="A27" s="18" t="s">
        <v>55</v>
      </c>
      <c r="B27" s="54">
        <v>159417.77403946401</v>
      </c>
      <c r="C27" s="55">
        <v>13284.8145032886</v>
      </c>
      <c r="D27" s="55">
        <v>13850.03832</v>
      </c>
      <c r="E27" s="55">
        <v>13247.4681</v>
      </c>
      <c r="F27" s="55">
        <v>14195.553</v>
      </c>
      <c r="G27" s="55">
        <v>16826.06711</v>
      </c>
      <c r="H27" s="55">
        <v>13992.932930000001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72112.059460000004</v>
      </c>
      <c r="Q27" s="120">
        <v>1.085631409338</v>
      </c>
    </row>
    <row r="28" spans="1:17" ht="14.4" customHeight="1" x14ac:dyDescent="0.3">
      <c r="A28" s="16" t="s">
        <v>56</v>
      </c>
      <c r="B28" s="51">
        <v>455.13686764546401</v>
      </c>
      <c r="C28" s="52">
        <v>37.928072303787999</v>
      </c>
      <c r="D28" s="52">
        <v>46.401620000000001</v>
      </c>
      <c r="E28" s="52">
        <v>31.646619999999999</v>
      </c>
      <c r="F28" s="52">
        <v>23.156469999999999</v>
      </c>
      <c r="G28" s="52">
        <v>32.98424</v>
      </c>
      <c r="H28" s="52">
        <v>50.630580000000002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184.81952999999999</v>
      </c>
      <c r="Q28" s="119">
        <v>0.97457908495599999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295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295</v>
      </c>
    </row>
    <row r="32" spans="1:17" ht="14.4" customHeight="1" x14ac:dyDescent="0.3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</row>
    <row r="33" spans="1:17" ht="14.4" customHeight="1" x14ac:dyDescent="0.3">
      <c r="A33" s="144" t="s">
        <v>173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</row>
    <row r="34" spans="1:17" ht="14.4" customHeight="1" x14ac:dyDescent="0.3">
      <c r="A34" s="167" t="s">
        <v>291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</row>
    <row r="35" spans="1:17" ht="14.4" customHeight="1" x14ac:dyDescent="0.3">
      <c r="A35" s="168" t="s">
        <v>60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61" customWidth="1"/>
    <col min="2" max="11" width="10" style="161" customWidth="1"/>
    <col min="12" max="16384" width="8.88671875" style="161"/>
  </cols>
  <sheetData>
    <row r="1" spans="1:11" s="60" customFormat="1" ht="18.600000000000001" customHeight="1" thickBot="1" x14ac:dyDescent="0.4">
      <c r="A1" s="372" t="s">
        <v>61</v>
      </c>
      <c r="B1" s="372"/>
      <c r="C1" s="372"/>
      <c r="D1" s="372"/>
      <c r="E1" s="372"/>
      <c r="F1" s="372"/>
      <c r="G1" s="372"/>
      <c r="H1" s="377"/>
      <c r="I1" s="377"/>
      <c r="J1" s="377"/>
      <c r="K1" s="377"/>
    </row>
    <row r="2" spans="1:11" s="60" customFormat="1" ht="14.4" customHeight="1" thickBot="1" x14ac:dyDescent="0.35">
      <c r="A2" s="273" t="s">
        <v>294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3" t="s">
        <v>62</v>
      </c>
      <c r="C3" s="374"/>
      <c r="D3" s="374"/>
      <c r="E3" s="374"/>
      <c r="F3" s="380" t="s">
        <v>63</v>
      </c>
      <c r="G3" s="374"/>
      <c r="H3" s="374"/>
      <c r="I3" s="374"/>
      <c r="J3" s="374"/>
      <c r="K3" s="381"/>
    </row>
    <row r="4" spans="1:11" ht="14.4" customHeight="1" x14ac:dyDescent="0.3">
      <c r="A4" s="90"/>
      <c r="B4" s="378"/>
      <c r="C4" s="379"/>
      <c r="D4" s="379"/>
      <c r="E4" s="379"/>
      <c r="F4" s="382" t="s">
        <v>287</v>
      </c>
      <c r="G4" s="384" t="s">
        <v>64</v>
      </c>
      <c r="H4" s="172" t="s">
        <v>154</v>
      </c>
      <c r="I4" s="382" t="s">
        <v>65</v>
      </c>
      <c r="J4" s="384" t="s">
        <v>289</v>
      </c>
      <c r="K4" s="385" t="s">
        <v>290</v>
      </c>
    </row>
    <row r="5" spans="1:11" ht="42" thickBot="1" x14ac:dyDescent="0.35">
      <c r="A5" s="91"/>
      <c r="B5" s="24" t="s">
        <v>283</v>
      </c>
      <c r="C5" s="25" t="s">
        <v>284</v>
      </c>
      <c r="D5" s="26" t="s">
        <v>285</v>
      </c>
      <c r="E5" s="26" t="s">
        <v>286</v>
      </c>
      <c r="F5" s="383"/>
      <c r="G5" s="383"/>
      <c r="H5" s="25" t="s">
        <v>288</v>
      </c>
      <c r="I5" s="383"/>
      <c r="J5" s="383"/>
      <c r="K5" s="386"/>
    </row>
    <row r="6" spans="1:11" ht="14.4" customHeight="1" thickBot="1" x14ac:dyDescent="0.35">
      <c r="A6" s="478" t="s">
        <v>297</v>
      </c>
      <c r="B6" s="460">
        <v>160326.36679156299</v>
      </c>
      <c r="C6" s="460">
        <v>160571.98295999999</v>
      </c>
      <c r="D6" s="461">
        <v>245.61616843755499</v>
      </c>
      <c r="E6" s="462">
        <v>1.001531976139</v>
      </c>
      <c r="F6" s="460">
        <v>159417.77403946401</v>
      </c>
      <c r="G6" s="461">
        <v>66424.072516443193</v>
      </c>
      <c r="H6" s="463">
        <v>13333.956340000001</v>
      </c>
      <c r="I6" s="460">
        <v>68503.498609999995</v>
      </c>
      <c r="J6" s="461">
        <v>2079.4260935568</v>
      </c>
      <c r="K6" s="464">
        <v>0.429710545281</v>
      </c>
    </row>
    <row r="7" spans="1:11" ht="14.4" customHeight="1" thickBot="1" x14ac:dyDescent="0.35">
      <c r="A7" s="479" t="s">
        <v>298</v>
      </c>
      <c r="B7" s="460">
        <v>54632.213876665097</v>
      </c>
      <c r="C7" s="460">
        <v>54439.092490000097</v>
      </c>
      <c r="D7" s="461">
        <v>-193.12138666502901</v>
      </c>
      <c r="E7" s="462">
        <v>0.99646506387</v>
      </c>
      <c r="F7" s="460">
        <v>54099.121798473403</v>
      </c>
      <c r="G7" s="461">
        <v>22541.300749363902</v>
      </c>
      <c r="H7" s="463">
        <v>4400.7115400000002</v>
      </c>
      <c r="I7" s="460">
        <v>22087.837370000001</v>
      </c>
      <c r="J7" s="461">
        <v>-453.46337936388198</v>
      </c>
      <c r="K7" s="464">
        <v>0.408284582738</v>
      </c>
    </row>
    <row r="8" spans="1:11" ht="14.4" customHeight="1" thickBot="1" x14ac:dyDescent="0.35">
      <c r="A8" s="480" t="s">
        <v>299</v>
      </c>
      <c r="B8" s="460">
        <v>52799.441356835698</v>
      </c>
      <c r="C8" s="460">
        <v>52806.714489999998</v>
      </c>
      <c r="D8" s="461">
        <v>7.2731331643440003</v>
      </c>
      <c r="E8" s="462">
        <v>1.000137750191</v>
      </c>
      <c r="F8" s="460">
        <v>52397.579673624197</v>
      </c>
      <c r="G8" s="461">
        <v>21832.324864010101</v>
      </c>
      <c r="H8" s="463">
        <v>4289.8465399999995</v>
      </c>
      <c r="I8" s="460">
        <v>21334.550370000001</v>
      </c>
      <c r="J8" s="461">
        <v>-497.77449401008897</v>
      </c>
      <c r="K8" s="464">
        <v>0.407166714624</v>
      </c>
    </row>
    <row r="9" spans="1:11" ht="14.4" customHeight="1" thickBot="1" x14ac:dyDescent="0.35">
      <c r="A9" s="481" t="s">
        <v>300</v>
      </c>
      <c r="B9" s="465">
        <v>0</v>
      </c>
      <c r="C9" s="465">
        <v>-1.17E-3</v>
      </c>
      <c r="D9" s="466">
        <v>-1.17E-3</v>
      </c>
      <c r="E9" s="467" t="s">
        <v>295</v>
      </c>
      <c r="F9" s="465">
        <v>0</v>
      </c>
      <c r="G9" s="466">
        <v>0</v>
      </c>
      <c r="H9" s="468">
        <v>9.1E-4</v>
      </c>
      <c r="I9" s="465">
        <v>-4.4000000000000002E-4</v>
      </c>
      <c r="J9" s="466">
        <v>-4.4000000000000002E-4</v>
      </c>
      <c r="K9" s="469" t="s">
        <v>295</v>
      </c>
    </row>
    <row r="10" spans="1:11" ht="14.4" customHeight="1" thickBot="1" x14ac:dyDescent="0.35">
      <c r="A10" s="482" t="s">
        <v>301</v>
      </c>
      <c r="B10" s="460">
        <v>0</v>
      </c>
      <c r="C10" s="460">
        <v>-1.17E-3</v>
      </c>
      <c r="D10" s="461">
        <v>-1.17E-3</v>
      </c>
      <c r="E10" s="470" t="s">
        <v>295</v>
      </c>
      <c r="F10" s="460">
        <v>0</v>
      </c>
      <c r="G10" s="461">
        <v>0</v>
      </c>
      <c r="H10" s="463">
        <v>9.1E-4</v>
      </c>
      <c r="I10" s="460">
        <v>-4.4000000000000002E-4</v>
      </c>
      <c r="J10" s="461">
        <v>-4.4000000000000002E-4</v>
      </c>
      <c r="K10" s="471" t="s">
        <v>295</v>
      </c>
    </row>
    <row r="11" spans="1:11" ht="14.4" customHeight="1" thickBot="1" x14ac:dyDescent="0.35">
      <c r="A11" s="481" t="s">
        <v>302</v>
      </c>
      <c r="B11" s="465">
        <v>13184.803182247801</v>
      </c>
      <c r="C11" s="465">
        <v>12598.812550000001</v>
      </c>
      <c r="D11" s="466">
        <v>-585.99063224783595</v>
      </c>
      <c r="E11" s="472">
        <v>0.95555560260100003</v>
      </c>
      <c r="F11" s="465">
        <v>11869.017169451899</v>
      </c>
      <c r="G11" s="466">
        <v>4945.4238206049504</v>
      </c>
      <c r="H11" s="468">
        <v>882.32713999999999</v>
      </c>
      <c r="I11" s="465">
        <v>4978.4202500000001</v>
      </c>
      <c r="J11" s="466">
        <v>32.996429395050001</v>
      </c>
      <c r="K11" s="473">
        <v>0.41944671398799999</v>
      </c>
    </row>
    <row r="12" spans="1:11" ht="14.4" customHeight="1" thickBot="1" x14ac:dyDescent="0.35">
      <c r="A12" s="482" t="s">
        <v>303</v>
      </c>
      <c r="B12" s="460">
        <v>284.94118300308401</v>
      </c>
      <c r="C12" s="460">
        <v>282.91118999999998</v>
      </c>
      <c r="D12" s="461">
        <v>-2.0299930030839999</v>
      </c>
      <c r="E12" s="462">
        <v>0.99287574726200001</v>
      </c>
      <c r="F12" s="460">
        <v>273.56582976451398</v>
      </c>
      <c r="G12" s="461">
        <v>113.985762401881</v>
      </c>
      <c r="H12" s="463">
        <v>17.274529999999999</v>
      </c>
      <c r="I12" s="460">
        <v>124.45022</v>
      </c>
      <c r="J12" s="461">
        <v>10.464457598118999</v>
      </c>
      <c r="K12" s="464">
        <v>0.45491873055600002</v>
      </c>
    </row>
    <row r="13" spans="1:11" ht="14.4" customHeight="1" thickBot="1" x14ac:dyDescent="0.35">
      <c r="A13" s="482" t="s">
        <v>304</v>
      </c>
      <c r="B13" s="460">
        <v>12431.5139149591</v>
      </c>
      <c r="C13" s="460">
        <v>12284.38796</v>
      </c>
      <c r="D13" s="461">
        <v>-147.125954959138</v>
      </c>
      <c r="E13" s="462">
        <v>0.98816508142399995</v>
      </c>
      <c r="F13" s="460">
        <v>11562.6608105655</v>
      </c>
      <c r="G13" s="461">
        <v>4817.7753377356403</v>
      </c>
      <c r="H13" s="463">
        <v>860.97126000000003</v>
      </c>
      <c r="I13" s="460">
        <v>4839.6270800000002</v>
      </c>
      <c r="J13" s="461">
        <v>21.851742264361999</v>
      </c>
      <c r="K13" s="464">
        <v>0.41855652079400002</v>
      </c>
    </row>
    <row r="14" spans="1:11" ht="14.4" customHeight="1" thickBot="1" x14ac:dyDescent="0.35">
      <c r="A14" s="482" t="s">
        <v>305</v>
      </c>
      <c r="B14" s="460">
        <v>1.079009088938</v>
      </c>
      <c r="C14" s="460">
        <v>0.31612000000000001</v>
      </c>
      <c r="D14" s="461">
        <v>-0.762889088938</v>
      </c>
      <c r="E14" s="462">
        <v>0.29297250898100002</v>
      </c>
      <c r="F14" s="460">
        <v>0.30236681323100001</v>
      </c>
      <c r="G14" s="461">
        <v>0.12598617217899999</v>
      </c>
      <c r="H14" s="463">
        <v>0</v>
      </c>
      <c r="I14" s="460">
        <v>3.8129999999999997E-2</v>
      </c>
      <c r="J14" s="461">
        <v>-8.7856172179000006E-2</v>
      </c>
      <c r="K14" s="464">
        <v>0.12610510919599999</v>
      </c>
    </row>
    <row r="15" spans="1:11" ht="14.4" customHeight="1" thickBot="1" x14ac:dyDescent="0.35">
      <c r="A15" s="482" t="s">
        <v>306</v>
      </c>
      <c r="B15" s="460">
        <v>467.26907519667702</v>
      </c>
      <c r="C15" s="460">
        <v>31.197279999999999</v>
      </c>
      <c r="D15" s="461">
        <v>-436.07179519667602</v>
      </c>
      <c r="E15" s="462">
        <v>6.6765128820999997E-2</v>
      </c>
      <c r="F15" s="460">
        <v>32.488162308602</v>
      </c>
      <c r="G15" s="461">
        <v>13.536734295251</v>
      </c>
      <c r="H15" s="463">
        <v>4.0813499999999996</v>
      </c>
      <c r="I15" s="460">
        <v>14.304819999999999</v>
      </c>
      <c r="J15" s="461">
        <v>0.76808570474799998</v>
      </c>
      <c r="K15" s="464">
        <v>0.440308684256</v>
      </c>
    </row>
    <row r="16" spans="1:11" ht="14.4" customHeight="1" thickBot="1" x14ac:dyDescent="0.35">
      <c r="A16" s="481" t="s">
        <v>307</v>
      </c>
      <c r="B16" s="465">
        <v>37196.149409114703</v>
      </c>
      <c r="C16" s="465">
        <v>38631.359929999999</v>
      </c>
      <c r="D16" s="466">
        <v>1435.2105208852799</v>
      </c>
      <c r="E16" s="472">
        <v>1.0385849219250001</v>
      </c>
      <c r="F16" s="465">
        <v>38631.389766165797</v>
      </c>
      <c r="G16" s="466">
        <v>16096.4124025691</v>
      </c>
      <c r="H16" s="468">
        <v>3339.1375899999998</v>
      </c>
      <c r="I16" s="465">
        <v>16054.848239999999</v>
      </c>
      <c r="J16" s="466">
        <v>-41.564162569078</v>
      </c>
      <c r="K16" s="473">
        <v>0.41559074983200001</v>
      </c>
    </row>
    <row r="17" spans="1:11" ht="14.4" customHeight="1" thickBot="1" x14ac:dyDescent="0.35">
      <c r="A17" s="482" t="s">
        <v>308</v>
      </c>
      <c r="B17" s="460">
        <v>464.08049584206299</v>
      </c>
      <c r="C17" s="460">
        <v>0</v>
      </c>
      <c r="D17" s="461">
        <v>-464.08049584206299</v>
      </c>
      <c r="E17" s="462">
        <v>0</v>
      </c>
      <c r="F17" s="460">
        <v>0</v>
      </c>
      <c r="G17" s="461">
        <v>0</v>
      </c>
      <c r="H17" s="463">
        <v>0</v>
      </c>
      <c r="I17" s="460">
        <v>0</v>
      </c>
      <c r="J17" s="461">
        <v>0</v>
      </c>
      <c r="K17" s="464">
        <v>0</v>
      </c>
    </row>
    <row r="18" spans="1:11" ht="14.4" customHeight="1" thickBot="1" x14ac:dyDescent="0.35">
      <c r="A18" s="482" t="s">
        <v>309</v>
      </c>
      <c r="B18" s="460">
        <v>86.999953155746994</v>
      </c>
      <c r="C18" s="460">
        <v>0</v>
      </c>
      <c r="D18" s="461">
        <v>-86.999953155746994</v>
      </c>
      <c r="E18" s="462">
        <v>0</v>
      </c>
      <c r="F18" s="460">
        <v>0</v>
      </c>
      <c r="G18" s="461">
        <v>0</v>
      </c>
      <c r="H18" s="463">
        <v>0</v>
      </c>
      <c r="I18" s="460">
        <v>0</v>
      </c>
      <c r="J18" s="461">
        <v>0</v>
      </c>
      <c r="K18" s="464">
        <v>0</v>
      </c>
    </row>
    <row r="19" spans="1:11" ht="14.4" customHeight="1" thickBot="1" x14ac:dyDescent="0.35">
      <c r="A19" s="482" t="s">
        <v>310</v>
      </c>
      <c r="B19" s="460">
        <v>1.4520917928579999</v>
      </c>
      <c r="C19" s="460">
        <v>1.1512</v>
      </c>
      <c r="D19" s="461">
        <v>-0.300891792858</v>
      </c>
      <c r="E19" s="462">
        <v>0.79278734695800002</v>
      </c>
      <c r="F19" s="460">
        <v>0.86079997288599996</v>
      </c>
      <c r="G19" s="461">
        <v>0.358666655369</v>
      </c>
      <c r="H19" s="463">
        <v>0</v>
      </c>
      <c r="I19" s="460">
        <v>0.14036000000000001</v>
      </c>
      <c r="J19" s="461">
        <v>-0.21830665536900001</v>
      </c>
      <c r="K19" s="464">
        <v>0.163057625953</v>
      </c>
    </row>
    <row r="20" spans="1:11" ht="14.4" customHeight="1" thickBot="1" x14ac:dyDescent="0.35">
      <c r="A20" s="482" t="s">
        <v>311</v>
      </c>
      <c r="B20" s="460">
        <v>68.062586650621995</v>
      </c>
      <c r="C20" s="460">
        <v>67.516279999999995</v>
      </c>
      <c r="D20" s="461">
        <v>-0.54630665062200001</v>
      </c>
      <c r="E20" s="462">
        <v>0.99197346622399996</v>
      </c>
      <c r="F20" s="460">
        <v>67.999997858163994</v>
      </c>
      <c r="G20" s="461">
        <v>28.333332440902002</v>
      </c>
      <c r="H20" s="463">
        <v>7.4047200000000002</v>
      </c>
      <c r="I20" s="460">
        <v>29.510090000000002</v>
      </c>
      <c r="J20" s="461">
        <v>1.176757559098</v>
      </c>
      <c r="K20" s="464">
        <v>0.43397192543300001</v>
      </c>
    </row>
    <row r="21" spans="1:11" ht="14.4" customHeight="1" thickBot="1" x14ac:dyDescent="0.35">
      <c r="A21" s="482" t="s">
        <v>312</v>
      </c>
      <c r="B21" s="460">
        <v>3141.5006852884599</v>
      </c>
      <c r="C21" s="460">
        <v>3190.3362499999998</v>
      </c>
      <c r="D21" s="461">
        <v>48.835564711537998</v>
      </c>
      <c r="E21" s="462">
        <v>1.0155452981240001</v>
      </c>
      <c r="F21" s="460">
        <v>8450.8764934507199</v>
      </c>
      <c r="G21" s="461">
        <v>3521.1985389378001</v>
      </c>
      <c r="H21" s="463">
        <v>721.96951999999999</v>
      </c>
      <c r="I21" s="460">
        <v>3759.64813</v>
      </c>
      <c r="J21" s="461">
        <v>238.44959106220199</v>
      </c>
      <c r="K21" s="464">
        <v>0.44488262642499998</v>
      </c>
    </row>
    <row r="22" spans="1:11" ht="14.4" customHeight="1" thickBot="1" x14ac:dyDescent="0.35">
      <c r="A22" s="482" t="s">
        <v>313</v>
      </c>
      <c r="B22" s="460">
        <v>5.0946345183570001</v>
      </c>
      <c r="C22" s="460">
        <v>5.3082000000000003</v>
      </c>
      <c r="D22" s="461">
        <v>0.21356548164200001</v>
      </c>
      <c r="E22" s="462">
        <v>1.04191968646</v>
      </c>
      <c r="F22" s="460">
        <v>4.9999998425119996</v>
      </c>
      <c r="G22" s="461">
        <v>2.0833332677129999</v>
      </c>
      <c r="H22" s="463">
        <v>0.24479999999999999</v>
      </c>
      <c r="I22" s="460">
        <v>1.7968999999999999</v>
      </c>
      <c r="J22" s="461">
        <v>-0.28643326771299998</v>
      </c>
      <c r="K22" s="464">
        <v>0.35938001131899999</v>
      </c>
    </row>
    <row r="23" spans="1:11" ht="14.4" customHeight="1" thickBot="1" x14ac:dyDescent="0.35">
      <c r="A23" s="482" t="s">
        <v>314</v>
      </c>
      <c r="B23" s="460">
        <v>37.026621465085</v>
      </c>
      <c r="C23" s="460">
        <v>38.378259999999997</v>
      </c>
      <c r="D23" s="461">
        <v>1.3516385349140001</v>
      </c>
      <c r="E23" s="462">
        <v>1.0365045062560001</v>
      </c>
      <c r="F23" s="460">
        <v>47</v>
      </c>
      <c r="G23" s="461">
        <v>19.583333333333002</v>
      </c>
      <c r="H23" s="463">
        <v>6.0203300000000004</v>
      </c>
      <c r="I23" s="460">
        <v>21.272729999999999</v>
      </c>
      <c r="J23" s="461">
        <v>1.6893966666660001</v>
      </c>
      <c r="K23" s="464">
        <v>0.452611276595</v>
      </c>
    </row>
    <row r="24" spans="1:11" ht="14.4" customHeight="1" thickBot="1" x14ac:dyDescent="0.35">
      <c r="A24" s="482" t="s">
        <v>315</v>
      </c>
      <c r="B24" s="460">
        <v>116.639612242346</v>
      </c>
      <c r="C24" s="460">
        <v>152.37514999999999</v>
      </c>
      <c r="D24" s="461">
        <v>35.735537757654001</v>
      </c>
      <c r="E24" s="462">
        <v>1.3063756563540001</v>
      </c>
      <c r="F24" s="460">
        <v>153.99999514937301</v>
      </c>
      <c r="G24" s="461">
        <v>64.166664645571998</v>
      </c>
      <c r="H24" s="463">
        <v>15.703430000000001</v>
      </c>
      <c r="I24" s="460">
        <v>60.484560000000002</v>
      </c>
      <c r="J24" s="461">
        <v>-3.6821046455720001</v>
      </c>
      <c r="K24" s="464">
        <v>0.39275689548699999</v>
      </c>
    </row>
    <row r="25" spans="1:11" ht="14.4" customHeight="1" thickBot="1" x14ac:dyDescent="0.35">
      <c r="A25" s="482" t="s">
        <v>316</v>
      </c>
      <c r="B25" s="460">
        <v>73.517593866834005</v>
      </c>
      <c r="C25" s="460">
        <v>96.952190000000002</v>
      </c>
      <c r="D25" s="461">
        <v>23.434596133165002</v>
      </c>
      <c r="E25" s="462">
        <v>1.318761739885</v>
      </c>
      <c r="F25" s="460">
        <v>91.999997102221997</v>
      </c>
      <c r="G25" s="461">
        <v>38.333332125925999</v>
      </c>
      <c r="H25" s="463">
        <v>9.4540000000000006</v>
      </c>
      <c r="I25" s="460">
        <v>38.11992</v>
      </c>
      <c r="J25" s="461">
        <v>-0.21341212592600001</v>
      </c>
      <c r="K25" s="464">
        <v>0.41434696957200001</v>
      </c>
    </row>
    <row r="26" spans="1:11" ht="14.4" customHeight="1" thickBot="1" x14ac:dyDescent="0.35">
      <c r="A26" s="482" t="s">
        <v>317</v>
      </c>
      <c r="B26" s="460">
        <v>0</v>
      </c>
      <c r="C26" s="460">
        <v>0</v>
      </c>
      <c r="D26" s="461">
        <v>0</v>
      </c>
      <c r="E26" s="462">
        <v>1</v>
      </c>
      <c r="F26" s="460">
        <v>19.999999370047998</v>
      </c>
      <c r="G26" s="461">
        <v>8.3333330708529996</v>
      </c>
      <c r="H26" s="463">
        <v>0</v>
      </c>
      <c r="I26" s="460">
        <v>0</v>
      </c>
      <c r="J26" s="461">
        <v>-8.3333330708529996</v>
      </c>
      <c r="K26" s="464">
        <v>0</v>
      </c>
    </row>
    <row r="27" spans="1:11" ht="14.4" customHeight="1" thickBot="1" x14ac:dyDescent="0.35">
      <c r="A27" s="482" t="s">
        <v>318</v>
      </c>
      <c r="B27" s="460">
        <v>33201.775134292402</v>
      </c>
      <c r="C27" s="460">
        <v>35061.1924</v>
      </c>
      <c r="D27" s="461">
        <v>1859.4172657076599</v>
      </c>
      <c r="E27" s="462">
        <v>1.056003549755</v>
      </c>
      <c r="F27" s="460">
        <v>9471.6529999801405</v>
      </c>
      <c r="G27" s="461">
        <v>3946.5220833250601</v>
      </c>
      <c r="H27" s="463">
        <v>657.39990999999998</v>
      </c>
      <c r="I27" s="460">
        <v>4856.53406</v>
      </c>
      <c r="J27" s="461">
        <v>910.01197667494603</v>
      </c>
      <c r="K27" s="464">
        <v>0.51274408595900001</v>
      </c>
    </row>
    <row r="28" spans="1:11" ht="14.4" customHeight="1" thickBot="1" x14ac:dyDescent="0.35">
      <c r="A28" s="482" t="s">
        <v>319</v>
      </c>
      <c r="B28" s="460">
        <v>0</v>
      </c>
      <c r="C28" s="460">
        <v>0</v>
      </c>
      <c r="D28" s="461">
        <v>0</v>
      </c>
      <c r="E28" s="462">
        <v>1</v>
      </c>
      <c r="F28" s="460">
        <v>0</v>
      </c>
      <c r="G28" s="461">
        <v>0</v>
      </c>
      <c r="H28" s="463">
        <v>0</v>
      </c>
      <c r="I28" s="460">
        <v>22.825679999999998</v>
      </c>
      <c r="J28" s="461">
        <v>22.825679999999998</v>
      </c>
      <c r="K28" s="471" t="s">
        <v>320</v>
      </c>
    </row>
    <row r="29" spans="1:11" ht="14.4" customHeight="1" thickBot="1" x14ac:dyDescent="0.35">
      <c r="A29" s="482" t="s">
        <v>321</v>
      </c>
      <c r="B29" s="460">
        <v>0</v>
      </c>
      <c r="C29" s="460">
        <v>0</v>
      </c>
      <c r="D29" s="461">
        <v>0</v>
      </c>
      <c r="E29" s="462">
        <v>1</v>
      </c>
      <c r="F29" s="460">
        <v>16399.9994834397</v>
      </c>
      <c r="G29" s="461">
        <v>6833.3331180998903</v>
      </c>
      <c r="H29" s="463">
        <v>1692.9023099999999</v>
      </c>
      <c r="I29" s="460">
        <v>6605.06405</v>
      </c>
      <c r="J29" s="461">
        <v>-228.269068099892</v>
      </c>
      <c r="K29" s="464">
        <v>0.40274782061199998</v>
      </c>
    </row>
    <row r="30" spans="1:11" ht="14.4" customHeight="1" thickBot="1" x14ac:dyDescent="0.35">
      <c r="A30" s="482" t="s">
        <v>322</v>
      </c>
      <c r="B30" s="460">
        <v>0</v>
      </c>
      <c r="C30" s="460">
        <v>0</v>
      </c>
      <c r="D30" s="461">
        <v>0</v>
      </c>
      <c r="E30" s="462">
        <v>1</v>
      </c>
      <c r="F30" s="460">
        <v>0</v>
      </c>
      <c r="G30" s="461">
        <v>0</v>
      </c>
      <c r="H30" s="463">
        <v>0</v>
      </c>
      <c r="I30" s="460">
        <v>8.8087999999999997</v>
      </c>
      <c r="J30" s="461">
        <v>8.8087999999999997</v>
      </c>
      <c r="K30" s="471" t="s">
        <v>320</v>
      </c>
    </row>
    <row r="31" spans="1:11" ht="14.4" customHeight="1" thickBot="1" x14ac:dyDescent="0.35">
      <c r="A31" s="482" t="s">
        <v>323</v>
      </c>
      <c r="B31" s="460">
        <v>0</v>
      </c>
      <c r="C31" s="460">
        <v>18.149999999999999</v>
      </c>
      <c r="D31" s="461">
        <v>18.149999999999999</v>
      </c>
      <c r="E31" s="470" t="s">
        <v>320</v>
      </c>
      <c r="F31" s="460">
        <v>0</v>
      </c>
      <c r="G31" s="461">
        <v>0</v>
      </c>
      <c r="H31" s="463">
        <v>0</v>
      </c>
      <c r="I31" s="460">
        <v>0</v>
      </c>
      <c r="J31" s="461">
        <v>0</v>
      </c>
      <c r="K31" s="471" t="s">
        <v>295</v>
      </c>
    </row>
    <row r="32" spans="1:11" ht="14.4" customHeight="1" thickBot="1" x14ac:dyDescent="0.35">
      <c r="A32" s="482" t="s">
        <v>324</v>
      </c>
      <c r="B32" s="460">
        <v>0</v>
      </c>
      <c r="C32" s="460">
        <v>0</v>
      </c>
      <c r="D32" s="461">
        <v>0</v>
      </c>
      <c r="E32" s="462">
        <v>1</v>
      </c>
      <c r="F32" s="460">
        <v>3922</v>
      </c>
      <c r="G32" s="461">
        <v>1634.1666666666699</v>
      </c>
      <c r="H32" s="463">
        <v>228.03856999999999</v>
      </c>
      <c r="I32" s="460">
        <v>650.64296000000002</v>
      </c>
      <c r="J32" s="461">
        <v>-983.52370666666695</v>
      </c>
      <c r="K32" s="464">
        <v>0.16589570627200001</v>
      </c>
    </row>
    <row r="33" spans="1:11" ht="14.4" customHeight="1" thickBot="1" x14ac:dyDescent="0.35">
      <c r="A33" s="481" t="s">
        <v>325</v>
      </c>
      <c r="B33" s="465">
        <v>0</v>
      </c>
      <c r="C33" s="465">
        <v>2.1375899999999999</v>
      </c>
      <c r="D33" s="466">
        <v>2.1375899999999999</v>
      </c>
      <c r="E33" s="467" t="s">
        <v>295</v>
      </c>
      <c r="F33" s="465">
        <v>0</v>
      </c>
      <c r="G33" s="466">
        <v>0</v>
      </c>
      <c r="H33" s="468">
        <v>0</v>
      </c>
      <c r="I33" s="465">
        <v>8.5959999999999995E-2</v>
      </c>
      <c r="J33" s="466">
        <v>8.5959999999999995E-2</v>
      </c>
      <c r="K33" s="469" t="s">
        <v>295</v>
      </c>
    </row>
    <row r="34" spans="1:11" ht="14.4" customHeight="1" thickBot="1" x14ac:dyDescent="0.35">
      <c r="A34" s="482" t="s">
        <v>326</v>
      </c>
      <c r="B34" s="460">
        <v>0</v>
      </c>
      <c r="C34" s="460">
        <v>0</v>
      </c>
      <c r="D34" s="461">
        <v>0</v>
      </c>
      <c r="E34" s="462">
        <v>1</v>
      </c>
      <c r="F34" s="460">
        <v>0</v>
      </c>
      <c r="G34" s="461">
        <v>0</v>
      </c>
      <c r="H34" s="463">
        <v>0</v>
      </c>
      <c r="I34" s="460">
        <v>8.5959999999999995E-2</v>
      </c>
      <c r="J34" s="461">
        <v>8.5959999999999995E-2</v>
      </c>
      <c r="K34" s="471" t="s">
        <v>320</v>
      </c>
    </row>
    <row r="35" spans="1:11" ht="14.4" customHeight="1" thickBot="1" x14ac:dyDescent="0.35">
      <c r="A35" s="482" t="s">
        <v>327</v>
      </c>
      <c r="B35" s="460">
        <v>0</v>
      </c>
      <c r="C35" s="460">
        <v>2.1375899999999999</v>
      </c>
      <c r="D35" s="461">
        <v>2.1375899999999999</v>
      </c>
      <c r="E35" s="470" t="s">
        <v>295</v>
      </c>
      <c r="F35" s="460">
        <v>0</v>
      </c>
      <c r="G35" s="461">
        <v>0</v>
      </c>
      <c r="H35" s="463">
        <v>0</v>
      </c>
      <c r="I35" s="460">
        <v>0</v>
      </c>
      <c r="J35" s="461">
        <v>0</v>
      </c>
      <c r="K35" s="471" t="s">
        <v>295</v>
      </c>
    </row>
    <row r="36" spans="1:11" ht="14.4" customHeight="1" thickBot="1" x14ac:dyDescent="0.35">
      <c r="A36" s="481" t="s">
        <v>328</v>
      </c>
      <c r="B36" s="465">
        <v>941.43802341269804</v>
      </c>
      <c r="C36" s="465">
        <v>1139.8476900000001</v>
      </c>
      <c r="D36" s="466">
        <v>198.40966658730201</v>
      </c>
      <c r="E36" s="472">
        <v>1.210751702876</v>
      </c>
      <c r="F36" s="465">
        <v>1338.78325445569</v>
      </c>
      <c r="G36" s="466">
        <v>557.82635602320397</v>
      </c>
      <c r="H36" s="468">
        <v>33.707569999999997</v>
      </c>
      <c r="I36" s="465">
        <v>184.06159</v>
      </c>
      <c r="J36" s="466">
        <v>-373.764766023204</v>
      </c>
      <c r="K36" s="473">
        <v>0.13748423382700001</v>
      </c>
    </row>
    <row r="37" spans="1:11" ht="14.4" customHeight="1" thickBot="1" x14ac:dyDescent="0.35">
      <c r="A37" s="482" t="s">
        <v>329</v>
      </c>
      <c r="B37" s="460">
        <v>3.3183293917480001</v>
      </c>
      <c r="C37" s="460">
        <v>2.6670400000000001</v>
      </c>
      <c r="D37" s="461">
        <v>-0.65128939174800005</v>
      </c>
      <c r="E37" s="462">
        <v>0.80372973419399996</v>
      </c>
      <c r="F37" s="460">
        <v>3.4126123213069999</v>
      </c>
      <c r="G37" s="461">
        <v>1.421921800544</v>
      </c>
      <c r="H37" s="463">
        <v>4.7190000000000003</v>
      </c>
      <c r="I37" s="460">
        <v>10.606</v>
      </c>
      <c r="J37" s="461">
        <v>9.1840781994549996</v>
      </c>
      <c r="K37" s="464">
        <v>3.1078830530429999</v>
      </c>
    </row>
    <row r="38" spans="1:11" ht="14.4" customHeight="1" thickBot="1" x14ac:dyDescent="0.35">
      <c r="A38" s="482" t="s">
        <v>330</v>
      </c>
      <c r="B38" s="460">
        <v>10.99895593938</v>
      </c>
      <c r="C38" s="460">
        <v>11.06593</v>
      </c>
      <c r="D38" s="461">
        <v>6.6974060619000006E-2</v>
      </c>
      <c r="E38" s="462">
        <v>1.006089128912</v>
      </c>
      <c r="F38" s="460">
        <v>7.9999997480190004</v>
      </c>
      <c r="G38" s="461">
        <v>3.333333228341</v>
      </c>
      <c r="H38" s="463">
        <v>0.77615999999999996</v>
      </c>
      <c r="I38" s="460">
        <v>3.6972399999999999</v>
      </c>
      <c r="J38" s="461">
        <v>0.36390677165800001</v>
      </c>
      <c r="K38" s="464">
        <v>0.462155014556</v>
      </c>
    </row>
    <row r="39" spans="1:11" ht="14.4" customHeight="1" thickBot="1" x14ac:dyDescent="0.35">
      <c r="A39" s="482" t="s">
        <v>331</v>
      </c>
      <c r="B39" s="460">
        <v>147.19397510315</v>
      </c>
      <c r="C39" s="460">
        <v>170.41289</v>
      </c>
      <c r="D39" s="461">
        <v>23.218914896849999</v>
      </c>
      <c r="E39" s="462">
        <v>1.1577436500410001</v>
      </c>
      <c r="F39" s="460">
        <v>169.514877962192</v>
      </c>
      <c r="G39" s="461">
        <v>70.631199150913005</v>
      </c>
      <c r="H39" s="463">
        <v>11.670170000000001</v>
      </c>
      <c r="I39" s="460">
        <v>76.760459999999995</v>
      </c>
      <c r="J39" s="461">
        <v>6.1292608490860001</v>
      </c>
      <c r="K39" s="464">
        <v>0.45282432387499999</v>
      </c>
    </row>
    <row r="40" spans="1:11" ht="14.4" customHeight="1" thickBot="1" x14ac:dyDescent="0.35">
      <c r="A40" s="482" t="s">
        <v>332</v>
      </c>
      <c r="B40" s="460">
        <v>101.420229846575</v>
      </c>
      <c r="C40" s="460">
        <v>88.184820000000002</v>
      </c>
      <c r="D40" s="461">
        <v>-13.235409846574001</v>
      </c>
      <c r="E40" s="462">
        <v>0.86949931126500002</v>
      </c>
      <c r="F40" s="460">
        <v>81.999997417198003</v>
      </c>
      <c r="G40" s="461">
        <v>34.166665590499001</v>
      </c>
      <c r="H40" s="463">
        <v>6.9782400000000004</v>
      </c>
      <c r="I40" s="460">
        <v>32.740549999999999</v>
      </c>
      <c r="J40" s="461">
        <v>-1.4261155904989999</v>
      </c>
      <c r="K40" s="464">
        <v>0.39927501257600001</v>
      </c>
    </row>
    <row r="41" spans="1:11" ht="14.4" customHeight="1" thickBot="1" x14ac:dyDescent="0.35">
      <c r="A41" s="482" t="s">
        <v>333</v>
      </c>
      <c r="B41" s="460">
        <v>11.199912954907999</v>
      </c>
      <c r="C41" s="460">
        <v>11.22418</v>
      </c>
      <c r="D41" s="461">
        <v>2.4267045091E-2</v>
      </c>
      <c r="E41" s="462">
        <v>1.0021667172940001</v>
      </c>
      <c r="F41" s="460">
        <v>15.999999496038001</v>
      </c>
      <c r="G41" s="461">
        <v>6.666666456682</v>
      </c>
      <c r="H41" s="463">
        <v>0</v>
      </c>
      <c r="I41" s="460">
        <v>6.1329900000000004</v>
      </c>
      <c r="J41" s="461">
        <v>-0.53367645668200003</v>
      </c>
      <c r="K41" s="464">
        <v>0.38331188707300001</v>
      </c>
    </row>
    <row r="42" spans="1:11" ht="14.4" customHeight="1" thickBot="1" x14ac:dyDescent="0.35">
      <c r="A42" s="482" t="s">
        <v>334</v>
      </c>
      <c r="B42" s="460">
        <v>0.81964542833300003</v>
      </c>
      <c r="C42" s="460">
        <v>0</v>
      </c>
      <c r="D42" s="461">
        <v>-0.81964542833300003</v>
      </c>
      <c r="E42" s="462">
        <v>0</v>
      </c>
      <c r="F42" s="460">
        <v>0</v>
      </c>
      <c r="G42" s="461">
        <v>0</v>
      </c>
      <c r="H42" s="463">
        <v>0</v>
      </c>
      <c r="I42" s="460">
        <v>0.53500000000000003</v>
      </c>
      <c r="J42" s="461">
        <v>0.53500000000000003</v>
      </c>
      <c r="K42" s="471" t="s">
        <v>320</v>
      </c>
    </row>
    <row r="43" spans="1:11" ht="14.4" customHeight="1" thickBot="1" x14ac:dyDescent="0.35">
      <c r="A43" s="482" t="s">
        <v>335</v>
      </c>
      <c r="B43" s="460">
        <v>2.197173902886</v>
      </c>
      <c r="C43" s="460">
        <v>4.4413</v>
      </c>
      <c r="D43" s="461">
        <v>2.2441260971129999</v>
      </c>
      <c r="E43" s="462">
        <v>2.0213693573209999</v>
      </c>
      <c r="F43" s="460">
        <v>6.3308689996430001</v>
      </c>
      <c r="G43" s="461">
        <v>2.6378620831839998</v>
      </c>
      <c r="H43" s="463">
        <v>0</v>
      </c>
      <c r="I43" s="460">
        <v>0.91837999999999997</v>
      </c>
      <c r="J43" s="461">
        <v>-1.7194820831840001</v>
      </c>
      <c r="K43" s="464">
        <v>0.14506381352200001</v>
      </c>
    </row>
    <row r="44" spans="1:11" ht="14.4" customHeight="1" thickBot="1" x14ac:dyDescent="0.35">
      <c r="A44" s="482" t="s">
        <v>336</v>
      </c>
      <c r="B44" s="460">
        <v>49.269903993672997</v>
      </c>
      <c r="C44" s="460">
        <v>44.521129999999999</v>
      </c>
      <c r="D44" s="461">
        <v>-4.7487739936729998</v>
      </c>
      <c r="E44" s="462">
        <v>0.90361714538100002</v>
      </c>
      <c r="F44" s="460">
        <v>44.524927489061</v>
      </c>
      <c r="G44" s="461">
        <v>18.552053120442</v>
      </c>
      <c r="H44" s="463">
        <v>2.5146099999999998</v>
      </c>
      <c r="I44" s="460">
        <v>12.86046</v>
      </c>
      <c r="J44" s="461">
        <v>-5.6915931204419996</v>
      </c>
      <c r="K44" s="464">
        <v>0.28883730362400001</v>
      </c>
    </row>
    <row r="45" spans="1:11" ht="14.4" customHeight="1" thickBot="1" x14ac:dyDescent="0.35">
      <c r="A45" s="482" t="s">
        <v>337</v>
      </c>
      <c r="B45" s="460">
        <v>82.794640301645003</v>
      </c>
      <c r="C45" s="460">
        <v>95.211519999999993</v>
      </c>
      <c r="D45" s="461">
        <v>12.416879698354</v>
      </c>
      <c r="E45" s="462">
        <v>1.1499720229849999</v>
      </c>
      <c r="F45" s="460">
        <v>94.999999811014007</v>
      </c>
      <c r="G45" s="461">
        <v>39.583333254589</v>
      </c>
      <c r="H45" s="463">
        <v>7.0493899999999998</v>
      </c>
      <c r="I45" s="460">
        <v>39.810510000000001</v>
      </c>
      <c r="J45" s="461">
        <v>0.22717674540999999</v>
      </c>
      <c r="K45" s="464">
        <v>0.41905800083299999</v>
      </c>
    </row>
    <row r="46" spans="1:11" ht="14.4" customHeight="1" thickBot="1" x14ac:dyDescent="0.35">
      <c r="A46" s="482" t="s">
        <v>338</v>
      </c>
      <c r="B46" s="460">
        <v>532.22525655039703</v>
      </c>
      <c r="C46" s="460">
        <v>712.11887999999999</v>
      </c>
      <c r="D46" s="461">
        <v>179.89362344960301</v>
      </c>
      <c r="E46" s="462">
        <v>1.338002793432</v>
      </c>
      <c r="F46" s="460">
        <v>913.99997121121396</v>
      </c>
      <c r="G46" s="461">
        <v>380.83332133800599</v>
      </c>
      <c r="H46" s="463">
        <v>0</v>
      </c>
      <c r="I46" s="460">
        <v>0</v>
      </c>
      <c r="J46" s="461">
        <v>-380.83332133800599</v>
      </c>
      <c r="K46" s="464">
        <v>0</v>
      </c>
    </row>
    <row r="47" spans="1:11" ht="14.4" customHeight="1" thickBot="1" x14ac:dyDescent="0.35">
      <c r="A47" s="481" t="s">
        <v>339</v>
      </c>
      <c r="B47" s="465">
        <v>1170.82990405381</v>
      </c>
      <c r="C47" s="465">
        <v>89.335350000000005</v>
      </c>
      <c r="D47" s="466">
        <v>-1081.4945540538099</v>
      </c>
      <c r="E47" s="472">
        <v>7.6300878283000001E-2</v>
      </c>
      <c r="F47" s="465">
        <v>182.38949539395401</v>
      </c>
      <c r="G47" s="466">
        <v>75.995623080813999</v>
      </c>
      <c r="H47" s="468">
        <v>7.2665300000000004</v>
      </c>
      <c r="I47" s="465">
        <v>11.7875</v>
      </c>
      <c r="J47" s="466">
        <v>-64.208123080814005</v>
      </c>
      <c r="K47" s="473">
        <v>6.4628173757999993E-2</v>
      </c>
    </row>
    <row r="48" spans="1:11" ht="14.4" customHeight="1" thickBot="1" x14ac:dyDescent="0.35">
      <c r="A48" s="482" t="s">
        <v>340</v>
      </c>
      <c r="B48" s="460">
        <v>0</v>
      </c>
      <c r="C48" s="460">
        <v>0.12014</v>
      </c>
      <c r="D48" s="461">
        <v>0.12014</v>
      </c>
      <c r="E48" s="470" t="s">
        <v>320</v>
      </c>
      <c r="F48" s="460">
        <v>0</v>
      </c>
      <c r="G48" s="461">
        <v>0</v>
      </c>
      <c r="H48" s="463">
        <v>0</v>
      </c>
      <c r="I48" s="460">
        <v>0</v>
      </c>
      <c r="J48" s="461">
        <v>0</v>
      </c>
      <c r="K48" s="471" t="s">
        <v>295</v>
      </c>
    </row>
    <row r="49" spans="1:11" ht="14.4" customHeight="1" thickBot="1" x14ac:dyDescent="0.35">
      <c r="A49" s="482" t="s">
        <v>341</v>
      </c>
      <c r="B49" s="460">
        <v>33.926030830659002</v>
      </c>
      <c r="C49" s="460">
        <v>0.47299999999999998</v>
      </c>
      <c r="D49" s="461">
        <v>-33.453030830659003</v>
      </c>
      <c r="E49" s="462">
        <v>1.3942096625999999E-2</v>
      </c>
      <c r="F49" s="460">
        <v>1.6615084512610001</v>
      </c>
      <c r="G49" s="461">
        <v>0.69229518802500001</v>
      </c>
      <c r="H49" s="463">
        <v>0</v>
      </c>
      <c r="I49" s="460">
        <v>0</v>
      </c>
      <c r="J49" s="461">
        <v>-0.69229518802500001</v>
      </c>
      <c r="K49" s="464">
        <v>0</v>
      </c>
    </row>
    <row r="50" spans="1:11" ht="14.4" customHeight="1" thickBot="1" x14ac:dyDescent="0.35">
      <c r="A50" s="482" t="s">
        <v>342</v>
      </c>
      <c r="B50" s="460">
        <v>1132.45744739112</v>
      </c>
      <c r="C50" s="460">
        <v>65.852019999999996</v>
      </c>
      <c r="D50" s="461">
        <v>-1066.60542739112</v>
      </c>
      <c r="E50" s="462">
        <v>5.8149663945999998E-2</v>
      </c>
      <c r="F50" s="460">
        <v>173.72798716317601</v>
      </c>
      <c r="G50" s="461">
        <v>72.386661317988995</v>
      </c>
      <c r="H50" s="463">
        <v>7.0360300000000002</v>
      </c>
      <c r="I50" s="460">
        <v>7.0360300000000002</v>
      </c>
      <c r="J50" s="461">
        <v>-65.350631317988999</v>
      </c>
      <c r="K50" s="464">
        <v>4.0500267774000002E-2</v>
      </c>
    </row>
    <row r="51" spans="1:11" ht="14.4" customHeight="1" thickBot="1" x14ac:dyDescent="0.35">
      <c r="A51" s="482" t="s">
        <v>343</v>
      </c>
      <c r="B51" s="460">
        <v>0</v>
      </c>
      <c r="C51" s="460">
        <v>16.4541</v>
      </c>
      <c r="D51" s="461">
        <v>16.4541</v>
      </c>
      <c r="E51" s="470" t="s">
        <v>295</v>
      </c>
      <c r="F51" s="460">
        <v>0</v>
      </c>
      <c r="G51" s="461">
        <v>0</v>
      </c>
      <c r="H51" s="463">
        <v>0</v>
      </c>
      <c r="I51" s="460">
        <v>0</v>
      </c>
      <c r="J51" s="461">
        <v>0</v>
      </c>
      <c r="K51" s="471" t="s">
        <v>295</v>
      </c>
    </row>
    <row r="52" spans="1:11" ht="14.4" customHeight="1" thickBot="1" x14ac:dyDescent="0.35">
      <c r="A52" s="482" t="s">
        <v>344</v>
      </c>
      <c r="B52" s="460">
        <v>4.4464258320320003</v>
      </c>
      <c r="C52" s="460">
        <v>6.4360900000000001</v>
      </c>
      <c r="D52" s="461">
        <v>1.989664167967</v>
      </c>
      <c r="E52" s="462">
        <v>1.447474947998</v>
      </c>
      <c r="F52" s="460">
        <v>6.9999997795160001</v>
      </c>
      <c r="G52" s="461">
        <v>2.9166665747980001</v>
      </c>
      <c r="H52" s="463">
        <v>0.23050000000000001</v>
      </c>
      <c r="I52" s="460">
        <v>4.7514700000000003</v>
      </c>
      <c r="J52" s="461">
        <v>1.8348034252009999</v>
      </c>
      <c r="K52" s="464">
        <v>0.67878144995099998</v>
      </c>
    </row>
    <row r="53" spans="1:11" ht="14.4" customHeight="1" thickBot="1" x14ac:dyDescent="0.35">
      <c r="A53" s="481" t="s">
        <v>345</v>
      </c>
      <c r="B53" s="465">
        <v>306.22083800661801</v>
      </c>
      <c r="C53" s="465">
        <v>345.22255000000001</v>
      </c>
      <c r="D53" s="466">
        <v>39.001711993381001</v>
      </c>
      <c r="E53" s="472">
        <v>1.1273646569810001</v>
      </c>
      <c r="F53" s="465">
        <v>375.99998815690998</v>
      </c>
      <c r="G53" s="466">
        <v>156.66666173204601</v>
      </c>
      <c r="H53" s="468">
        <v>27.4068</v>
      </c>
      <c r="I53" s="465">
        <v>105.34726999999999</v>
      </c>
      <c r="J53" s="466">
        <v>-51.319391732046</v>
      </c>
      <c r="K53" s="473">
        <v>0.280178918399</v>
      </c>
    </row>
    <row r="54" spans="1:11" ht="14.4" customHeight="1" thickBot="1" x14ac:dyDescent="0.35">
      <c r="A54" s="482" t="s">
        <v>346</v>
      </c>
      <c r="B54" s="460">
        <v>60.232488449374998</v>
      </c>
      <c r="C54" s="460">
        <v>93.840959999999995</v>
      </c>
      <c r="D54" s="461">
        <v>33.608471550624003</v>
      </c>
      <c r="E54" s="462">
        <v>1.5579791307949999</v>
      </c>
      <c r="F54" s="460">
        <v>65.999997921158993</v>
      </c>
      <c r="G54" s="461">
        <v>27.499999133816001</v>
      </c>
      <c r="H54" s="463">
        <v>3.03464</v>
      </c>
      <c r="I54" s="460">
        <v>9.2536400000000008</v>
      </c>
      <c r="J54" s="461">
        <v>-18.246359133816</v>
      </c>
      <c r="K54" s="464">
        <v>0.140206671082</v>
      </c>
    </row>
    <row r="55" spans="1:11" ht="14.4" customHeight="1" thickBot="1" x14ac:dyDescent="0.35">
      <c r="A55" s="482" t="s">
        <v>347</v>
      </c>
      <c r="B55" s="460">
        <v>0</v>
      </c>
      <c r="C55" s="460">
        <v>2.016</v>
      </c>
      <c r="D55" s="461">
        <v>2.016</v>
      </c>
      <c r="E55" s="470" t="s">
        <v>295</v>
      </c>
      <c r="F55" s="460">
        <v>1.999999937004</v>
      </c>
      <c r="G55" s="461">
        <v>0.83333330708499997</v>
      </c>
      <c r="H55" s="463">
        <v>0</v>
      </c>
      <c r="I55" s="460">
        <v>0</v>
      </c>
      <c r="J55" s="461">
        <v>-0.83333330708499997</v>
      </c>
      <c r="K55" s="464">
        <v>0</v>
      </c>
    </row>
    <row r="56" spans="1:11" ht="14.4" customHeight="1" thickBot="1" x14ac:dyDescent="0.35">
      <c r="A56" s="482" t="s">
        <v>348</v>
      </c>
      <c r="B56" s="460">
        <v>0</v>
      </c>
      <c r="C56" s="460">
        <v>0.92174</v>
      </c>
      <c r="D56" s="461">
        <v>0.92174</v>
      </c>
      <c r="E56" s="470" t="s">
        <v>295</v>
      </c>
      <c r="F56" s="460">
        <v>1.999999937004</v>
      </c>
      <c r="G56" s="461">
        <v>0.83333330708499997</v>
      </c>
      <c r="H56" s="463">
        <v>0</v>
      </c>
      <c r="I56" s="460">
        <v>0.85182999999999998</v>
      </c>
      <c r="J56" s="461">
        <v>1.8496692913999999E-2</v>
      </c>
      <c r="K56" s="464">
        <v>0.42591501341499999</v>
      </c>
    </row>
    <row r="57" spans="1:11" ht="14.4" customHeight="1" thickBot="1" x14ac:dyDescent="0.35">
      <c r="A57" s="482" t="s">
        <v>349</v>
      </c>
      <c r="B57" s="460">
        <v>109.00009619405699</v>
      </c>
      <c r="C57" s="460">
        <v>105.5284</v>
      </c>
      <c r="D57" s="461">
        <v>-3.4716961940569999</v>
      </c>
      <c r="E57" s="462">
        <v>0.96814960430899999</v>
      </c>
      <c r="F57" s="460">
        <v>140.99999555884199</v>
      </c>
      <c r="G57" s="461">
        <v>58.749998149516998</v>
      </c>
      <c r="H57" s="463">
        <v>14.806380000000001</v>
      </c>
      <c r="I57" s="460">
        <v>45.044719999999998</v>
      </c>
      <c r="J57" s="461">
        <v>-13.705278149517</v>
      </c>
      <c r="K57" s="464">
        <v>0.31946610935300002</v>
      </c>
    </row>
    <row r="58" spans="1:11" ht="14.4" customHeight="1" thickBot="1" x14ac:dyDescent="0.35">
      <c r="A58" s="482" t="s">
        <v>350</v>
      </c>
      <c r="B58" s="460">
        <v>58.998854369661998</v>
      </c>
      <c r="C58" s="460">
        <v>62.856549999999999</v>
      </c>
      <c r="D58" s="461">
        <v>3.857695630337</v>
      </c>
      <c r="E58" s="462">
        <v>1.0653859413290001</v>
      </c>
      <c r="F58" s="460">
        <v>72.999997700677</v>
      </c>
      <c r="G58" s="461">
        <v>30.416665708615</v>
      </c>
      <c r="H58" s="463">
        <v>2.8815200000000001</v>
      </c>
      <c r="I58" s="460">
        <v>17.78867</v>
      </c>
      <c r="J58" s="461">
        <v>-12.627995708615</v>
      </c>
      <c r="K58" s="464">
        <v>0.243680418634</v>
      </c>
    </row>
    <row r="59" spans="1:11" ht="14.4" customHeight="1" thickBot="1" x14ac:dyDescent="0.35">
      <c r="A59" s="482" t="s">
        <v>351</v>
      </c>
      <c r="B59" s="460">
        <v>77.989398993522997</v>
      </c>
      <c r="C59" s="460">
        <v>80.058899999999994</v>
      </c>
      <c r="D59" s="461">
        <v>2.069501006476</v>
      </c>
      <c r="E59" s="462">
        <v>1.0265356706569999</v>
      </c>
      <c r="F59" s="460">
        <v>91.999997102223006</v>
      </c>
      <c r="G59" s="461">
        <v>38.333332125925999</v>
      </c>
      <c r="H59" s="463">
        <v>6.6842600000000001</v>
      </c>
      <c r="I59" s="460">
        <v>32.408410000000003</v>
      </c>
      <c r="J59" s="461">
        <v>-5.9249221259259999</v>
      </c>
      <c r="K59" s="464">
        <v>0.35226533718199998</v>
      </c>
    </row>
    <row r="60" spans="1:11" ht="14.4" customHeight="1" thickBot="1" x14ac:dyDescent="0.35">
      <c r="A60" s="480" t="s">
        <v>42</v>
      </c>
      <c r="B60" s="460">
        <v>1832.7725198293799</v>
      </c>
      <c r="C60" s="460">
        <v>1632.3779999999999</v>
      </c>
      <c r="D60" s="461">
        <v>-200.39451982937501</v>
      </c>
      <c r="E60" s="462">
        <v>0.89066045149499995</v>
      </c>
      <c r="F60" s="460">
        <v>1701.54212484911</v>
      </c>
      <c r="G60" s="461">
        <v>708.975885353796</v>
      </c>
      <c r="H60" s="463">
        <v>110.86499999999999</v>
      </c>
      <c r="I60" s="460">
        <v>753.28700000000003</v>
      </c>
      <c r="J60" s="461">
        <v>44.311114646203997</v>
      </c>
      <c r="K60" s="464">
        <v>0.44270840492199998</v>
      </c>
    </row>
    <row r="61" spans="1:11" ht="14.4" customHeight="1" thickBot="1" x14ac:dyDescent="0.35">
      <c r="A61" s="481" t="s">
        <v>352</v>
      </c>
      <c r="B61" s="465">
        <v>1832.7725198293799</v>
      </c>
      <c r="C61" s="465">
        <v>1632.3779999999999</v>
      </c>
      <c r="D61" s="466">
        <v>-200.39451982937501</v>
      </c>
      <c r="E61" s="472">
        <v>0.89066045149499995</v>
      </c>
      <c r="F61" s="465">
        <v>1701.54212484911</v>
      </c>
      <c r="G61" s="466">
        <v>708.975885353796</v>
      </c>
      <c r="H61" s="468">
        <v>110.86499999999999</v>
      </c>
      <c r="I61" s="465">
        <v>753.28700000000003</v>
      </c>
      <c r="J61" s="466">
        <v>44.311114646203997</v>
      </c>
      <c r="K61" s="473">
        <v>0.44270840492199998</v>
      </c>
    </row>
    <row r="62" spans="1:11" ht="14.4" customHeight="1" thickBot="1" x14ac:dyDescent="0.35">
      <c r="A62" s="482" t="s">
        <v>353</v>
      </c>
      <c r="B62" s="460">
        <v>730.55388057566199</v>
      </c>
      <c r="C62" s="460">
        <v>613.88300000000004</v>
      </c>
      <c r="D62" s="461">
        <v>-116.670880575661</v>
      </c>
      <c r="E62" s="462">
        <v>0.84029804826400001</v>
      </c>
      <c r="F62" s="460">
        <v>630.54215858300995</v>
      </c>
      <c r="G62" s="461">
        <v>262.72589940958801</v>
      </c>
      <c r="H62" s="463">
        <v>48.593000000000004</v>
      </c>
      <c r="I62" s="460">
        <v>255.28700000000001</v>
      </c>
      <c r="J62" s="461">
        <v>-7.438899409587</v>
      </c>
      <c r="K62" s="464">
        <v>0.40486904249700001</v>
      </c>
    </row>
    <row r="63" spans="1:11" ht="14.4" customHeight="1" thickBot="1" x14ac:dyDescent="0.35">
      <c r="A63" s="482" t="s">
        <v>354</v>
      </c>
      <c r="B63" s="460">
        <v>317.045103420712</v>
      </c>
      <c r="C63" s="460">
        <v>290.10500000000002</v>
      </c>
      <c r="D63" s="461">
        <v>-26.940103420711999</v>
      </c>
      <c r="E63" s="462">
        <v>0.91502753668100001</v>
      </c>
      <c r="F63" s="460">
        <v>316.999990015268</v>
      </c>
      <c r="G63" s="461">
        <v>132.08332917302801</v>
      </c>
      <c r="H63" s="463">
        <v>24.164000000000001</v>
      </c>
      <c r="I63" s="460">
        <v>124.792</v>
      </c>
      <c r="J63" s="461">
        <v>-7.2913291730280001</v>
      </c>
      <c r="K63" s="464">
        <v>0.39366562754099999</v>
      </c>
    </row>
    <row r="64" spans="1:11" ht="14.4" customHeight="1" thickBot="1" x14ac:dyDescent="0.35">
      <c r="A64" s="482" t="s">
        <v>355</v>
      </c>
      <c r="B64" s="460">
        <v>785.17353583300201</v>
      </c>
      <c r="C64" s="460">
        <v>728.39000000000101</v>
      </c>
      <c r="D64" s="461">
        <v>-56.783535833000997</v>
      </c>
      <c r="E64" s="462">
        <v>0.92768027290499999</v>
      </c>
      <c r="F64" s="460">
        <v>753.99997625083097</v>
      </c>
      <c r="G64" s="461">
        <v>314.16665677117999</v>
      </c>
      <c r="H64" s="463">
        <v>38.107999999999997</v>
      </c>
      <c r="I64" s="460">
        <v>373.20800000000003</v>
      </c>
      <c r="J64" s="461">
        <v>59.041343228819997</v>
      </c>
      <c r="K64" s="464">
        <v>0.49497083787099999</v>
      </c>
    </row>
    <row r="65" spans="1:11" ht="14.4" customHeight="1" thickBot="1" x14ac:dyDescent="0.35">
      <c r="A65" s="483" t="s">
        <v>356</v>
      </c>
      <c r="B65" s="465">
        <v>19230.190183417901</v>
      </c>
      <c r="C65" s="465">
        <v>16495.198929999999</v>
      </c>
      <c r="D65" s="466">
        <v>-2734.9912534179098</v>
      </c>
      <c r="E65" s="472">
        <v>0.85777617239699999</v>
      </c>
      <c r="F65" s="465">
        <v>17967.675189718699</v>
      </c>
      <c r="G65" s="466">
        <v>7486.5313290494496</v>
      </c>
      <c r="H65" s="468">
        <v>1626.3073400000001</v>
      </c>
      <c r="I65" s="465">
        <v>10307.34179</v>
      </c>
      <c r="J65" s="466">
        <v>2820.8104609505499</v>
      </c>
      <c r="K65" s="473">
        <v>0.57366029167099997</v>
      </c>
    </row>
    <row r="66" spans="1:11" ht="14.4" customHeight="1" thickBot="1" x14ac:dyDescent="0.35">
      <c r="A66" s="480" t="s">
        <v>45</v>
      </c>
      <c r="B66" s="460">
        <v>1460.4429291701099</v>
      </c>
      <c r="C66" s="460">
        <v>2054.3204700000001</v>
      </c>
      <c r="D66" s="461">
        <v>593.877540829895</v>
      </c>
      <c r="E66" s="462">
        <v>1.40664207342</v>
      </c>
      <c r="F66" s="460">
        <v>1979.8557301220901</v>
      </c>
      <c r="G66" s="461">
        <v>824.93988755087196</v>
      </c>
      <c r="H66" s="463">
        <v>373.20913000000002</v>
      </c>
      <c r="I66" s="460">
        <v>3904.0647399999998</v>
      </c>
      <c r="J66" s="461">
        <v>3079.1248524491298</v>
      </c>
      <c r="K66" s="464">
        <v>1.9718935478990001</v>
      </c>
    </row>
    <row r="67" spans="1:11" ht="14.4" customHeight="1" thickBot="1" x14ac:dyDescent="0.35">
      <c r="A67" s="484" t="s">
        <v>357</v>
      </c>
      <c r="B67" s="460">
        <v>1460.4429291701099</v>
      </c>
      <c r="C67" s="460">
        <v>2054.3204700000001</v>
      </c>
      <c r="D67" s="461">
        <v>593.877540829895</v>
      </c>
      <c r="E67" s="462">
        <v>1.40664207342</v>
      </c>
      <c r="F67" s="460">
        <v>1979.8557301220901</v>
      </c>
      <c r="G67" s="461">
        <v>824.93988755087196</v>
      </c>
      <c r="H67" s="463">
        <v>373.20913000000002</v>
      </c>
      <c r="I67" s="460">
        <v>3904.0647399999998</v>
      </c>
      <c r="J67" s="461">
        <v>3079.1248524491298</v>
      </c>
      <c r="K67" s="464">
        <v>1.9718935478990001</v>
      </c>
    </row>
    <row r="68" spans="1:11" ht="14.4" customHeight="1" thickBot="1" x14ac:dyDescent="0.35">
      <c r="A68" s="482" t="s">
        <v>358</v>
      </c>
      <c r="B68" s="460">
        <v>1063.6589972749</v>
      </c>
      <c r="C68" s="460">
        <v>1857.8376499999999</v>
      </c>
      <c r="D68" s="461">
        <v>794.17865272509903</v>
      </c>
      <c r="E68" s="462">
        <v>1.746647802312</v>
      </c>
      <c r="F68" s="460">
        <v>1703.8320149205399</v>
      </c>
      <c r="G68" s="461">
        <v>709.93000621689396</v>
      </c>
      <c r="H68" s="463">
        <v>243.61662999999999</v>
      </c>
      <c r="I68" s="460">
        <v>3730.8386599999999</v>
      </c>
      <c r="J68" s="461">
        <v>3020.9086537831099</v>
      </c>
      <c r="K68" s="464">
        <v>2.1896751718059999</v>
      </c>
    </row>
    <row r="69" spans="1:11" ht="14.4" customHeight="1" thickBot="1" x14ac:dyDescent="0.35">
      <c r="A69" s="482" t="s">
        <v>359</v>
      </c>
      <c r="B69" s="460">
        <v>203.72065445843501</v>
      </c>
      <c r="C69" s="460">
        <v>34.789000000000001</v>
      </c>
      <c r="D69" s="461">
        <v>-168.93165445843499</v>
      </c>
      <c r="E69" s="462">
        <v>0.17076815354</v>
      </c>
      <c r="F69" s="460">
        <v>26.057596357202002</v>
      </c>
      <c r="G69" s="461">
        <v>10.857331815501</v>
      </c>
      <c r="H69" s="463">
        <v>63.604500000000002</v>
      </c>
      <c r="I69" s="460">
        <v>80.901229999999998</v>
      </c>
      <c r="J69" s="461">
        <v>70.043898184498005</v>
      </c>
      <c r="K69" s="464">
        <v>3.104708081704</v>
      </c>
    </row>
    <row r="70" spans="1:11" ht="14.4" customHeight="1" thickBot="1" x14ac:dyDescent="0.35">
      <c r="A70" s="482" t="s">
        <v>360</v>
      </c>
      <c r="B70" s="460">
        <v>126.99978558546501</v>
      </c>
      <c r="C70" s="460">
        <v>95.074659999999994</v>
      </c>
      <c r="D70" s="461">
        <v>-31.925125585463999</v>
      </c>
      <c r="E70" s="462">
        <v>0.74862063397699996</v>
      </c>
      <c r="F70" s="460">
        <v>188.99999404695899</v>
      </c>
      <c r="G70" s="461">
        <v>78.749997519565994</v>
      </c>
      <c r="H70" s="463">
        <v>55.532589999999999</v>
      </c>
      <c r="I70" s="460">
        <v>62.718780000000002</v>
      </c>
      <c r="J70" s="461">
        <v>-16.031217519565999</v>
      </c>
      <c r="K70" s="464">
        <v>0.33184540727700002</v>
      </c>
    </row>
    <row r="71" spans="1:11" ht="14.4" customHeight="1" thickBot="1" x14ac:dyDescent="0.35">
      <c r="A71" s="482" t="s">
        <v>361</v>
      </c>
      <c r="B71" s="460">
        <v>66.063491851303993</v>
      </c>
      <c r="C71" s="460">
        <v>66.619159999999994</v>
      </c>
      <c r="D71" s="461">
        <v>0.55566814869500003</v>
      </c>
      <c r="E71" s="462">
        <v>1.0084111228920001</v>
      </c>
      <c r="F71" s="460">
        <v>60.966124797387003</v>
      </c>
      <c r="G71" s="461">
        <v>25.402551998911001</v>
      </c>
      <c r="H71" s="463">
        <v>10.455410000000001</v>
      </c>
      <c r="I71" s="460">
        <v>29.606069999999999</v>
      </c>
      <c r="J71" s="461">
        <v>4.2035180010879998</v>
      </c>
      <c r="K71" s="464">
        <v>0.48561508704</v>
      </c>
    </row>
    <row r="72" spans="1:11" ht="14.4" customHeight="1" thickBot="1" x14ac:dyDescent="0.35">
      <c r="A72" s="485" t="s">
        <v>46</v>
      </c>
      <c r="B72" s="465">
        <v>0</v>
      </c>
      <c r="C72" s="465">
        <v>120.995</v>
      </c>
      <c r="D72" s="466">
        <v>120.995</v>
      </c>
      <c r="E72" s="467" t="s">
        <v>295</v>
      </c>
      <c r="F72" s="465">
        <v>0</v>
      </c>
      <c r="G72" s="466">
        <v>0</v>
      </c>
      <c r="H72" s="468">
        <v>0.42299999999999999</v>
      </c>
      <c r="I72" s="465">
        <v>27.135000000000002</v>
      </c>
      <c r="J72" s="466">
        <v>27.135000000000002</v>
      </c>
      <c r="K72" s="469" t="s">
        <v>295</v>
      </c>
    </row>
    <row r="73" spans="1:11" ht="14.4" customHeight="1" thickBot="1" x14ac:dyDescent="0.35">
      <c r="A73" s="481" t="s">
        <v>362</v>
      </c>
      <c r="B73" s="465">
        <v>0</v>
      </c>
      <c r="C73" s="465">
        <v>120.995</v>
      </c>
      <c r="D73" s="466">
        <v>120.995</v>
      </c>
      <c r="E73" s="467" t="s">
        <v>295</v>
      </c>
      <c r="F73" s="465">
        <v>0</v>
      </c>
      <c r="G73" s="466">
        <v>0</v>
      </c>
      <c r="H73" s="468">
        <v>0.42299999999999999</v>
      </c>
      <c r="I73" s="465">
        <v>27.135000000000002</v>
      </c>
      <c r="J73" s="466">
        <v>27.135000000000002</v>
      </c>
      <c r="K73" s="469" t="s">
        <v>295</v>
      </c>
    </row>
    <row r="74" spans="1:11" ht="14.4" customHeight="1" thickBot="1" x14ac:dyDescent="0.35">
      <c r="A74" s="482" t="s">
        <v>363</v>
      </c>
      <c r="B74" s="460">
        <v>0</v>
      </c>
      <c r="C74" s="460">
        <v>120.995</v>
      </c>
      <c r="D74" s="461">
        <v>120.995</v>
      </c>
      <c r="E74" s="470" t="s">
        <v>295</v>
      </c>
      <c r="F74" s="460">
        <v>0</v>
      </c>
      <c r="G74" s="461">
        <v>0</v>
      </c>
      <c r="H74" s="463">
        <v>0.42299999999999999</v>
      </c>
      <c r="I74" s="460">
        <v>27.135000000000002</v>
      </c>
      <c r="J74" s="461">
        <v>27.135000000000002</v>
      </c>
      <c r="K74" s="471" t="s">
        <v>295</v>
      </c>
    </row>
    <row r="75" spans="1:11" ht="14.4" customHeight="1" thickBot="1" x14ac:dyDescent="0.35">
      <c r="A75" s="480" t="s">
        <v>47</v>
      </c>
      <c r="B75" s="460">
        <v>17769.747254247799</v>
      </c>
      <c r="C75" s="460">
        <v>14319.883459999999</v>
      </c>
      <c r="D75" s="461">
        <v>-3449.8637942478099</v>
      </c>
      <c r="E75" s="462">
        <v>0.80585746409900005</v>
      </c>
      <c r="F75" s="460">
        <v>15987.8194595966</v>
      </c>
      <c r="G75" s="461">
        <v>6661.59144149858</v>
      </c>
      <c r="H75" s="463">
        <v>1252.6752100000001</v>
      </c>
      <c r="I75" s="460">
        <v>6376.1420500000004</v>
      </c>
      <c r="J75" s="461">
        <v>-285.44939149857402</v>
      </c>
      <c r="K75" s="464">
        <v>0.39881248760100002</v>
      </c>
    </row>
    <row r="76" spans="1:11" ht="14.4" customHeight="1" thickBot="1" x14ac:dyDescent="0.35">
      <c r="A76" s="481" t="s">
        <v>364</v>
      </c>
      <c r="B76" s="465">
        <v>4.1168974895000002E-2</v>
      </c>
      <c r="C76" s="465">
        <v>0</v>
      </c>
      <c r="D76" s="466">
        <v>-4.1168974895000002E-2</v>
      </c>
      <c r="E76" s="472">
        <v>0</v>
      </c>
      <c r="F76" s="465">
        <v>0</v>
      </c>
      <c r="G76" s="466">
        <v>0</v>
      </c>
      <c r="H76" s="468">
        <v>0</v>
      </c>
      <c r="I76" s="465">
        <v>0</v>
      </c>
      <c r="J76" s="466">
        <v>0</v>
      </c>
      <c r="K76" s="473">
        <v>0</v>
      </c>
    </row>
    <row r="77" spans="1:11" ht="14.4" customHeight="1" thickBot="1" x14ac:dyDescent="0.35">
      <c r="A77" s="482" t="s">
        <v>365</v>
      </c>
      <c r="B77" s="460">
        <v>4.1168974895000002E-2</v>
      </c>
      <c r="C77" s="460">
        <v>0</v>
      </c>
      <c r="D77" s="461">
        <v>-4.1168974895000002E-2</v>
      </c>
      <c r="E77" s="462">
        <v>0</v>
      </c>
      <c r="F77" s="460">
        <v>0</v>
      </c>
      <c r="G77" s="461">
        <v>0</v>
      </c>
      <c r="H77" s="463">
        <v>0</v>
      </c>
      <c r="I77" s="460">
        <v>0</v>
      </c>
      <c r="J77" s="461">
        <v>0</v>
      </c>
      <c r="K77" s="464">
        <v>0</v>
      </c>
    </row>
    <row r="78" spans="1:11" ht="14.4" customHeight="1" thickBot="1" x14ac:dyDescent="0.35">
      <c r="A78" s="481" t="s">
        <v>366</v>
      </c>
      <c r="B78" s="465">
        <v>86.449344748578994</v>
      </c>
      <c r="C78" s="465">
        <v>81.01567</v>
      </c>
      <c r="D78" s="466">
        <v>-5.4336747485789996</v>
      </c>
      <c r="E78" s="472">
        <v>0.93714614304599997</v>
      </c>
      <c r="F78" s="465">
        <v>82.041761192707995</v>
      </c>
      <c r="G78" s="466">
        <v>34.184067163628001</v>
      </c>
      <c r="H78" s="468">
        <v>4.3014799999999997</v>
      </c>
      <c r="I78" s="465">
        <v>27.576750000000001</v>
      </c>
      <c r="J78" s="466">
        <v>-6.6073171636280001</v>
      </c>
      <c r="K78" s="473">
        <v>0.33613064370000001</v>
      </c>
    </row>
    <row r="79" spans="1:11" ht="14.4" customHeight="1" thickBot="1" x14ac:dyDescent="0.35">
      <c r="A79" s="482" t="s">
        <v>367</v>
      </c>
      <c r="B79" s="460">
        <v>53.856644438766999</v>
      </c>
      <c r="C79" s="460">
        <v>46.933</v>
      </c>
      <c r="D79" s="461">
        <v>-6.923644438767</v>
      </c>
      <c r="E79" s="462">
        <v>0.87144307799099996</v>
      </c>
      <c r="F79" s="460">
        <v>43.568282949725997</v>
      </c>
      <c r="G79" s="461">
        <v>18.153451229051999</v>
      </c>
      <c r="H79" s="463">
        <v>2.7854000000000001</v>
      </c>
      <c r="I79" s="460">
        <v>18.433</v>
      </c>
      <c r="J79" s="461">
        <v>0.27954877094699998</v>
      </c>
      <c r="K79" s="464">
        <v>0.42308300332299997</v>
      </c>
    </row>
    <row r="80" spans="1:11" ht="14.4" customHeight="1" thickBot="1" x14ac:dyDescent="0.35">
      <c r="A80" s="482" t="s">
        <v>368</v>
      </c>
      <c r="B80" s="460">
        <v>1.9994591768000001</v>
      </c>
      <c r="C80" s="460">
        <v>1</v>
      </c>
      <c r="D80" s="461">
        <v>-0.99945917679999996</v>
      </c>
      <c r="E80" s="462">
        <v>0.50013524236999995</v>
      </c>
      <c r="F80" s="460">
        <v>1.1444069608580001</v>
      </c>
      <c r="G80" s="461">
        <v>0.47683623369</v>
      </c>
      <c r="H80" s="463">
        <v>0</v>
      </c>
      <c r="I80" s="460">
        <v>1</v>
      </c>
      <c r="J80" s="461">
        <v>0.52316376630899997</v>
      </c>
      <c r="K80" s="464">
        <v>0.873815027523</v>
      </c>
    </row>
    <row r="81" spans="1:11" ht="14.4" customHeight="1" thickBot="1" x14ac:dyDescent="0.35">
      <c r="A81" s="482" t="s">
        <v>369</v>
      </c>
      <c r="B81" s="460">
        <v>30.593241133010999</v>
      </c>
      <c r="C81" s="460">
        <v>33.08267</v>
      </c>
      <c r="D81" s="461">
        <v>2.4894288669879998</v>
      </c>
      <c r="E81" s="462">
        <v>1.081371857795</v>
      </c>
      <c r="F81" s="460">
        <v>37.329071282123003</v>
      </c>
      <c r="G81" s="461">
        <v>15.553779700884</v>
      </c>
      <c r="H81" s="463">
        <v>1.5160800000000001</v>
      </c>
      <c r="I81" s="460">
        <v>8.1437500000000007</v>
      </c>
      <c r="J81" s="461">
        <v>-7.4100297008840004</v>
      </c>
      <c r="K81" s="464">
        <v>0.218161066436</v>
      </c>
    </row>
    <row r="82" spans="1:11" ht="14.4" customHeight="1" thickBot="1" x14ac:dyDescent="0.35">
      <c r="A82" s="481" t="s">
        <v>370</v>
      </c>
      <c r="B82" s="465">
        <v>31.319089124287</v>
      </c>
      <c r="C82" s="465">
        <v>35.023049999999998</v>
      </c>
      <c r="D82" s="466">
        <v>3.7039608757120002</v>
      </c>
      <c r="E82" s="472">
        <v>1.118265280992</v>
      </c>
      <c r="F82" s="465">
        <v>25.272213821182</v>
      </c>
      <c r="G82" s="466">
        <v>10.530089092159001</v>
      </c>
      <c r="H82" s="468">
        <v>0</v>
      </c>
      <c r="I82" s="465">
        <v>21.673249999999999</v>
      </c>
      <c r="J82" s="466">
        <v>11.14316090784</v>
      </c>
      <c r="K82" s="473">
        <v>0.85759206349499995</v>
      </c>
    </row>
    <row r="83" spans="1:11" ht="14.4" customHeight="1" thickBot="1" x14ac:dyDescent="0.35">
      <c r="A83" s="482" t="s">
        <v>371</v>
      </c>
      <c r="B83" s="460">
        <v>13.272214617195999</v>
      </c>
      <c r="C83" s="460">
        <v>13.5</v>
      </c>
      <c r="D83" s="461">
        <v>0.22778538280300001</v>
      </c>
      <c r="E83" s="462">
        <v>1.0171625753019999</v>
      </c>
      <c r="F83" s="460">
        <v>13.272214199153</v>
      </c>
      <c r="G83" s="461">
        <v>5.5300892496470002</v>
      </c>
      <c r="H83" s="463">
        <v>0</v>
      </c>
      <c r="I83" s="460">
        <v>6.75</v>
      </c>
      <c r="J83" s="461">
        <v>1.2199107503519999</v>
      </c>
      <c r="K83" s="464">
        <v>0.50858130366999998</v>
      </c>
    </row>
    <row r="84" spans="1:11" ht="14.4" customHeight="1" thickBot="1" x14ac:dyDescent="0.35">
      <c r="A84" s="482" t="s">
        <v>372</v>
      </c>
      <c r="B84" s="460">
        <v>18.046874507091001</v>
      </c>
      <c r="C84" s="460">
        <v>21.523050000000001</v>
      </c>
      <c r="D84" s="461">
        <v>3.4761754929080002</v>
      </c>
      <c r="E84" s="462">
        <v>1.1926192533519999</v>
      </c>
      <c r="F84" s="460">
        <v>11.999999622028</v>
      </c>
      <c r="G84" s="461">
        <v>4.9999998425119996</v>
      </c>
      <c r="H84" s="463">
        <v>0</v>
      </c>
      <c r="I84" s="460">
        <v>14.923249999999999</v>
      </c>
      <c r="J84" s="461">
        <v>9.9232501574870007</v>
      </c>
      <c r="K84" s="464">
        <v>1.243604205837</v>
      </c>
    </row>
    <row r="85" spans="1:11" ht="14.4" customHeight="1" thickBot="1" x14ac:dyDescent="0.35">
      <c r="A85" s="481" t="s">
        <v>373</v>
      </c>
      <c r="B85" s="465">
        <v>1145.7853362364499</v>
      </c>
      <c r="C85" s="465">
        <v>1076.14661</v>
      </c>
      <c r="D85" s="466">
        <v>-69.638726236444001</v>
      </c>
      <c r="E85" s="472">
        <v>0.93922183847700003</v>
      </c>
      <c r="F85" s="465">
        <v>1134.6610548676799</v>
      </c>
      <c r="G85" s="466">
        <v>472.77543952820099</v>
      </c>
      <c r="H85" s="468">
        <v>92.114750000000001</v>
      </c>
      <c r="I85" s="465">
        <v>462.20904000000002</v>
      </c>
      <c r="J85" s="466">
        <v>-10.5663995282</v>
      </c>
      <c r="K85" s="473">
        <v>0.40735428260000001</v>
      </c>
    </row>
    <row r="86" spans="1:11" ht="14.4" customHeight="1" thickBot="1" x14ac:dyDescent="0.35">
      <c r="A86" s="482" t="s">
        <v>374</v>
      </c>
      <c r="B86" s="460">
        <v>1000.06223882491</v>
      </c>
      <c r="C86" s="460">
        <v>919.99890000000005</v>
      </c>
      <c r="D86" s="461">
        <v>-80.063338824908001</v>
      </c>
      <c r="E86" s="462">
        <v>0.91994164391300004</v>
      </c>
      <c r="F86" s="460">
        <v>978.24459835605296</v>
      </c>
      <c r="G86" s="461">
        <v>407.60191598168899</v>
      </c>
      <c r="H86" s="463">
        <v>78.507980000000003</v>
      </c>
      <c r="I86" s="460">
        <v>392.53989999999999</v>
      </c>
      <c r="J86" s="461">
        <v>-15.062015981688001</v>
      </c>
      <c r="K86" s="464">
        <v>0.40126968312299999</v>
      </c>
    </row>
    <row r="87" spans="1:11" ht="14.4" customHeight="1" thickBot="1" x14ac:dyDescent="0.35">
      <c r="A87" s="482" t="s">
        <v>375</v>
      </c>
      <c r="B87" s="460">
        <v>0.18157817471400001</v>
      </c>
      <c r="C87" s="460">
        <v>0</v>
      </c>
      <c r="D87" s="461">
        <v>-0.18157817471400001</v>
      </c>
      <c r="E87" s="462">
        <v>0</v>
      </c>
      <c r="F87" s="460">
        <v>0</v>
      </c>
      <c r="G87" s="461">
        <v>0</v>
      </c>
      <c r="H87" s="463">
        <v>0</v>
      </c>
      <c r="I87" s="460">
        <v>0</v>
      </c>
      <c r="J87" s="461">
        <v>0</v>
      </c>
      <c r="K87" s="464">
        <v>0</v>
      </c>
    </row>
    <row r="88" spans="1:11" ht="14.4" customHeight="1" thickBot="1" x14ac:dyDescent="0.35">
      <c r="A88" s="482" t="s">
        <v>376</v>
      </c>
      <c r="B88" s="460">
        <v>145.54151923682201</v>
      </c>
      <c r="C88" s="460">
        <v>155.77571</v>
      </c>
      <c r="D88" s="461">
        <v>10.234190763177001</v>
      </c>
      <c r="E88" s="462">
        <v>1.0703180152080001</v>
      </c>
      <c r="F88" s="460">
        <v>156.11371581091001</v>
      </c>
      <c r="G88" s="461">
        <v>65.047381587879002</v>
      </c>
      <c r="H88" s="463">
        <v>13.606769999999999</v>
      </c>
      <c r="I88" s="460">
        <v>69.669139999999999</v>
      </c>
      <c r="J88" s="461">
        <v>4.6217584121200002</v>
      </c>
      <c r="K88" s="464">
        <v>0.44627174260800001</v>
      </c>
    </row>
    <row r="89" spans="1:11" ht="14.4" customHeight="1" thickBot="1" x14ac:dyDescent="0.35">
      <c r="A89" s="482" t="s">
        <v>377</v>
      </c>
      <c r="B89" s="460">
        <v>0</v>
      </c>
      <c r="C89" s="460">
        <v>0.372</v>
      </c>
      <c r="D89" s="461">
        <v>0.372</v>
      </c>
      <c r="E89" s="470" t="s">
        <v>295</v>
      </c>
      <c r="F89" s="460">
        <v>0.302740700719</v>
      </c>
      <c r="G89" s="461">
        <v>0.12614195863300001</v>
      </c>
      <c r="H89" s="463">
        <v>0</v>
      </c>
      <c r="I89" s="460">
        <v>0</v>
      </c>
      <c r="J89" s="461">
        <v>-0.12614195863300001</v>
      </c>
      <c r="K89" s="464">
        <v>0</v>
      </c>
    </row>
    <row r="90" spans="1:11" ht="14.4" customHeight="1" thickBot="1" x14ac:dyDescent="0.35">
      <c r="A90" s="481" t="s">
        <v>378</v>
      </c>
      <c r="B90" s="465">
        <v>16506.152315163599</v>
      </c>
      <c r="C90" s="465">
        <v>12869.97813</v>
      </c>
      <c r="D90" s="466">
        <v>-3636.1741851636002</v>
      </c>
      <c r="E90" s="472">
        <v>0.77970794672499999</v>
      </c>
      <c r="F90" s="465">
        <v>14745.844429715</v>
      </c>
      <c r="G90" s="466">
        <v>6144.1018457145901</v>
      </c>
      <c r="H90" s="468">
        <v>1155.88698</v>
      </c>
      <c r="I90" s="465">
        <v>5863.1950100000004</v>
      </c>
      <c r="J90" s="466">
        <v>-280.90683571458698</v>
      </c>
      <c r="K90" s="473">
        <v>0.39761676843499999</v>
      </c>
    </row>
    <row r="91" spans="1:11" ht="14.4" customHeight="1" thickBot="1" x14ac:dyDescent="0.35">
      <c r="A91" s="482" t="s">
        <v>379</v>
      </c>
      <c r="B91" s="460">
        <v>32.533208101785</v>
      </c>
      <c r="C91" s="460">
        <v>19.271999999999998</v>
      </c>
      <c r="D91" s="461">
        <v>-13.261208101785</v>
      </c>
      <c r="E91" s="462">
        <v>0.59237932944399996</v>
      </c>
      <c r="F91" s="460">
        <v>4.6492319000520004</v>
      </c>
      <c r="G91" s="461">
        <v>1.937179958355</v>
      </c>
      <c r="H91" s="463">
        <v>0</v>
      </c>
      <c r="I91" s="460">
        <v>32.418999999999997</v>
      </c>
      <c r="J91" s="461">
        <v>30.481820041643999</v>
      </c>
      <c r="K91" s="464">
        <v>6.9729797732029999</v>
      </c>
    </row>
    <row r="92" spans="1:11" ht="14.4" customHeight="1" thickBot="1" x14ac:dyDescent="0.35">
      <c r="A92" s="482" t="s">
        <v>380</v>
      </c>
      <c r="B92" s="460">
        <v>578.23587730251995</v>
      </c>
      <c r="C92" s="460">
        <v>555.63282000000004</v>
      </c>
      <c r="D92" s="461">
        <v>-22.603057302519002</v>
      </c>
      <c r="E92" s="462">
        <v>0.96091031672399996</v>
      </c>
      <c r="F92" s="460">
        <v>679.99314260038705</v>
      </c>
      <c r="G92" s="461">
        <v>283.330476083495</v>
      </c>
      <c r="H92" s="463">
        <v>2.1236700000000002</v>
      </c>
      <c r="I92" s="460">
        <v>214.08233999999999</v>
      </c>
      <c r="J92" s="461">
        <v>-69.248136083494003</v>
      </c>
      <c r="K92" s="464">
        <v>0.31483014546400001</v>
      </c>
    </row>
    <row r="93" spans="1:11" ht="14.4" customHeight="1" thickBot="1" x14ac:dyDescent="0.35">
      <c r="A93" s="482" t="s">
        <v>381</v>
      </c>
      <c r="B93" s="460">
        <v>13.004737417627</v>
      </c>
      <c r="C93" s="460">
        <v>3.7275</v>
      </c>
      <c r="D93" s="461">
        <v>-9.2772374176269992</v>
      </c>
      <c r="E93" s="462">
        <v>0.28662631780199999</v>
      </c>
      <c r="F93" s="460">
        <v>6.9999997795160001</v>
      </c>
      <c r="G93" s="461">
        <v>2.9166665747980001</v>
      </c>
      <c r="H93" s="463">
        <v>0</v>
      </c>
      <c r="I93" s="460">
        <v>0.78300000000000003</v>
      </c>
      <c r="J93" s="461">
        <v>-2.1336665747980001</v>
      </c>
      <c r="K93" s="464">
        <v>0.11185714637999999</v>
      </c>
    </row>
    <row r="94" spans="1:11" ht="14.4" customHeight="1" thickBot="1" x14ac:dyDescent="0.35">
      <c r="A94" s="482" t="s">
        <v>382</v>
      </c>
      <c r="B94" s="460">
        <v>0.18290761378299999</v>
      </c>
      <c r="C94" s="460">
        <v>11.03379</v>
      </c>
      <c r="D94" s="461">
        <v>10.850882386216</v>
      </c>
      <c r="E94" s="462">
        <v>60.324388754231002</v>
      </c>
      <c r="F94" s="460">
        <v>19.122262366421001</v>
      </c>
      <c r="G94" s="461">
        <v>7.9676093193420003</v>
      </c>
      <c r="H94" s="463">
        <v>2.3654999999999999</v>
      </c>
      <c r="I94" s="460">
        <v>2.3654999999999999</v>
      </c>
      <c r="J94" s="461">
        <v>-5.6021093193420004</v>
      </c>
      <c r="K94" s="464">
        <v>0.123703982022</v>
      </c>
    </row>
    <row r="95" spans="1:11" ht="14.4" customHeight="1" thickBot="1" x14ac:dyDescent="0.35">
      <c r="A95" s="482" t="s">
        <v>383</v>
      </c>
      <c r="B95" s="460">
        <v>15882.1955847279</v>
      </c>
      <c r="C95" s="460">
        <v>12280.312019999999</v>
      </c>
      <c r="D95" s="461">
        <v>-3601.8835647278802</v>
      </c>
      <c r="E95" s="462">
        <v>0.77321249159000005</v>
      </c>
      <c r="F95" s="460">
        <v>14035.0797930686</v>
      </c>
      <c r="G95" s="461">
        <v>5847.9499137785997</v>
      </c>
      <c r="H95" s="463">
        <v>1151.3978099999999</v>
      </c>
      <c r="I95" s="460">
        <v>5613.5451700000003</v>
      </c>
      <c r="J95" s="461">
        <v>-234.40474377859499</v>
      </c>
      <c r="K95" s="464">
        <v>0.39996531924000001</v>
      </c>
    </row>
    <row r="96" spans="1:11" ht="14.4" customHeight="1" thickBot="1" x14ac:dyDescent="0.35">
      <c r="A96" s="481" t="s">
        <v>384</v>
      </c>
      <c r="B96" s="465">
        <v>0</v>
      </c>
      <c r="C96" s="465">
        <v>257.72000000000003</v>
      </c>
      <c r="D96" s="466">
        <v>257.72000000000003</v>
      </c>
      <c r="E96" s="467" t="s">
        <v>295</v>
      </c>
      <c r="F96" s="465">
        <v>0</v>
      </c>
      <c r="G96" s="466">
        <v>0</v>
      </c>
      <c r="H96" s="468">
        <v>0.372</v>
      </c>
      <c r="I96" s="465">
        <v>1.488</v>
      </c>
      <c r="J96" s="466">
        <v>1.488</v>
      </c>
      <c r="K96" s="469" t="s">
        <v>295</v>
      </c>
    </row>
    <row r="97" spans="1:11" ht="14.4" customHeight="1" thickBot="1" x14ac:dyDescent="0.35">
      <c r="A97" s="482" t="s">
        <v>385</v>
      </c>
      <c r="B97" s="460">
        <v>0</v>
      </c>
      <c r="C97" s="460">
        <v>3.62</v>
      </c>
      <c r="D97" s="461">
        <v>3.62</v>
      </c>
      <c r="E97" s="470" t="s">
        <v>295</v>
      </c>
      <c r="F97" s="460">
        <v>0</v>
      </c>
      <c r="G97" s="461">
        <v>0</v>
      </c>
      <c r="H97" s="463">
        <v>0.372</v>
      </c>
      <c r="I97" s="460">
        <v>1.488</v>
      </c>
      <c r="J97" s="461">
        <v>1.488</v>
      </c>
      <c r="K97" s="471" t="s">
        <v>295</v>
      </c>
    </row>
    <row r="98" spans="1:11" ht="14.4" customHeight="1" thickBot="1" x14ac:dyDescent="0.35">
      <c r="A98" s="482" t="s">
        <v>386</v>
      </c>
      <c r="B98" s="460">
        <v>0</v>
      </c>
      <c r="C98" s="460">
        <v>254.1</v>
      </c>
      <c r="D98" s="461">
        <v>254.1</v>
      </c>
      <c r="E98" s="470" t="s">
        <v>320</v>
      </c>
      <c r="F98" s="460">
        <v>0</v>
      </c>
      <c r="G98" s="461">
        <v>0</v>
      </c>
      <c r="H98" s="463">
        <v>0</v>
      </c>
      <c r="I98" s="460">
        <v>0</v>
      </c>
      <c r="J98" s="461">
        <v>0</v>
      </c>
      <c r="K98" s="471" t="s">
        <v>295</v>
      </c>
    </row>
    <row r="99" spans="1:11" ht="14.4" customHeight="1" thickBot="1" x14ac:dyDescent="0.35">
      <c r="A99" s="479" t="s">
        <v>48</v>
      </c>
      <c r="B99" s="460">
        <v>59007</v>
      </c>
      <c r="C99" s="460">
        <v>65672.559729999994</v>
      </c>
      <c r="D99" s="461">
        <v>6665.55973000002</v>
      </c>
      <c r="E99" s="462">
        <v>1.1129621863500001</v>
      </c>
      <c r="F99" s="460">
        <v>63968.9979851315</v>
      </c>
      <c r="G99" s="461">
        <v>26653.7491604715</v>
      </c>
      <c r="H99" s="463">
        <v>5364.3575600000004</v>
      </c>
      <c r="I99" s="460">
        <v>26325.230749999999</v>
      </c>
      <c r="J99" s="461">
        <v>-328.518410471457</v>
      </c>
      <c r="K99" s="464">
        <v>0.41153107879</v>
      </c>
    </row>
    <row r="100" spans="1:11" ht="14.4" customHeight="1" thickBot="1" x14ac:dyDescent="0.35">
      <c r="A100" s="485" t="s">
        <v>387</v>
      </c>
      <c r="B100" s="465">
        <v>43797.8</v>
      </c>
      <c r="C100" s="465">
        <v>48903.097000000002</v>
      </c>
      <c r="D100" s="466">
        <v>5105.2970000000096</v>
      </c>
      <c r="E100" s="472">
        <v>1.1165651471069999</v>
      </c>
      <c r="F100" s="465">
        <v>47449.998505440002</v>
      </c>
      <c r="G100" s="466">
        <v>19770.8327106</v>
      </c>
      <c r="H100" s="468">
        <v>3975.4290000000001</v>
      </c>
      <c r="I100" s="465">
        <v>19506.811000000002</v>
      </c>
      <c r="J100" s="466">
        <v>-264.02171059999102</v>
      </c>
      <c r="K100" s="473">
        <v>0.41110245762699998</v>
      </c>
    </row>
    <row r="101" spans="1:11" ht="14.4" customHeight="1" thickBot="1" x14ac:dyDescent="0.35">
      <c r="A101" s="481" t="s">
        <v>388</v>
      </c>
      <c r="B101" s="465">
        <v>43451.8</v>
      </c>
      <c r="C101" s="465">
        <v>48720.87</v>
      </c>
      <c r="D101" s="466">
        <v>5269.0700000000097</v>
      </c>
      <c r="E101" s="472">
        <v>1.1212624103019999</v>
      </c>
      <c r="F101" s="465">
        <v>47199.9985133144</v>
      </c>
      <c r="G101" s="466">
        <v>19666.666047214301</v>
      </c>
      <c r="H101" s="468">
        <v>3968.1579999999999</v>
      </c>
      <c r="I101" s="465">
        <v>19480.436000000002</v>
      </c>
      <c r="J101" s="466">
        <v>-186.23004721432201</v>
      </c>
      <c r="K101" s="473">
        <v>0.41272111469400002</v>
      </c>
    </row>
    <row r="102" spans="1:11" ht="14.4" customHeight="1" thickBot="1" x14ac:dyDescent="0.35">
      <c r="A102" s="482" t="s">
        <v>389</v>
      </c>
      <c r="B102" s="460">
        <v>43451.8</v>
      </c>
      <c r="C102" s="460">
        <v>48720.87</v>
      </c>
      <c r="D102" s="461">
        <v>5269.0700000000097</v>
      </c>
      <c r="E102" s="462">
        <v>1.1212624103019999</v>
      </c>
      <c r="F102" s="460">
        <v>47199.9985133144</v>
      </c>
      <c r="G102" s="461">
        <v>19666.666047214301</v>
      </c>
      <c r="H102" s="463">
        <v>3968.1579999999999</v>
      </c>
      <c r="I102" s="460">
        <v>19480.436000000002</v>
      </c>
      <c r="J102" s="461">
        <v>-186.23004721432201</v>
      </c>
      <c r="K102" s="464">
        <v>0.41272111469400002</v>
      </c>
    </row>
    <row r="103" spans="1:11" ht="14.4" customHeight="1" thickBot="1" x14ac:dyDescent="0.35">
      <c r="A103" s="481" t="s">
        <v>390</v>
      </c>
      <c r="B103" s="465">
        <v>195.99999999999599</v>
      </c>
      <c r="C103" s="465">
        <v>102.75</v>
      </c>
      <c r="D103" s="466">
        <v>-93.249999999996007</v>
      </c>
      <c r="E103" s="472">
        <v>0.52423469387699995</v>
      </c>
      <c r="F103" s="465">
        <v>104.999996692754</v>
      </c>
      <c r="G103" s="466">
        <v>43.749998621981</v>
      </c>
      <c r="H103" s="468">
        <v>0</v>
      </c>
      <c r="I103" s="465">
        <v>0</v>
      </c>
      <c r="J103" s="466">
        <v>-43.749998621981</v>
      </c>
      <c r="K103" s="473">
        <v>0</v>
      </c>
    </row>
    <row r="104" spans="1:11" ht="14.4" customHeight="1" thickBot="1" x14ac:dyDescent="0.35">
      <c r="A104" s="482" t="s">
        <v>391</v>
      </c>
      <c r="B104" s="460">
        <v>195.99999999999599</v>
      </c>
      <c r="C104" s="460">
        <v>102.75</v>
      </c>
      <c r="D104" s="461">
        <v>-93.249999999996007</v>
      </c>
      <c r="E104" s="462">
        <v>0.52423469387699995</v>
      </c>
      <c r="F104" s="460">
        <v>104.999996692754</v>
      </c>
      <c r="G104" s="461">
        <v>43.749998621981</v>
      </c>
      <c r="H104" s="463">
        <v>0</v>
      </c>
      <c r="I104" s="460">
        <v>0</v>
      </c>
      <c r="J104" s="461">
        <v>-43.749998621981</v>
      </c>
      <c r="K104" s="464">
        <v>0</v>
      </c>
    </row>
    <row r="105" spans="1:11" ht="14.4" customHeight="1" thickBot="1" x14ac:dyDescent="0.35">
      <c r="A105" s="481" t="s">
        <v>392</v>
      </c>
      <c r="B105" s="465">
        <v>149.99999999999699</v>
      </c>
      <c r="C105" s="465">
        <v>79.477000000000004</v>
      </c>
      <c r="D105" s="466">
        <v>-70.522999999996998</v>
      </c>
      <c r="E105" s="472">
        <v>0.529846666666</v>
      </c>
      <c r="F105" s="465">
        <v>144.99999543285099</v>
      </c>
      <c r="G105" s="466">
        <v>60.416664763687997</v>
      </c>
      <c r="H105" s="468">
        <v>7.2709999999999999</v>
      </c>
      <c r="I105" s="465">
        <v>26.375</v>
      </c>
      <c r="J105" s="466">
        <v>-34.041664763687997</v>
      </c>
      <c r="K105" s="473">
        <v>0.18189655745300001</v>
      </c>
    </row>
    <row r="106" spans="1:11" ht="14.4" customHeight="1" thickBot="1" x14ac:dyDescent="0.35">
      <c r="A106" s="482" t="s">
        <v>393</v>
      </c>
      <c r="B106" s="460">
        <v>149.99999999999699</v>
      </c>
      <c r="C106" s="460">
        <v>79.477000000000004</v>
      </c>
      <c r="D106" s="461">
        <v>-70.522999999996998</v>
      </c>
      <c r="E106" s="462">
        <v>0.529846666666</v>
      </c>
      <c r="F106" s="460">
        <v>144.99999543285099</v>
      </c>
      <c r="G106" s="461">
        <v>60.416664763687997</v>
      </c>
      <c r="H106" s="463">
        <v>7.2709999999999999</v>
      </c>
      <c r="I106" s="460">
        <v>26.375</v>
      </c>
      <c r="J106" s="461">
        <v>-34.041664763687997</v>
      </c>
      <c r="K106" s="464">
        <v>0.18189655745300001</v>
      </c>
    </row>
    <row r="107" spans="1:11" ht="14.4" customHeight="1" thickBot="1" x14ac:dyDescent="0.35">
      <c r="A107" s="480" t="s">
        <v>394</v>
      </c>
      <c r="B107" s="460">
        <v>14774.2</v>
      </c>
      <c r="C107" s="460">
        <v>16281.25935</v>
      </c>
      <c r="D107" s="461">
        <v>1507.05935</v>
      </c>
      <c r="E107" s="462">
        <v>1.1020061560009999</v>
      </c>
      <c r="F107" s="460">
        <v>16045.9994945899</v>
      </c>
      <c r="G107" s="461">
        <v>6685.8331227457902</v>
      </c>
      <c r="H107" s="463">
        <v>1349.17382</v>
      </c>
      <c r="I107" s="460">
        <v>6623.35185</v>
      </c>
      <c r="J107" s="461">
        <v>-62.481272745783002</v>
      </c>
      <c r="K107" s="464">
        <v>0.412772781915</v>
      </c>
    </row>
    <row r="108" spans="1:11" ht="14.4" customHeight="1" thickBot="1" x14ac:dyDescent="0.35">
      <c r="A108" s="481" t="s">
        <v>395</v>
      </c>
      <c r="B108" s="465">
        <v>3911</v>
      </c>
      <c r="C108" s="465">
        <v>4394.2717499999999</v>
      </c>
      <c r="D108" s="466">
        <v>483.27175000000199</v>
      </c>
      <c r="E108" s="472">
        <v>1.1235673101500001</v>
      </c>
      <c r="F108" s="465">
        <v>4246.9998662297903</v>
      </c>
      <c r="G108" s="466">
        <v>1769.5832775957499</v>
      </c>
      <c r="H108" s="468">
        <v>357.13436000000002</v>
      </c>
      <c r="I108" s="465">
        <v>1753.2429</v>
      </c>
      <c r="J108" s="466">
        <v>-16.340377595745</v>
      </c>
      <c r="K108" s="473">
        <v>0.41281915592700003</v>
      </c>
    </row>
    <row r="109" spans="1:11" ht="14.4" customHeight="1" thickBot="1" x14ac:dyDescent="0.35">
      <c r="A109" s="482" t="s">
        <v>396</v>
      </c>
      <c r="B109" s="460">
        <v>3911</v>
      </c>
      <c r="C109" s="460">
        <v>4394.2717499999999</v>
      </c>
      <c r="D109" s="461">
        <v>483.27175000000199</v>
      </c>
      <c r="E109" s="462">
        <v>1.1235673101500001</v>
      </c>
      <c r="F109" s="460">
        <v>4246.9998662297903</v>
      </c>
      <c r="G109" s="461">
        <v>1769.5832775957499</v>
      </c>
      <c r="H109" s="463">
        <v>357.13436000000002</v>
      </c>
      <c r="I109" s="460">
        <v>1753.2429</v>
      </c>
      <c r="J109" s="461">
        <v>-16.340377595745</v>
      </c>
      <c r="K109" s="464">
        <v>0.41281915592700003</v>
      </c>
    </row>
    <row r="110" spans="1:11" ht="14.4" customHeight="1" thickBot="1" x14ac:dyDescent="0.35">
      <c r="A110" s="481" t="s">
        <v>397</v>
      </c>
      <c r="B110" s="465">
        <v>10863.2</v>
      </c>
      <c r="C110" s="465">
        <v>11886.9876</v>
      </c>
      <c r="D110" s="466">
        <v>1023.7876</v>
      </c>
      <c r="E110" s="472">
        <v>1.09424364828</v>
      </c>
      <c r="F110" s="465">
        <v>11798.999628360099</v>
      </c>
      <c r="G110" s="466">
        <v>4916.2498451500396</v>
      </c>
      <c r="H110" s="468">
        <v>992.03945999999996</v>
      </c>
      <c r="I110" s="465">
        <v>4870.1089499999998</v>
      </c>
      <c r="J110" s="466">
        <v>-46.140895150037998</v>
      </c>
      <c r="K110" s="473">
        <v>0.41275608978599998</v>
      </c>
    </row>
    <row r="111" spans="1:11" ht="14.4" customHeight="1" thickBot="1" x14ac:dyDescent="0.35">
      <c r="A111" s="482" t="s">
        <v>398</v>
      </c>
      <c r="B111" s="460">
        <v>10863.2</v>
      </c>
      <c r="C111" s="460">
        <v>11886.9876</v>
      </c>
      <c r="D111" s="461">
        <v>1023.7876</v>
      </c>
      <c r="E111" s="462">
        <v>1.09424364828</v>
      </c>
      <c r="F111" s="460">
        <v>11798.999628360099</v>
      </c>
      <c r="G111" s="461">
        <v>4916.2498451500396</v>
      </c>
      <c r="H111" s="463">
        <v>992.03945999999996</v>
      </c>
      <c r="I111" s="460">
        <v>4870.1089499999998</v>
      </c>
      <c r="J111" s="461">
        <v>-46.140895150037998</v>
      </c>
      <c r="K111" s="464">
        <v>0.41275608978599998</v>
      </c>
    </row>
    <row r="112" spans="1:11" ht="14.4" customHeight="1" thickBot="1" x14ac:dyDescent="0.35">
      <c r="A112" s="480" t="s">
        <v>399</v>
      </c>
      <c r="B112" s="460">
        <v>435</v>
      </c>
      <c r="C112" s="460">
        <v>488.20337999999998</v>
      </c>
      <c r="D112" s="461">
        <v>53.203380000000003</v>
      </c>
      <c r="E112" s="462">
        <v>1.122306620689</v>
      </c>
      <c r="F112" s="460">
        <v>472.99998510164602</v>
      </c>
      <c r="G112" s="461">
        <v>197.083327125686</v>
      </c>
      <c r="H112" s="463">
        <v>39.754739999999998</v>
      </c>
      <c r="I112" s="460">
        <v>195.06790000000001</v>
      </c>
      <c r="J112" s="461">
        <v>-2.015427125685</v>
      </c>
      <c r="K112" s="464">
        <v>0.41240572123500002</v>
      </c>
    </row>
    <row r="113" spans="1:11" ht="14.4" customHeight="1" thickBot="1" x14ac:dyDescent="0.35">
      <c r="A113" s="481" t="s">
        <v>400</v>
      </c>
      <c r="B113" s="465">
        <v>435</v>
      </c>
      <c r="C113" s="465">
        <v>488.20337999999998</v>
      </c>
      <c r="D113" s="466">
        <v>53.203380000000003</v>
      </c>
      <c r="E113" s="472">
        <v>1.122306620689</v>
      </c>
      <c r="F113" s="465">
        <v>472.99998510164602</v>
      </c>
      <c r="G113" s="466">
        <v>197.083327125686</v>
      </c>
      <c r="H113" s="468">
        <v>39.754739999999998</v>
      </c>
      <c r="I113" s="465">
        <v>195.06790000000001</v>
      </c>
      <c r="J113" s="466">
        <v>-2.015427125685</v>
      </c>
      <c r="K113" s="473">
        <v>0.41240572123500002</v>
      </c>
    </row>
    <row r="114" spans="1:11" ht="14.4" customHeight="1" thickBot="1" x14ac:dyDescent="0.35">
      <c r="A114" s="482" t="s">
        <v>401</v>
      </c>
      <c r="B114" s="460">
        <v>435</v>
      </c>
      <c r="C114" s="460">
        <v>488.20337999999998</v>
      </c>
      <c r="D114" s="461">
        <v>53.203380000000003</v>
      </c>
      <c r="E114" s="462">
        <v>1.122306620689</v>
      </c>
      <c r="F114" s="460">
        <v>472.99998510164602</v>
      </c>
      <c r="G114" s="461">
        <v>197.083327125686</v>
      </c>
      <c r="H114" s="463">
        <v>39.754739999999998</v>
      </c>
      <c r="I114" s="460">
        <v>195.06790000000001</v>
      </c>
      <c r="J114" s="461">
        <v>-2.015427125685</v>
      </c>
      <c r="K114" s="464">
        <v>0.41240572123500002</v>
      </c>
    </row>
    <row r="115" spans="1:11" ht="14.4" customHeight="1" thickBot="1" x14ac:dyDescent="0.35">
      <c r="A115" s="479" t="s">
        <v>402</v>
      </c>
      <c r="B115" s="460">
        <v>0</v>
      </c>
      <c r="C115" s="460">
        <v>123.95618</v>
      </c>
      <c r="D115" s="461">
        <v>123.95618</v>
      </c>
      <c r="E115" s="470" t="s">
        <v>295</v>
      </c>
      <c r="F115" s="460">
        <v>0</v>
      </c>
      <c r="G115" s="461">
        <v>0</v>
      </c>
      <c r="H115" s="463">
        <v>2.7259000000000002</v>
      </c>
      <c r="I115" s="460">
        <v>52.053199999999997</v>
      </c>
      <c r="J115" s="461">
        <v>52.053199999999997</v>
      </c>
      <c r="K115" s="471" t="s">
        <v>295</v>
      </c>
    </row>
    <row r="116" spans="1:11" ht="14.4" customHeight="1" thickBot="1" x14ac:dyDescent="0.35">
      <c r="A116" s="480" t="s">
        <v>403</v>
      </c>
      <c r="B116" s="460">
        <v>0</v>
      </c>
      <c r="C116" s="460">
        <v>123.95618</v>
      </c>
      <c r="D116" s="461">
        <v>123.95618</v>
      </c>
      <c r="E116" s="470" t="s">
        <v>295</v>
      </c>
      <c r="F116" s="460">
        <v>0</v>
      </c>
      <c r="G116" s="461">
        <v>0</v>
      </c>
      <c r="H116" s="463">
        <v>2.7259000000000002</v>
      </c>
      <c r="I116" s="460">
        <v>52.053199999999997</v>
      </c>
      <c r="J116" s="461">
        <v>52.053199999999997</v>
      </c>
      <c r="K116" s="471" t="s">
        <v>295</v>
      </c>
    </row>
    <row r="117" spans="1:11" ht="14.4" customHeight="1" thickBot="1" x14ac:dyDescent="0.35">
      <c r="A117" s="481" t="s">
        <v>404</v>
      </c>
      <c r="B117" s="465">
        <v>0</v>
      </c>
      <c r="C117" s="465">
        <v>84.96105</v>
      </c>
      <c r="D117" s="466">
        <v>84.96105</v>
      </c>
      <c r="E117" s="467" t="s">
        <v>295</v>
      </c>
      <c r="F117" s="465">
        <v>0</v>
      </c>
      <c r="G117" s="466">
        <v>0</v>
      </c>
      <c r="H117" s="468">
        <v>2.4258999999999999</v>
      </c>
      <c r="I117" s="465">
        <v>39.453200000000002</v>
      </c>
      <c r="J117" s="466">
        <v>39.453200000000002</v>
      </c>
      <c r="K117" s="469" t="s">
        <v>295</v>
      </c>
    </row>
    <row r="118" spans="1:11" ht="14.4" customHeight="1" thickBot="1" x14ac:dyDescent="0.35">
      <c r="A118" s="482" t="s">
        <v>405</v>
      </c>
      <c r="B118" s="460">
        <v>0</v>
      </c>
      <c r="C118" s="460">
        <v>11.56105</v>
      </c>
      <c r="D118" s="461">
        <v>11.56105</v>
      </c>
      <c r="E118" s="470" t="s">
        <v>295</v>
      </c>
      <c r="F118" s="460">
        <v>0</v>
      </c>
      <c r="G118" s="461">
        <v>0</v>
      </c>
      <c r="H118" s="463">
        <v>2.4258999999999999</v>
      </c>
      <c r="I118" s="460">
        <v>19.603200000000001</v>
      </c>
      <c r="J118" s="461">
        <v>19.603200000000001</v>
      </c>
      <c r="K118" s="471" t="s">
        <v>295</v>
      </c>
    </row>
    <row r="119" spans="1:11" ht="14.4" customHeight="1" thickBot="1" x14ac:dyDescent="0.35">
      <c r="A119" s="482" t="s">
        <v>406</v>
      </c>
      <c r="B119" s="460">
        <v>0</v>
      </c>
      <c r="C119" s="460">
        <v>49.4</v>
      </c>
      <c r="D119" s="461">
        <v>49.4</v>
      </c>
      <c r="E119" s="470" t="s">
        <v>295</v>
      </c>
      <c r="F119" s="460">
        <v>0</v>
      </c>
      <c r="G119" s="461">
        <v>0</v>
      </c>
      <c r="H119" s="463">
        <v>0</v>
      </c>
      <c r="I119" s="460">
        <v>19.350000000000001</v>
      </c>
      <c r="J119" s="461">
        <v>19.350000000000001</v>
      </c>
      <c r="K119" s="471" t="s">
        <v>295</v>
      </c>
    </row>
    <row r="120" spans="1:11" ht="14.4" customHeight="1" thickBot="1" x14ac:dyDescent="0.35">
      <c r="A120" s="482" t="s">
        <v>407</v>
      </c>
      <c r="B120" s="460">
        <v>0</v>
      </c>
      <c r="C120" s="460">
        <v>24</v>
      </c>
      <c r="D120" s="461">
        <v>24</v>
      </c>
      <c r="E120" s="470" t="s">
        <v>295</v>
      </c>
      <c r="F120" s="460">
        <v>0</v>
      </c>
      <c r="G120" s="461">
        <v>0</v>
      </c>
      <c r="H120" s="463">
        <v>0</v>
      </c>
      <c r="I120" s="460">
        <v>0</v>
      </c>
      <c r="J120" s="461">
        <v>0</v>
      </c>
      <c r="K120" s="471" t="s">
        <v>295</v>
      </c>
    </row>
    <row r="121" spans="1:11" ht="14.4" customHeight="1" thickBot="1" x14ac:dyDescent="0.35">
      <c r="A121" s="482" t="s">
        <v>408</v>
      </c>
      <c r="B121" s="460">
        <v>0</v>
      </c>
      <c r="C121" s="460">
        <v>0</v>
      </c>
      <c r="D121" s="461">
        <v>0</v>
      </c>
      <c r="E121" s="470" t="s">
        <v>295</v>
      </c>
      <c r="F121" s="460">
        <v>0</v>
      </c>
      <c r="G121" s="461">
        <v>0</v>
      </c>
      <c r="H121" s="463">
        <v>0</v>
      </c>
      <c r="I121" s="460">
        <v>0.5</v>
      </c>
      <c r="J121" s="461">
        <v>0.5</v>
      </c>
      <c r="K121" s="471" t="s">
        <v>320</v>
      </c>
    </row>
    <row r="122" spans="1:11" ht="14.4" customHeight="1" thickBot="1" x14ac:dyDescent="0.35">
      <c r="A122" s="481" t="s">
        <v>409</v>
      </c>
      <c r="B122" s="465">
        <v>0</v>
      </c>
      <c r="C122" s="465">
        <v>-8.7048699999999997</v>
      </c>
      <c r="D122" s="466">
        <v>-8.7048699999999997</v>
      </c>
      <c r="E122" s="467" t="s">
        <v>320</v>
      </c>
      <c r="F122" s="465">
        <v>0</v>
      </c>
      <c r="G122" s="466">
        <v>0</v>
      </c>
      <c r="H122" s="468">
        <v>0</v>
      </c>
      <c r="I122" s="465">
        <v>0</v>
      </c>
      <c r="J122" s="466">
        <v>0</v>
      </c>
      <c r="K122" s="469" t="s">
        <v>295</v>
      </c>
    </row>
    <row r="123" spans="1:11" ht="14.4" customHeight="1" thickBot="1" x14ac:dyDescent="0.35">
      <c r="A123" s="482" t="s">
        <v>410</v>
      </c>
      <c r="B123" s="460">
        <v>0</v>
      </c>
      <c r="C123" s="460">
        <v>-8.7048699999999997</v>
      </c>
      <c r="D123" s="461">
        <v>-8.7048699999999997</v>
      </c>
      <c r="E123" s="470" t="s">
        <v>320</v>
      </c>
      <c r="F123" s="460">
        <v>0</v>
      </c>
      <c r="G123" s="461">
        <v>0</v>
      </c>
      <c r="H123" s="463">
        <v>0</v>
      </c>
      <c r="I123" s="460">
        <v>0</v>
      </c>
      <c r="J123" s="461">
        <v>0</v>
      </c>
      <c r="K123" s="471" t="s">
        <v>295</v>
      </c>
    </row>
    <row r="124" spans="1:11" ht="14.4" customHeight="1" thickBot="1" x14ac:dyDescent="0.35">
      <c r="A124" s="484" t="s">
        <v>411</v>
      </c>
      <c r="B124" s="460">
        <v>0</v>
      </c>
      <c r="C124" s="460">
        <v>44.2</v>
      </c>
      <c r="D124" s="461">
        <v>44.2</v>
      </c>
      <c r="E124" s="470" t="s">
        <v>295</v>
      </c>
      <c r="F124" s="460">
        <v>0</v>
      </c>
      <c r="G124" s="461">
        <v>0</v>
      </c>
      <c r="H124" s="463">
        <v>0</v>
      </c>
      <c r="I124" s="460">
        <v>11.6</v>
      </c>
      <c r="J124" s="461">
        <v>11.6</v>
      </c>
      <c r="K124" s="471" t="s">
        <v>295</v>
      </c>
    </row>
    <row r="125" spans="1:11" ht="14.4" customHeight="1" thickBot="1" x14ac:dyDescent="0.35">
      <c r="A125" s="482" t="s">
        <v>412</v>
      </c>
      <c r="B125" s="460">
        <v>0</v>
      </c>
      <c r="C125" s="460">
        <v>44.2</v>
      </c>
      <c r="D125" s="461">
        <v>44.2</v>
      </c>
      <c r="E125" s="470" t="s">
        <v>295</v>
      </c>
      <c r="F125" s="460">
        <v>0</v>
      </c>
      <c r="G125" s="461">
        <v>0</v>
      </c>
      <c r="H125" s="463">
        <v>0</v>
      </c>
      <c r="I125" s="460">
        <v>11.6</v>
      </c>
      <c r="J125" s="461">
        <v>11.6</v>
      </c>
      <c r="K125" s="471" t="s">
        <v>295</v>
      </c>
    </row>
    <row r="126" spans="1:11" ht="14.4" customHeight="1" thickBot="1" x14ac:dyDescent="0.35">
      <c r="A126" s="484" t="s">
        <v>413</v>
      </c>
      <c r="B126" s="460">
        <v>0</v>
      </c>
      <c r="C126" s="460">
        <v>3.5</v>
      </c>
      <c r="D126" s="461">
        <v>3.5</v>
      </c>
      <c r="E126" s="470" t="s">
        <v>295</v>
      </c>
      <c r="F126" s="460">
        <v>0</v>
      </c>
      <c r="G126" s="461">
        <v>0</v>
      </c>
      <c r="H126" s="463">
        <v>0.3</v>
      </c>
      <c r="I126" s="460">
        <v>1</v>
      </c>
      <c r="J126" s="461">
        <v>1</v>
      </c>
      <c r="K126" s="471" t="s">
        <v>295</v>
      </c>
    </row>
    <row r="127" spans="1:11" ht="14.4" customHeight="1" thickBot="1" x14ac:dyDescent="0.35">
      <c r="A127" s="482" t="s">
        <v>414</v>
      </c>
      <c r="B127" s="460">
        <v>0</v>
      </c>
      <c r="C127" s="460">
        <v>3.5</v>
      </c>
      <c r="D127" s="461">
        <v>3.5</v>
      </c>
      <c r="E127" s="470" t="s">
        <v>295</v>
      </c>
      <c r="F127" s="460">
        <v>0</v>
      </c>
      <c r="G127" s="461">
        <v>0</v>
      </c>
      <c r="H127" s="463">
        <v>0.3</v>
      </c>
      <c r="I127" s="460">
        <v>1</v>
      </c>
      <c r="J127" s="461">
        <v>1</v>
      </c>
      <c r="K127" s="471" t="s">
        <v>295</v>
      </c>
    </row>
    <row r="128" spans="1:11" ht="14.4" customHeight="1" thickBot="1" x14ac:dyDescent="0.35">
      <c r="A128" s="479" t="s">
        <v>415</v>
      </c>
      <c r="B128" s="460">
        <v>27456.9627314795</v>
      </c>
      <c r="C128" s="460">
        <v>23841.175630000002</v>
      </c>
      <c r="D128" s="461">
        <v>-3615.78710147949</v>
      </c>
      <c r="E128" s="462">
        <v>0.86831074008999998</v>
      </c>
      <c r="F128" s="460">
        <v>23381.9790661402</v>
      </c>
      <c r="G128" s="461">
        <v>9742.4912775584307</v>
      </c>
      <c r="H128" s="463">
        <v>1939.854</v>
      </c>
      <c r="I128" s="460">
        <v>9731.0355000000109</v>
      </c>
      <c r="J128" s="461">
        <v>-11.455777558425</v>
      </c>
      <c r="K128" s="464">
        <v>0.41617672620700003</v>
      </c>
    </row>
    <row r="129" spans="1:11" ht="14.4" customHeight="1" thickBot="1" x14ac:dyDescent="0.35">
      <c r="A129" s="480" t="s">
        <v>416</v>
      </c>
      <c r="B129" s="460">
        <v>27422.9627314795</v>
      </c>
      <c r="C129" s="460">
        <v>23435.210999999999</v>
      </c>
      <c r="D129" s="461">
        <v>-3987.75173147949</v>
      </c>
      <c r="E129" s="462">
        <v>0.85458348280800001</v>
      </c>
      <c r="F129" s="460">
        <v>23381.9790661402</v>
      </c>
      <c r="G129" s="461">
        <v>9742.4912775584307</v>
      </c>
      <c r="H129" s="463">
        <v>1939.854</v>
      </c>
      <c r="I129" s="460">
        <v>9713.3089999999993</v>
      </c>
      <c r="J129" s="461">
        <v>-29.182277558426001</v>
      </c>
      <c r="K129" s="464">
        <v>0.41541859961900002</v>
      </c>
    </row>
    <row r="130" spans="1:11" ht="14.4" customHeight="1" thickBot="1" x14ac:dyDescent="0.35">
      <c r="A130" s="481" t="s">
        <v>417</v>
      </c>
      <c r="B130" s="465">
        <v>27422.9627314795</v>
      </c>
      <c r="C130" s="465">
        <v>23435.210999999999</v>
      </c>
      <c r="D130" s="466">
        <v>-3987.75173147949</v>
      </c>
      <c r="E130" s="472">
        <v>0.85458348280800001</v>
      </c>
      <c r="F130" s="465">
        <v>23381.9790661402</v>
      </c>
      <c r="G130" s="466">
        <v>9742.4912775584307</v>
      </c>
      <c r="H130" s="468">
        <v>1939.854</v>
      </c>
      <c r="I130" s="465">
        <v>9713.3089999999993</v>
      </c>
      <c r="J130" s="466">
        <v>-29.182277558426001</v>
      </c>
      <c r="K130" s="473">
        <v>0.41541859961900002</v>
      </c>
    </row>
    <row r="131" spans="1:11" ht="14.4" customHeight="1" thickBot="1" x14ac:dyDescent="0.35">
      <c r="A131" s="482" t="s">
        <v>418</v>
      </c>
      <c r="B131" s="460">
        <v>192.99999999999599</v>
      </c>
      <c r="C131" s="460">
        <v>192.852</v>
      </c>
      <c r="D131" s="461">
        <v>-0.147999999996</v>
      </c>
      <c r="E131" s="462">
        <v>0.99923316062099998</v>
      </c>
      <c r="F131" s="460">
        <v>176.999994424926</v>
      </c>
      <c r="G131" s="461">
        <v>73.749997677051994</v>
      </c>
      <c r="H131" s="463">
        <v>16.071000000000002</v>
      </c>
      <c r="I131" s="460">
        <v>80.355000000000004</v>
      </c>
      <c r="J131" s="461">
        <v>6.6050023229469996</v>
      </c>
      <c r="K131" s="464">
        <v>0.45398306514600001</v>
      </c>
    </row>
    <row r="132" spans="1:11" ht="14.4" customHeight="1" thickBot="1" x14ac:dyDescent="0.35">
      <c r="A132" s="482" t="s">
        <v>419</v>
      </c>
      <c r="B132" s="460">
        <v>420.983273763282</v>
      </c>
      <c r="C132" s="460">
        <v>404.14400000000001</v>
      </c>
      <c r="D132" s="461">
        <v>-16.839273763281</v>
      </c>
      <c r="E132" s="462">
        <v>0.96000013584199995</v>
      </c>
      <c r="F132" s="460">
        <v>405.99998721197602</v>
      </c>
      <c r="G132" s="461">
        <v>169.166661338323</v>
      </c>
      <c r="H132" s="463">
        <v>33.813000000000002</v>
      </c>
      <c r="I132" s="460">
        <v>169.05799999999999</v>
      </c>
      <c r="J132" s="461">
        <v>-0.108661338323</v>
      </c>
      <c r="K132" s="464">
        <v>0.41639902789299998</v>
      </c>
    </row>
    <row r="133" spans="1:11" ht="14.4" customHeight="1" thickBot="1" x14ac:dyDescent="0.35">
      <c r="A133" s="482" t="s">
        <v>420</v>
      </c>
      <c r="B133" s="460">
        <v>4748.99999999991</v>
      </c>
      <c r="C133" s="460">
        <v>4153.2839999999997</v>
      </c>
      <c r="D133" s="461">
        <v>-595.71599999990997</v>
      </c>
      <c r="E133" s="462">
        <v>0.87455969677800005</v>
      </c>
      <c r="F133" s="460">
        <v>4253.9998660092097</v>
      </c>
      <c r="G133" s="461">
        <v>1772.4999441704999</v>
      </c>
      <c r="H133" s="463">
        <v>334.56</v>
      </c>
      <c r="I133" s="460">
        <v>1672.8</v>
      </c>
      <c r="J133" s="461">
        <v>-99.699944170503997</v>
      </c>
      <c r="K133" s="464">
        <v>0.39322991365499999</v>
      </c>
    </row>
    <row r="134" spans="1:11" ht="14.4" customHeight="1" thickBot="1" x14ac:dyDescent="0.35">
      <c r="A134" s="482" t="s">
        <v>421</v>
      </c>
      <c r="B134" s="460">
        <v>158.001321900287</v>
      </c>
      <c r="C134" s="460">
        <v>158.31299999999999</v>
      </c>
      <c r="D134" s="461">
        <v>0.31167809971299998</v>
      </c>
      <c r="E134" s="462">
        <v>1.0019726296960001</v>
      </c>
      <c r="F134" s="460">
        <v>158.00131692362501</v>
      </c>
      <c r="G134" s="461">
        <v>65.833882051510002</v>
      </c>
      <c r="H134" s="463">
        <v>39.575000000000003</v>
      </c>
      <c r="I134" s="460">
        <v>118.72499999999999</v>
      </c>
      <c r="J134" s="461">
        <v>52.891117948488997</v>
      </c>
      <c r="K134" s="464">
        <v>0.751417787595</v>
      </c>
    </row>
    <row r="135" spans="1:11" ht="14.4" customHeight="1" thickBot="1" x14ac:dyDescent="0.35">
      <c r="A135" s="482" t="s">
        <v>422</v>
      </c>
      <c r="B135" s="460">
        <v>1092.99999999998</v>
      </c>
      <c r="C135" s="460">
        <v>1092.864</v>
      </c>
      <c r="D135" s="461">
        <v>-0.135999999979</v>
      </c>
      <c r="E135" s="462">
        <v>0.99987557181999998</v>
      </c>
      <c r="F135" s="460">
        <v>1001.9999684394101</v>
      </c>
      <c r="G135" s="461">
        <v>417.49998684975401</v>
      </c>
      <c r="H135" s="463">
        <v>91.072000000000003</v>
      </c>
      <c r="I135" s="460">
        <v>455.36</v>
      </c>
      <c r="J135" s="461">
        <v>37.860013150245997</v>
      </c>
      <c r="K135" s="464">
        <v>0.45445111211799999</v>
      </c>
    </row>
    <row r="136" spans="1:11" ht="14.4" customHeight="1" thickBot="1" x14ac:dyDescent="0.35">
      <c r="A136" s="482" t="s">
        <v>423</v>
      </c>
      <c r="B136" s="460">
        <v>1774.97813581639</v>
      </c>
      <c r="C136" s="460">
        <v>1773.682</v>
      </c>
      <c r="D136" s="461">
        <v>-1.296135816391</v>
      </c>
      <c r="E136" s="462">
        <v>0.99926977364299996</v>
      </c>
      <c r="F136" s="460">
        <v>1773.9784248401299</v>
      </c>
      <c r="G136" s="461">
        <v>739.157677016722</v>
      </c>
      <c r="H136" s="463">
        <v>147.84399999999999</v>
      </c>
      <c r="I136" s="460">
        <v>739.21900000000005</v>
      </c>
      <c r="J136" s="461">
        <v>6.1322983278000003E-2</v>
      </c>
      <c r="K136" s="464">
        <v>0.41670123472100001</v>
      </c>
    </row>
    <row r="137" spans="1:11" ht="14.4" customHeight="1" thickBot="1" x14ac:dyDescent="0.35">
      <c r="A137" s="482" t="s">
        <v>424</v>
      </c>
      <c r="B137" s="460">
        <v>19033.999999999702</v>
      </c>
      <c r="C137" s="460">
        <v>15660.072</v>
      </c>
      <c r="D137" s="461">
        <v>-3373.9279999996502</v>
      </c>
      <c r="E137" s="462">
        <v>0.82274204055900002</v>
      </c>
      <c r="F137" s="460">
        <v>15610.999508291001</v>
      </c>
      <c r="G137" s="461">
        <v>6504.5831284545602</v>
      </c>
      <c r="H137" s="463">
        <v>1276.9190000000001</v>
      </c>
      <c r="I137" s="460">
        <v>6477.7920000000004</v>
      </c>
      <c r="J137" s="461">
        <v>-26.791128454557999</v>
      </c>
      <c r="K137" s="464">
        <v>0.41495049670299999</v>
      </c>
    </row>
    <row r="138" spans="1:11" ht="14.4" customHeight="1" thickBot="1" x14ac:dyDescent="0.35">
      <c r="A138" s="480" t="s">
        <v>425</v>
      </c>
      <c r="B138" s="460">
        <v>34</v>
      </c>
      <c r="C138" s="460">
        <v>405.96463</v>
      </c>
      <c r="D138" s="461">
        <v>371.96463</v>
      </c>
      <c r="E138" s="462">
        <v>11.94013617647</v>
      </c>
      <c r="F138" s="460">
        <v>0</v>
      </c>
      <c r="G138" s="461">
        <v>0</v>
      </c>
      <c r="H138" s="463">
        <v>0</v>
      </c>
      <c r="I138" s="460">
        <v>17.726500000000001</v>
      </c>
      <c r="J138" s="461">
        <v>17.726500000000001</v>
      </c>
      <c r="K138" s="471" t="s">
        <v>295</v>
      </c>
    </row>
    <row r="139" spans="1:11" ht="14.4" customHeight="1" thickBot="1" x14ac:dyDescent="0.35">
      <c r="A139" s="481" t="s">
        <v>426</v>
      </c>
      <c r="B139" s="465">
        <v>34</v>
      </c>
      <c r="C139" s="465">
        <v>34.033670000000001</v>
      </c>
      <c r="D139" s="466">
        <v>3.3669999999999999E-2</v>
      </c>
      <c r="E139" s="472">
        <v>1.0009902941169999</v>
      </c>
      <c r="F139" s="465">
        <v>0</v>
      </c>
      <c r="G139" s="466">
        <v>0</v>
      </c>
      <c r="H139" s="468">
        <v>0</v>
      </c>
      <c r="I139" s="465">
        <v>17.726500000000001</v>
      </c>
      <c r="J139" s="466">
        <v>17.726500000000001</v>
      </c>
      <c r="K139" s="469" t="s">
        <v>295</v>
      </c>
    </row>
    <row r="140" spans="1:11" ht="14.4" customHeight="1" thickBot="1" x14ac:dyDescent="0.35">
      <c r="A140" s="482" t="s">
        <v>427</v>
      </c>
      <c r="B140" s="460">
        <v>34</v>
      </c>
      <c r="C140" s="460">
        <v>34.033670000000001</v>
      </c>
      <c r="D140" s="461">
        <v>3.3669999999999999E-2</v>
      </c>
      <c r="E140" s="462">
        <v>1.0009902941169999</v>
      </c>
      <c r="F140" s="460">
        <v>0</v>
      </c>
      <c r="G140" s="461">
        <v>0</v>
      </c>
      <c r="H140" s="463">
        <v>0</v>
      </c>
      <c r="I140" s="460">
        <v>17.726500000000001</v>
      </c>
      <c r="J140" s="461">
        <v>17.726500000000001</v>
      </c>
      <c r="K140" s="471" t="s">
        <v>295</v>
      </c>
    </row>
    <row r="141" spans="1:11" ht="14.4" customHeight="1" thickBot="1" x14ac:dyDescent="0.35">
      <c r="A141" s="481" t="s">
        <v>428</v>
      </c>
      <c r="B141" s="465">
        <v>0</v>
      </c>
      <c r="C141" s="465">
        <v>224.99256</v>
      </c>
      <c r="D141" s="466">
        <v>224.99256</v>
      </c>
      <c r="E141" s="467" t="s">
        <v>295</v>
      </c>
      <c r="F141" s="465">
        <v>0</v>
      </c>
      <c r="G141" s="466">
        <v>0</v>
      </c>
      <c r="H141" s="468">
        <v>0</v>
      </c>
      <c r="I141" s="465">
        <v>0</v>
      </c>
      <c r="J141" s="466">
        <v>0</v>
      </c>
      <c r="K141" s="469" t="s">
        <v>295</v>
      </c>
    </row>
    <row r="142" spans="1:11" ht="14.4" customHeight="1" thickBot="1" x14ac:dyDescent="0.35">
      <c r="A142" s="482" t="s">
        <v>429</v>
      </c>
      <c r="B142" s="460">
        <v>0</v>
      </c>
      <c r="C142" s="460">
        <v>224.99256</v>
      </c>
      <c r="D142" s="461">
        <v>224.99256</v>
      </c>
      <c r="E142" s="470" t="s">
        <v>320</v>
      </c>
      <c r="F142" s="460">
        <v>0</v>
      </c>
      <c r="G142" s="461">
        <v>0</v>
      </c>
      <c r="H142" s="463">
        <v>0</v>
      </c>
      <c r="I142" s="460">
        <v>0</v>
      </c>
      <c r="J142" s="461">
        <v>0</v>
      </c>
      <c r="K142" s="464">
        <v>5</v>
      </c>
    </row>
    <row r="143" spans="1:11" ht="14.4" customHeight="1" thickBot="1" x14ac:dyDescent="0.35">
      <c r="A143" s="481" t="s">
        <v>430</v>
      </c>
      <c r="B143" s="465">
        <v>0</v>
      </c>
      <c r="C143" s="465">
        <v>130.31700000000001</v>
      </c>
      <c r="D143" s="466">
        <v>130.31700000000001</v>
      </c>
      <c r="E143" s="467" t="s">
        <v>295</v>
      </c>
      <c r="F143" s="465">
        <v>0</v>
      </c>
      <c r="G143" s="466">
        <v>0</v>
      </c>
      <c r="H143" s="468">
        <v>0</v>
      </c>
      <c r="I143" s="465">
        <v>0</v>
      </c>
      <c r="J143" s="466">
        <v>0</v>
      </c>
      <c r="K143" s="469" t="s">
        <v>295</v>
      </c>
    </row>
    <row r="144" spans="1:11" ht="14.4" customHeight="1" thickBot="1" x14ac:dyDescent="0.35">
      <c r="A144" s="482" t="s">
        <v>431</v>
      </c>
      <c r="B144" s="460">
        <v>0</v>
      </c>
      <c r="C144" s="460">
        <v>130.31700000000001</v>
      </c>
      <c r="D144" s="461">
        <v>130.31700000000001</v>
      </c>
      <c r="E144" s="470" t="s">
        <v>320</v>
      </c>
      <c r="F144" s="460">
        <v>0</v>
      </c>
      <c r="G144" s="461">
        <v>0</v>
      </c>
      <c r="H144" s="463">
        <v>0</v>
      </c>
      <c r="I144" s="460">
        <v>0</v>
      </c>
      <c r="J144" s="461">
        <v>0</v>
      </c>
      <c r="K144" s="471" t="s">
        <v>295</v>
      </c>
    </row>
    <row r="145" spans="1:11" ht="14.4" customHeight="1" thickBot="1" x14ac:dyDescent="0.35">
      <c r="A145" s="481" t="s">
        <v>432</v>
      </c>
      <c r="B145" s="465">
        <v>0</v>
      </c>
      <c r="C145" s="465">
        <v>16.621400000000001</v>
      </c>
      <c r="D145" s="466">
        <v>16.621400000000001</v>
      </c>
      <c r="E145" s="467" t="s">
        <v>295</v>
      </c>
      <c r="F145" s="465">
        <v>0</v>
      </c>
      <c r="G145" s="466">
        <v>0</v>
      </c>
      <c r="H145" s="468">
        <v>0</v>
      </c>
      <c r="I145" s="465">
        <v>0</v>
      </c>
      <c r="J145" s="466">
        <v>0</v>
      </c>
      <c r="K145" s="473">
        <v>5</v>
      </c>
    </row>
    <row r="146" spans="1:11" ht="14.4" customHeight="1" thickBot="1" x14ac:dyDescent="0.35">
      <c r="A146" s="482" t="s">
        <v>433</v>
      </c>
      <c r="B146" s="460">
        <v>0</v>
      </c>
      <c r="C146" s="460">
        <v>16.621400000000001</v>
      </c>
      <c r="D146" s="461">
        <v>16.621400000000001</v>
      </c>
      <c r="E146" s="470" t="s">
        <v>295</v>
      </c>
      <c r="F146" s="460">
        <v>0</v>
      </c>
      <c r="G146" s="461">
        <v>0</v>
      </c>
      <c r="H146" s="463">
        <v>0</v>
      </c>
      <c r="I146" s="460">
        <v>0</v>
      </c>
      <c r="J146" s="461">
        <v>0</v>
      </c>
      <c r="K146" s="464">
        <v>5</v>
      </c>
    </row>
    <row r="147" spans="1:11" ht="14.4" customHeight="1" thickBot="1" x14ac:dyDescent="0.35">
      <c r="A147" s="478" t="s">
        <v>434</v>
      </c>
      <c r="B147" s="460">
        <v>229648.80203029999</v>
      </c>
      <c r="C147" s="460">
        <v>266062.81435</v>
      </c>
      <c r="D147" s="461">
        <v>36414.0123197004</v>
      </c>
      <c r="E147" s="462">
        <v>1.158563911493</v>
      </c>
      <c r="F147" s="460">
        <v>268501.47598343599</v>
      </c>
      <c r="G147" s="461">
        <v>111875.614993098</v>
      </c>
      <c r="H147" s="463">
        <v>23200.517589999999</v>
      </c>
      <c r="I147" s="460">
        <v>115753.45886</v>
      </c>
      <c r="J147" s="461">
        <v>3877.8438669015</v>
      </c>
      <c r="K147" s="464">
        <v>0.43110920875199998</v>
      </c>
    </row>
    <row r="148" spans="1:11" ht="14.4" customHeight="1" thickBot="1" x14ac:dyDescent="0.35">
      <c r="A148" s="479" t="s">
        <v>435</v>
      </c>
      <c r="B148" s="460">
        <v>229593.056823814</v>
      </c>
      <c r="C148" s="460">
        <v>266045.87283000001</v>
      </c>
      <c r="D148" s="461">
        <v>36452.816006185698</v>
      </c>
      <c r="E148" s="462">
        <v>1.1587714215330001</v>
      </c>
      <c r="F148" s="460">
        <v>268491.47598343599</v>
      </c>
      <c r="G148" s="461">
        <v>111871.448326432</v>
      </c>
      <c r="H148" s="463">
        <v>23171.26139</v>
      </c>
      <c r="I148" s="460">
        <v>115704.42508</v>
      </c>
      <c r="J148" s="461">
        <v>3832.9767535681899</v>
      </c>
      <c r="K148" s="464">
        <v>0.43094263851800002</v>
      </c>
    </row>
    <row r="149" spans="1:11" ht="14.4" customHeight="1" thickBot="1" x14ac:dyDescent="0.35">
      <c r="A149" s="480" t="s">
        <v>436</v>
      </c>
      <c r="B149" s="460">
        <v>229593.056823814</v>
      </c>
      <c r="C149" s="460">
        <v>266045.87283000001</v>
      </c>
      <c r="D149" s="461">
        <v>36452.816006185698</v>
      </c>
      <c r="E149" s="462">
        <v>1.1587714215330001</v>
      </c>
      <c r="F149" s="460">
        <v>268491.47598343599</v>
      </c>
      <c r="G149" s="461">
        <v>111871.448326432</v>
      </c>
      <c r="H149" s="463">
        <v>23171.26139</v>
      </c>
      <c r="I149" s="460">
        <v>115704.42508</v>
      </c>
      <c r="J149" s="461">
        <v>3832.9767535681899</v>
      </c>
      <c r="K149" s="464">
        <v>0.43094263851800002</v>
      </c>
    </row>
    <row r="150" spans="1:11" ht="14.4" customHeight="1" thickBot="1" x14ac:dyDescent="0.35">
      <c r="A150" s="481" t="s">
        <v>437</v>
      </c>
      <c r="B150" s="465">
        <v>393.06788329568701</v>
      </c>
      <c r="C150" s="465">
        <v>479.44880999999998</v>
      </c>
      <c r="D150" s="466">
        <v>86.380926704312003</v>
      </c>
      <c r="E150" s="472">
        <v>1.219760836169</v>
      </c>
      <c r="F150" s="465">
        <v>455.13686764546401</v>
      </c>
      <c r="G150" s="466">
        <v>189.640361518943</v>
      </c>
      <c r="H150" s="468">
        <v>50.630580000000002</v>
      </c>
      <c r="I150" s="465">
        <v>184.81952999999999</v>
      </c>
      <c r="J150" s="466">
        <v>-4.8208315189429998</v>
      </c>
      <c r="K150" s="473">
        <v>0.40607461873099998</v>
      </c>
    </row>
    <row r="151" spans="1:11" ht="14.4" customHeight="1" thickBot="1" x14ac:dyDescent="0.35">
      <c r="A151" s="482" t="s">
        <v>438</v>
      </c>
      <c r="B151" s="460">
        <v>66.837791721241999</v>
      </c>
      <c r="C151" s="460">
        <v>51.586820000000003</v>
      </c>
      <c r="D151" s="461">
        <v>-15.250971721241999</v>
      </c>
      <c r="E151" s="462">
        <v>0.771821131002</v>
      </c>
      <c r="F151" s="460">
        <v>51</v>
      </c>
      <c r="G151" s="461">
        <v>21.25</v>
      </c>
      <c r="H151" s="463">
        <v>2.0649999999999999</v>
      </c>
      <c r="I151" s="460">
        <v>17.985800000000001</v>
      </c>
      <c r="J151" s="461">
        <v>-3.2642000000000002</v>
      </c>
      <c r="K151" s="464">
        <v>0.352662745098</v>
      </c>
    </row>
    <row r="152" spans="1:11" ht="14.4" customHeight="1" thickBot="1" x14ac:dyDescent="0.35">
      <c r="A152" s="482" t="s">
        <v>439</v>
      </c>
      <c r="B152" s="460">
        <v>3.8776966107750002</v>
      </c>
      <c r="C152" s="460">
        <v>70.350030000000004</v>
      </c>
      <c r="D152" s="461">
        <v>66.472333389224005</v>
      </c>
      <c r="E152" s="462">
        <v>18.142221287891999</v>
      </c>
      <c r="F152" s="460">
        <v>60</v>
      </c>
      <c r="G152" s="461">
        <v>25</v>
      </c>
      <c r="H152" s="463">
        <v>0</v>
      </c>
      <c r="I152" s="460">
        <v>0</v>
      </c>
      <c r="J152" s="461">
        <v>-25</v>
      </c>
      <c r="K152" s="464">
        <v>0</v>
      </c>
    </row>
    <row r="153" spans="1:11" ht="14.4" customHeight="1" thickBot="1" x14ac:dyDescent="0.35">
      <c r="A153" s="482" t="s">
        <v>440</v>
      </c>
      <c r="B153" s="460">
        <v>154.67860751613301</v>
      </c>
      <c r="C153" s="460">
        <v>186.53462999999999</v>
      </c>
      <c r="D153" s="461">
        <v>31.856022483867001</v>
      </c>
      <c r="E153" s="462">
        <v>1.205949762513</v>
      </c>
      <c r="F153" s="460">
        <v>180.95485923394401</v>
      </c>
      <c r="G153" s="461">
        <v>75.397858014142997</v>
      </c>
      <c r="H153" s="463">
        <v>34.938580000000002</v>
      </c>
      <c r="I153" s="460">
        <v>93.851730000000003</v>
      </c>
      <c r="J153" s="461">
        <v>18.453871985856001</v>
      </c>
      <c r="K153" s="464">
        <v>0.518647194097</v>
      </c>
    </row>
    <row r="154" spans="1:11" ht="14.4" customHeight="1" thickBot="1" x14ac:dyDescent="0.35">
      <c r="A154" s="482" t="s">
        <v>441</v>
      </c>
      <c r="B154" s="460">
        <v>167.67378744753699</v>
      </c>
      <c r="C154" s="460">
        <v>170.97732999999999</v>
      </c>
      <c r="D154" s="461">
        <v>3.303542552463</v>
      </c>
      <c r="E154" s="462">
        <v>1.019702200342</v>
      </c>
      <c r="F154" s="460">
        <v>163.18200841152</v>
      </c>
      <c r="G154" s="461">
        <v>67.992503504799998</v>
      </c>
      <c r="H154" s="463">
        <v>13.627000000000001</v>
      </c>
      <c r="I154" s="460">
        <v>72.981999999999999</v>
      </c>
      <c r="J154" s="461">
        <v>4.989496495199</v>
      </c>
      <c r="K154" s="464">
        <v>0.447242932664</v>
      </c>
    </row>
    <row r="155" spans="1:11" ht="14.4" customHeight="1" thickBot="1" x14ac:dyDescent="0.35">
      <c r="A155" s="481" t="s">
        <v>442</v>
      </c>
      <c r="B155" s="465">
        <v>1542</v>
      </c>
      <c r="C155" s="465">
        <v>2169.91842</v>
      </c>
      <c r="D155" s="466">
        <v>627.91841999999997</v>
      </c>
      <c r="E155" s="472">
        <v>1.4072103891050001</v>
      </c>
      <c r="F155" s="465">
        <v>2229.0000000005798</v>
      </c>
      <c r="G155" s="466">
        <v>928.75000000024295</v>
      </c>
      <c r="H155" s="468">
        <v>183.4237</v>
      </c>
      <c r="I155" s="465">
        <v>966.58902</v>
      </c>
      <c r="J155" s="466">
        <v>37.839019999756999</v>
      </c>
      <c r="K155" s="473">
        <v>0.43364244952800002</v>
      </c>
    </row>
    <row r="156" spans="1:11" ht="14.4" customHeight="1" thickBot="1" x14ac:dyDescent="0.35">
      <c r="A156" s="482" t="s">
        <v>443</v>
      </c>
      <c r="B156" s="460">
        <v>1542</v>
      </c>
      <c r="C156" s="460">
        <v>1561.1102100000001</v>
      </c>
      <c r="D156" s="461">
        <v>19.110209999999999</v>
      </c>
      <c r="E156" s="462">
        <v>1.0123931322949999</v>
      </c>
      <c r="F156" s="460">
        <v>1558.00000000041</v>
      </c>
      <c r="G156" s="461">
        <v>649.16666666683602</v>
      </c>
      <c r="H156" s="463">
        <v>131.91336999999999</v>
      </c>
      <c r="I156" s="460">
        <v>655.31645000000003</v>
      </c>
      <c r="J156" s="461">
        <v>6.1497833331629996</v>
      </c>
      <c r="K156" s="464">
        <v>0.42061389601999999</v>
      </c>
    </row>
    <row r="157" spans="1:11" ht="14.4" customHeight="1" thickBot="1" x14ac:dyDescent="0.35">
      <c r="A157" s="482" t="s">
        <v>444</v>
      </c>
      <c r="B157" s="460">
        <v>0</v>
      </c>
      <c r="C157" s="460">
        <v>534.28533000000004</v>
      </c>
      <c r="D157" s="461">
        <v>534.28533000000004</v>
      </c>
      <c r="E157" s="470" t="s">
        <v>295</v>
      </c>
      <c r="F157" s="460">
        <v>594.00000000015496</v>
      </c>
      <c r="G157" s="461">
        <v>247.500000000065</v>
      </c>
      <c r="H157" s="463">
        <v>40.018630000000002</v>
      </c>
      <c r="I157" s="460">
        <v>285.90656999999999</v>
      </c>
      <c r="J157" s="461">
        <v>38.406569999935002</v>
      </c>
      <c r="K157" s="464">
        <v>0.481324191919</v>
      </c>
    </row>
    <row r="158" spans="1:11" ht="14.4" customHeight="1" thickBot="1" x14ac:dyDescent="0.35">
      <c r="A158" s="482" t="s">
        <v>445</v>
      </c>
      <c r="B158" s="460">
        <v>0</v>
      </c>
      <c r="C158" s="460">
        <v>74.522880000000001</v>
      </c>
      <c r="D158" s="461">
        <v>74.522880000000001</v>
      </c>
      <c r="E158" s="470" t="s">
        <v>295</v>
      </c>
      <c r="F158" s="460">
        <v>77.000000000019995</v>
      </c>
      <c r="G158" s="461">
        <v>32.083333333341002</v>
      </c>
      <c r="H158" s="463">
        <v>11.4917</v>
      </c>
      <c r="I158" s="460">
        <v>25.366</v>
      </c>
      <c r="J158" s="461">
        <v>-6.7173333333410001</v>
      </c>
      <c r="K158" s="464">
        <v>0.32942857142800003</v>
      </c>
    </row>
    <row r="159" spans="1:11" ht="14.4" customHeight="1" thickBot="1" x14ac:dyDescent="0.35">
      <c r="A159" s="481" t="s">
        <v>446</v>
      </c>
      <c r="B159" s="465">
        <v>1655.98894051859</v>
      </c>
      <c r="C159" s="465">
        <v>1793.5797700000001</v>
      </c>
      <c r="D159" s="466">
        <v>137.59082948140599</v>
      </c>
      <c r="E159" s="472">
        <v>1.083086804576</v>
      </c>
      <c r="F159" s="465">
        <v>1856.33911572137</v>
      </c>
      <c r="G159" s="466">
        <v>773.47463155057005</v>
      </c>
      <c r="H159" s="468">
        <v>898.31973000000005</v>
      </c>
      <c r="I159" s="465">
        <v>1571.6112499999999</v>
      </c>
      <c r="J159" s="466">
        <v>798.13661844942999</v>
      </c>
      <c r="K159" s="473">
        <v>0.84661861439499997</v>
      </c>
    </row>
    <row r="160" spans="1:11" ht="14.4" customHeight="1" thickBot="1" x14ac:dyDescent="0.35">
      <c r="A160" s="482" t="s">
        <v>447</v>
      </c>
      <c r="B160" s="460">
        <v>54.999632686306001</v>
      </c>
      <c r="C160" s="460">
        <v>38.780729999999998</v>
      </c>
      <c r="D160" s="461">
        <v>-16.218902686305</v>
      </c>
      <c r="E160" s="462">
        <v>0.70510889083899997</v>
      </c>
      <c r="F160" s="460">
        <v>47.339115720895002</v>
      </c>
      <c r="G160" s="461">
        <v>19.724631550373001</v>
      </c>
      <c r="H160" s="463">
        <v>742.77958000000001</v>
      </c>
      <c r="I160" s="460">
        <v>769.78536999999994</v>
      </c>
      <c r="J160" s="461">
        <v>750.06073844962702</v>
      </c>
      <c r="K160" s="464">
        <v>16.261084692383001</v>
      </c>
    </row>
    <row r="161" spans="1:11" ht="14.4" customHeight="1" thickBot="1" x14ac:dyDescent="0.35">
      <c r="A161" s="482" t="s">
        <v>448</v>
      </c>
      <c r="B161" s="460">
        <v>1600.98930783229</v>
      </c>
      <c r="C161" s="460">
        <v>1655.8159800000001</v>
      </c>
      <c r="D161" s="461">
        <v>54.826672167711997</v>
      </c>
      <c r="E161" s="462">
        <v>1.0342454955189999</v>
      </c>
      <c r="F161" s="460">
        <v>1653.00000000043</v>
      </c>
      <c r="G161" s="461">
        <v>688.75000000017997</v>
      </c>
      <c r="H161" s="463">
        <v>151.48818</v>
      </c>
      <c r="I161" s="460">
        <v>719.72013000000004</v>
      </c>
      <c r="J161" s="461">
        <v>30.970129999819001</v>
      </c>
      <c r="K161" s="464">
        <v>0.43540237749499999</v>
      </c>
    </row>
    <row r="162" spans="1:11" ht="14.4" customHeight="1" thickBot="1" x14ac:dyDescent="0.35">
      <c r="A162" s="482" t="s">
        <v>449</v>
      </c>
      <c r="B162" s="460">
        <v>0</v>
      </c>
      <c r="C162" s="460">
        <v>98.983059999999995</v>
      </c>
      <c r="D162" s="461">
        <v>98.983059999999995</v>
      </c>
      <c r="E162" s="470" t="s">
        <v>295</v>
      </c>
      <c r="F162" s="460">
        <v>156.00000000004101</v>
      </c>
      <c r="G162" s="461">
        <v>65.000000000016996</v>
      </c>
      <c r="H162" s="463">
        <v>4.0519699999999998</v>
      </c>
      <c r="I162" s="460">
        <v>82.10575</v>
      </c>
      <c r="J162" s="461">
        <v>17.105749999983001</v>
      </c>
      <c r="K162" s="464">
        <v>0.52631891025599997</v>
      </c>
    </row>
    <row r="163" spans="1:11" ht="14.4" customHeight="1" thickBot="1" x14ac:dyDescent="0.35">
      <c r="A163" s="481" t="s">
        <v>450</v>
      </c>
      <c r="B163" s="465">
        <v>31</v>
      </c>
      <c r="C163" s="465">
        <v>32.329799999999999</v>
      </c>
      <c r="D163" s="466">
        <v>1.3298000000000001</v>
      </c>
      <c r="E163" s="472">
        <v>1.042896774193</v>
      </c>
      <c r="F163" s="465">
        <v>32.000000000008001</v>
      </c>
      <c r="G163" s="466">
        <v>13.333333333336</v>
      </c>
      <c r="H163" s="468">
        <v>2.5640999999999998</v>
      </c>
      <c r="I163" s="465">
        <v>11.057399999999999</v>
      </c>
      <c r="J163" s="466">
        <v>-2.2759333333359999</v>
      </c>
      <c r="K163" s="473">
        <v>0.345543749999</v>
      </c>
    </row>
    <row r="164" spans="1:11" ht="14.4" customHeight="1" thickBot="1" x14ac:dyDescent="0.35">
      <c r="A164" s="482" t="s">
        <v>451</v>
      </c>
      <c r="B164" s="460">
        <v>31</v>
      </c>
      <c r="C164" s="460">
        <v>32.329799999999999</v>
      </c>
      <c r="D164" s="461">
        <v>1.3298000000000001</v>
      </c>
      <c r="E164" s="462">
        <v>1.042896774193</v>
      </c>
      <c r="F164" s="460">
        <v>32.000000000008001</v>
      </c>
      <c r="G164" s="461">
        <v>13.333333333336</v>
      </c>
      <c r="H164" s="463">
        <v>2.5640999999999998</v>
      </c>
      <c r="I164" s="460">
        <v>11.057399999999999</v>
      </c>
      <c r="J164" s="461">
        <v>-2.2759333333359999</v>
      </c>
      <c r="K164" s="464">
        <v>0.345543749999</v>
      </c>
    </row>
    <row r="165" spans="1:11" ht="14.4" customHeight="1" thickBot="1" x14ac:dyDescent="0.35">
      <c r="A165" s="481" t="s">
        <v>452</v>
      </c>
      <c r="B165" s="465">
        <v>225971</v>
      </c>
      <c r="C165" s="465">
        <v>250176.22881</v>
      </c>
      <c r="D165" s="466">
        <v>24205.228810000001</v>
      </c>
      <c r="E165" s="472">
        <v>1.107116527386</v>
      </c>
      <c r="F165" s="465">
        <v>263919.00000006898</v>
      </c>
      <c r="G165" s="466">
        <v>109966.250000029</v>
      </c>
      <c r="H165" s="468">
        <v>21956.773450000001</v>
      </c>
      <c r="I165" s="465">
        <v>111607.34028</v>
      </c>
      <c r="J165" s="466">
        <v>1641.0902799712501</v>
      </c>
      <c r="K165" s="473">
        <v>0.42288482557099999</v>
      </c>
    </row>
    <row r="166" spans="1:11" ht="14.4" customHeight="1" thickBot="1" x14ac:dyDescent="0.35">
      <c r="A166" s="482" t="s">
        <v>453</v>
      </c>
      <c r="B166" s="460">
        <v>106284</v>
      </c>
      <c r="C166" s="460">
        <v>113342.64327</v>
      </c>
      <c r="D166" s="461">
        <v>7058.6432699999395</v>
      </c>
      <c r="E166" s="462">
        <v>1.0664130374280001</v>
      </c>
      <c r="F166" s="460">
        <v>124688.000000033</v>
      </c>
      <c r="G166" s="461">
        <v>51953.333333346898</v>
      </c>
      <c r="H166" s="463">
        <v>9808.0252400000008</v>
      </c>
      <c r="I166" s="460">
        <v>46645.745089999997</v>
      </c>
      <c r="J166" s="461">
        <v>-5307.5882433468996</v>
      </c>
      <c r="K166" s="464">
        <v>0.37409971360499999</v>
      </c>
    </row>
    <row r="167" spans="1:11" ht="14.4" customHeight="1" thickBot="1" x14ac:dyDescent="0.35">
      <c r="A167" s="482" t="s">
        <v>454</v>
      </c>
      <c r="B167" s="460">
        <v>119687</v>
      </c>
      <c r="C167" s="460">
        <v>136833.58554</v>
      </c>
      <c r="D167" s="461">
        <v>17146.58554</v>
      </c>
      <c r="E167" s="462">
        <v>1.14326188759</v>
      </c>
      <c r="F167" s="460">
        <v>139231.000000036</v>
      </c>
      <c r="G167" s="461">
        <v>58012.916666681798</v>
      </c>
      <c r="H167" s="463">
        <v>12148.74821</v>
      </c>
      <c r="I167" s="460">
        <v>64961.59519</v>
      </c>
      <c r="J167" s="461">
        <v>6948.6785233181699</v>
      </c>
      <c r="K167" s="464">
        <v>0.46657421974899999</v>
      </c>
    </row>
    <row r="168" spans="1:11" ht="14.4" customHeight="1" thickBot="1" x14ac:dyDescent="0.35">
      <c r="A168" s="481" t="s">
        <v>455</v>
      </c>
      <c r="B168" s="465">
        <v>0</v>
      </c>
      <c r="C168" s="465">
        <v>11394.36722</v>
      </c>
      <c r="D168" s="466">
        <v>11394.36722</v>
      </c>
      <c r="E168" s="467" t="s">
        <v>295</v>
      </c>
      <c r="F168" s="465">
        <v>0</v>
      </c>
      <c r="G168" s="466">
        <v>0</v>
      </c>
      <c r="H168" s="468">
        <v>79.54983</v>
      </c>
      <c r="I168" s="465">
        <v>1363.0075999999999</v>
      </c>
      <c r="J168" s="466">
        <v>1363.0075999999999</v>
      </c>
      <c r="K168" s="469" t="s">
        <v>295</v>
      </c>
    </row>
    <row r="169" spans="1:11" ht="14.4" customHeight="1" thickBot="1" x14ac:dyDescent="0.35">
      <c r="A169" s="482" t="s">
        <v>456</v>
      </c>
      <c r="B169" s="460">
        <v>0</v>
      </c>
      <c r="C169" s="460">
        <v>530.11135000000002</v>
      </c>
      <c r="D169" s="461">
        <v>530.11135000000002</v>
      </c>
      <c r="E169" s="470" t="s">
        <v>295</v>
      </c>
      <c r="F169" s="460">
        <v>0</v>
      </c>
      <c r="G169" s="461">
        <v>0</v>
      </c>
      <c r="H169" s="463">
        <v>0</v>
      </c>
      <c r="I169" s="460">
        <v>0</v>
      </c>
      <c r="J169" s="461">
        <v>0</v>
      </c>
      <c r="K169" s="471" t="s">
        <v>295</v>
      </c>
    </row>
    <row r="170" spans="1:11" ht="14.4" customHeight="1" thickBot="1" x14ac:dyDescent="0.35">
      <c r="A170" s="482" t="s">
        <v>457</v>
      </c>
      <c r="B170" s="460">
        <v>0</v>
      </c>
      <c r="C170" s="460">
        <v>10864.255870000001</v>
      </c>
      <c r="D170" s="461">
        <v>10864.255870000001</v>
      </c>
      <c r="E170" s="470" t="s">
        <v>295</v>
      </c>
      <c r="F170" s="460">
        <v>0</v>
      </c>
      <c r="G170" s="461">
        <v>0</v>
      </c>
      <c r="H170" s="463">
        <v>79.54983</v>
      </c>
      <c r="I170" s="460">
        <v>1363.0075999999999</v>
      </c>
      <c r="J170" s="461">
        <v>1363.0075999999999</v>
      </c>
      <c r="K170" s="471" t="s">
        <v>295</v>
      </c>
    </row>
    <row r="171" spans="1:11" ht="14.4" customHeight="1" thickBot="1" x14ac:dyDescent="0.35">
      <c r="A171" s="479" t="s">
        <v>458</v>
      </c>
      <c r="B171" s="460">
        <v>55.745206485323997</v>
      </c>
      <c r="C171" s="460">
        <v>16.59892</v>
      </c>
      <c r="D171" s="461">
        <v>-39.146286485323998</v>
      </c>
      <c r="E171" s="462">
        <v>0.29776407778399999</v>
      </c>
      <c r="F171" s="460">
        <v>10</v>
      </c>
      <c r="G171" s="461">
        <v>4.1666666666659999</v>
      </c>
      <c r="H171" s="463">
        <v>29.2562</v>
      </c>
      <c r="I171" s="460">
        <v>49.03378</v>
      </c>
      <c r="J171" s="461">
        <v>44.867113333333002</v>
      </c>
      <c r="K171" s="464">
        <v>4.903378</v>
      </c>
    </row>
    <row r="172" spans="1:11" ht="14.4" customHeight="1" thickBot="1" x14ac:dyDescent="0.35">
      <c r="A172" s="485" t="s">
        <v>459</v>
      </c>
      <c r="B172" s="465">
        <v>55.745206485323997</v>
      </c>
      <c r="C172" s="465">
        <v>16.59892</v>
      </c>
      <c r="D172" s="466">
        <v>-39.146286485323998</v>
      </c>
      <c r="E172" s="472">
        <v>0.29776407778399999</v>
      </c>
      <c r="F172" s="465">
        <v>10</v>
      </c>
      <c r="G172" s="466">
        <v>4.1666666666659999</v>
      </c>
      <c r="H172" s="468">
        <v>29.2562</v>
      </c>
      <c r="I172" s="465">
        <v>49.03378</v>
      </c>
      <c r="J172" s="466">
        <v>44.867113333333002</v>
      </c>
      <c r="K172" s="473">
        <v>4.903378</v>
      </c>
    </row>
    <row r="173" spans="1:11" ht="14.4" customHeight="1" thickBot="1" x14ac:dyDescent="0.35">
      <c r="A173" s="481" t="s">
        <v>460</v>
      </c>
      <c r="B173" s="465">
        <v>0</v>
      </c>
      <c r="C173" s="465">
        <v>-9.7000000000000005E-4</v>
      </c>
      <c r="D173" s="466">
        <v>-9.7000000000000005E-4</v>
      </c>
      <c r="E173" s="467" t="s">
        <v>295</v>
      </c>
      <c r="F173" s="465">
        <v>0</v>
      </c>
      <c r="G173" s="466">
        <v>0</v>
      </c>
      <c r="H173" s="468">
        <v>2.0000000000000002E-5</v>
      </c>
      <c r="I173" s="465">
        <v>6.0000000000000002E-5</v>
      </c>
      <c r="J173" s="466">
        <v>6.0000000000000002E-5</v>
      </c>
      <c r="K173" s="469" t="s">
        <v>295</v>
      </c>
    </row>
    <row r="174" spans="1:11" ht="14.4" customHeight="1" thickBot="1" x14ac:dyDescent="0.35">
      <c r="A174" s="482" t="s">
        <v>461</v>
      </c>
      <c r="B174" s="460">
        <v>0</v>
      </c>
      <c r="C174" s="460">
        <v>-9.7000000000000005E-4</v>
      </c>
      <c r="D174" s="461">
        <v>-9.7000000000000005E-4</v>
      </c>
      <c r="E174" s="470" t="s">
        <v>295</v>
      </c>
      <c r="F174" s="460">
        <v>0</v>
      </c>
      <c r="G174" s="461">
        <v>0</v>
      </c>
      <c r="H174" s="463">
        <v>2.0000000000000002E-5</v>
      </c>
      <c r="I174" s="460">
        <v>6.0000000000000002E-5</v>
      </c>
      <c r="J174" s="461">
        <v>6.0000000000000002E-5</v>
      </c>
      <c r="K174" s="471" t="s">
        <v>295</v>
      </c>
    </row>
    <row r="175" spans="1:11" ht="14.4" customHeight="1" thickBot="1" x14ac:dyDescent="0.35">
      <c r="A175" s="481" t="s">
        <v>462</v>
      </c>
      <c r="B175" s="465">
        <v>55.745206485323997</v>
      </c>
      <c r="C175" s="465">
        <v>16.599889999999998</v>
      </c>
      <c r="D175" s="466">
        <v>-39.145316485324003</v>
      </c>
      <c r="E175" s="472">
        <v>0.29778147838300001</v>
      </c>
      <c r="F175" s="465">
        <v>10</v>
      </c>
      <c r="G175" s="466">
        <v>4.1666666666659999</v>
      </c>
      <c r="H175" s="468">
        <v>29.256180000000001</v>
      </c>
      <c r="I175" s="465">
        <v>49.033720000000002</v>
      </c>
      <c r="J175" s="466">
        <v>44.867053333332997</v>
      </c>
      <c r="K175" s="473">
        <v>4.9033720000000001</v>
      </c>
    </row>
    <row r="176" spans="1:11" ht="14.4" customHeight="1" thickBot="1" x14ac:dyDescent="0.35">
      <c r="A176" s="482" t="s">
        <v>463</v>
      </c>
      <c r="B176" s="460">
        <v>4.6403348917180001</v>
      </c>
      <c r="C176" s="460">
        <v>0</v>
      </c>
      <c r="D176" s="461">
        <v>-4.6403348917180001</v>
      </c>
      <c r="E176" s="462">
        <v>0</v>
      </c>
      <c r="F176" s="460">
        <v>0</v>
      </c>
      <c r="G176" s="461">
        <v>0</v>
      </c>
      <c r="H176" s="463">
        <v>0</v>
      </c>
      <c r="I176" s="460">
        <v>0</v>
      </c>
      <c r="J176" s="461">
        <v>0</v>
      </c>
      <c r="K176" s="464">
        <v>5</v>
      </c>
    </row>
    <row r="177" spans="1:11" ht="14.4" customHeight="1" thickBot="1" x14ac:dyDescent="0.35">
      <c r="A177" s="482" t="s">
        <v>464</v>
      </c>
      <c r="B177" s="460">
        <v>9.2165898617000003E-2</v>
      </c>
      <c r="C177" s="460">
        <v>0</v>
      </c>
      <c r="D177" s="461">
        <v>-9.2165898617000003E-2</v>
      </c>
      <c r="E177" s="462">
        <v>0</v>
      </c>
      <c r="F177" s="460">
        <v>0</v>
      </c>
      <c r="G177" s="461">
        <v>0</v>
      </c>
      <c r="H177" s="463">
        <v>0</v>
      </c>
      <c r="I177" s="460">
        <v>0</v>
      </c>
      <c r="J177" s="461">
        <v>0</v>
      </c>
      <c r="K177" s="464">
        <v>5</v>
      </c>
    </row>
    <row r="178" spans="1:11" ht="14.4" customHeight="1" thickBot="1" x14ac:dyDescent="0.35">
      <c r="A178" s="482" t="s">
        <v>465</v>
      </c>
      <c r="B178" s="460">
        <v>51.012705694986998</v>
      </c>
      <c r="C178" s="460">
        <v>12.14883</v>
      </c>
      <c r="D178" s="461">
        <v>-38.863875694987001</v>
      </c>
      <c r="E178" s="462">
        <v>0.23815302157500001</v>
      </c>
      <c r="F178" s="460">
        <v>10</v>
      </c>
      <c r="G178" s="461">
        <v>4.1666666666659999</v>
      </c>
      <c r="H178" s="463">
        <v>29.256180000000001</v>
      </c>
      <c r="I178" s="460">
        <v>47.107379999999999</v>
      </c>
      <c r="J178" s="461">
        <v>42.940713333333001</v>
      </c>
      <c r="K178" s="464">
        <v>4.7107380000000001</v>
      </c>
    </row>
    <row r="179" spans="1:11" ht="14.4" customHeight="1" thickBot="1" x14ac:dyDescent="0.35">
      <c r="A179" s="482" t="s">
        <v>466</v>
      </c>
      <c r="B179" s="460">
        <v>0</v>
      </c>
      <c r="C179" s="460">
        <v>4.45106</v>
      </c>
      <c r="D179" s="461">
        <v>4.45106</v>
      </c>
      <c r="E179" s="470" t="s">
        <v>295</v>
      </c>
      <c r="F179" s="460">
        <v>0</v>
      </c>
      <c r="G179" s="461">
        <v>0</v>
      </c>
      <c r="H179" s="463">
        <v>0</v>
      </c>
      <c r="I179" s="460">
        <v>1.9263399999999999</v>
      </c>
      <c r="J179" s="461">
        <v>1.9263399999999999</v>
      </c>
      <c r="K179" s="471" t="s">
        <v>295</v>
      </c>
    </row>
    <row r="180" spans="1:11" ht="14.4" customHeight="1" thickBot="1" x14ac:dyDescent="0.35">
      <c r="A180" s="479" t="s">
        <v>467</v>
      </c>
      <c r="B180" s="460">
        <v>0</v>
      </c>
      <c r="C180" s="460">
        <v>0.34260000000000002</v>
      </c>
      <c r="D180" s="461">
        <v>0.34260000000000002</v>
      </c>
      <c r="E180" s="470" t="s">
        <v>320</v>
      </c>
      <c r="F180" s="460">
        <v>0</v>
      </c>
      <c r="G180" s="461">
        <v>0</v>
      </c>
      <c r="H180" s="463">
        <v>0</v>
      </c>
      <c r="I180" s="460">
        <v>0</v>
      </c>
      <c r="J180" s="461">
        <v>0</v>
      </c>
      <c r="K180" s="464">
        <v>5</v>
      </c>
    </row>
    <row r="181" spans="1:11" ht="14.4" customHeight="1" thickBot="1" x14ac:dyDescent="0.35">
      <c r="A181" s="485" t="s">
        <v>468</v>
      </c>
      <c r="B181" s="465">
        <v>0</v>
      </c>
      <c r="C181" s="465">
        <v>0.34260000000000002</v>
      </c>
      <c r="D181" s="466">
        <v>0.34260000000000002</v>
      </c>
      <c r="E181" s="467" t="s">
        <v>320</v>
      </c>
      <c r="F181" s="465">
        <v>0</v>
      </c>
      <c r="G181" s="466">
        <v>0</v>
      </c>
      <c r="H181" s="468">
        <v>0</v>
      </c>
      <c r="I181" s="465">
        <v>0</v>
      </c>
      <c r="J181" s="466">
        <v>0</v>
      </c>
      <c r="K181" s="473">
        <v>5</v>
      </c>
    </row>
    <row r="182" spans="1:11" ht="14.4" customHeight="1" thickBot="1" x14ac:dyDescent="0.35">
      <c r="A182" s="481" t="s">
        <v>469</v>
      </c>
      <c r="B182" s="465">
        <v>0</v>
      </c>
      <c r="C182" s="465">
        <v>0.34260000000000002</v>
      </c>
      <c r="D182" s="466">
        <v>0.34260000000000002</v>
      </c>
      <c r="E182" s="467" t="s">
        <v>320</v>
      </c>
      <c r="F182" s="465">
        <v>0</v>
      </c>
      <c r="G182" s="466">
        <v>0</v>
      </c>
      <c r="H182" s="468">
        <v>0</v>
      </c>
      <c r="I182" s="465">
        <v>0</v>
      </c>
      <c r="J182" s="466">
        <v>0</v>
      </c>
      <c r="K182" s="473">
        <v>5</v>
      </c>
    </row>
    <row r="183" spans="1:11" ht="14.4" customHeight="1" thickBot="1" x14ac:dyDescent="0.35">
      <c r="A183" s="482" t="s">
        <v>470</v>
      </c>
      <c r="B183" s="460">
        <v>0</v>
      </c>
      <c r="C183" s="460">
        <v>0.34260000000000002</v>
      </c>
      <c r="D183" s="461">
        <v>0.34260000000000002</v>
      </c>
      <c r="E183" s="470" t="s">
        <v>320</v>
      </c>
      <c r="F183" s="460">
        <v>0</v>
      </c>
      <c r="G183" s="461">
        <v>0</v>
      </c>
      <c r="H183" s="463">
        <v>0</v>
      </c>
      <c r="I183" s="460">
        <v>0</v>
      </c>
      <c r="J183" s="461">
        <v>0</v>
      </c>
      <c r="K183" s="464">
        <v>5</v>
      </c>
    </row>
    <row r="184" spans="1:11" ht="14.4" customHeight="1" thickBot="1" x14ac:dyDescent="0.35">
      <c r="A184" s="478" t="s">
        <v>471</v>
      </c>
      <c r="B184" s="460">
        <v>9093.0096399206104</v>
      </c>
      <c r="C184" s="460">
        <v>9719.2974599999998</v>
      </c>
      <c r="D184" s="461">
        <v>626.28782007938605</v>
      </c>
      <c r="E184" s="462">
        <v>1.0688757457510001</v>
      </c>
      <c r="F184" s="460">
        <v>0</v>
      </c>
      <c r="G184" s="461">
        <v>0</v>
      </c>
      <c r="H184" s="463">
        <v>658.97658999999999</v>
      </c>
      <c r="I184" s="460">
        <v>3608.5608500000099</v>
      </c>
      <c r="J184" s="461">
        <v>3608.5608500000099</v>
      </c>
      <c r="K184" s="471" t="s">
        <v>295</v>
      </c>
    </row>
    <row r="185" spans="1:11" ht="14.4" customHeight="1" thickBot="1" x14ac:dyDescent="0.35">
      <c r="A185" s="483" t="s">
        <v>472</v>
      </c>
      <c r="B185" s="465">
        <v>9093.0096399206104</v>
      </c>
      <c r="C185" s="465">
        <v>9719.2974599999998</v>
      </c>
      <c r="D185" s="466">
        <v>626.28782007938605</v>
      </c>
      <c r="E185" s="472">
        <v>1.0688757457510001</v>
      </c>
      <c r="F185" s="465">
        <v>0</v>
      </c>
      <c r="G185" s="466">
        <v>0</v>
      </c>
      <c r="H185" s="468">
        <v>658.97658999999999</v>
      </c>
      <c r="I185" s="465">
        <v>3608.5608500000099</v>
      </c>
      <c r="J185" s="466">
        <v>3608.5608500000099</v>
      </c>
      <c r="K185" s="469" t="s">
        <v>295</v>
      </c>
    </row>
    <row r="186" spans="1:11" ht="14.4" customHeight="1" thickBot="1" x14ac:dyDescent="0.35">
      <c r="A186" s="485" t="s">
        <v>54</v>
      </c>
      <c r="B186" s="465">
        <v>9093.0096399206104</v>
      </c>
      <c r="C186" s="465">
        <v>9719.2974599999998</v>
      </c>
      <c r="D186" s="466">
        <v>626.28782007938605</v>
      </c>
      <c r="E186" s="472">
        <v>1.0688757457510001</v>
      </c>
      <c r="F186" s="465">
        <v>0</v>
      </c>
      <c r="G186" s="466">
        <v>0</v>
      </c>
      <c r="H186" s="468">
        <v>658.97658999999999</v>
      </c>
      <c r="I186" s="465">
        <v>3608.5608500000099</v>
      </c>
      <c r="J186" s="466">
        <v>3608.5608500000099</v>
      </c>
      <c r="K186" s="469" t="s">
        <v>295</v>
      </c>
    </row>
    <row r="187" spans="1:11" ht="14.4" customHeight="1" thickBot="1" x14ac:dyDescent="0.35">
      <c r="A187" s="481" t="s">
        <v>473</v>
      </c>
      <c r="B187" s="465">
        <v>52</v>
      </c>
      <c r="C187" s="465">
        <v>43.7742</v>
      </c>
      <c r="D187" s="466">
        <v>-8.2257999999999996</v>
      </c>
      <c r="E187" s="472">
        <v>0.84181153846099999</v>
      </c>
      <c r="F187" s="465">
        <v>0</v>
      </c>
      <c r="G187" s="466">
        <v>0</v>
      </c>
      <c r="H187" s="468">
        <v>4.1740000000000004</v>
      </c>
      <c r="I187" s="465">
        <v>21.821249999999999</v>
      </c>
      <c r="J187" s="466">
        <v>21.821249999999999</v>
      </c>
      <c r="K187" s="469" t="s">
        <v>295</v>
      </c>
    </row>
    <row r="188" spans="1:11" ht="14.4" customHeight="1" thickBot="1" x14ac:dyDescent="0.35">
      <c r="A188" s="482" t="s">
        <v>474</v>
      </c>
      <c r="B188" s="460">
        <v>52</v>
      </c>
      <c r="C188" s="460">
        <v>43.7742</v>
      </c>
      <c r="D188" s="461">
        <v>-8.2257999999999996</v>
      </c>
      <c r="E188" s="462">
        <v>0.84181153846099999</v>
      </c>
      <c r="F188" s="460">
        <v>0</v>
      </c>
      <c r="G188" s="461">
        <v>0</v>
      </c>
      <c r="H188" s="463">
        <v>4.1740000000000004</v>
      </c>
      <c r="I188" s="460">
        <v>21.821249999999999</v>
      </c>
      <c r="J188" s="461">
        <v>21.821249999999999</v>
      </c>
      <c r="K188" s="471" t="s">
        <v>295</v>
      </c>
    </row>
    <row r="189" spans="1:11" ht="14.4" customHeight="1" thickBot="1" x14ac:dyDescent="0.35">
      <c r="A189" s="481" t="s">
        <v>475</v>
      </c>
      <c r="B189" s="465">
        <v>68.009639920612003</v>
      </c>
      <c r="C189" s="465">
        <v>109.5106</v>
      </c>
      <c r="D189" s="466">
        <v>41.500960079386999</v>
      </c>
      <c r="E189" s="472">
        <v>1.6102217292700001</v>
      </c>
      <c r="F189" s="465">
        <v>0</v>
      </c>
      <c r="G189" s="466">
        <v>0</v>
      </c>
      <c r="H189" s="468">
        <v>5.5990000000000002</v>
      </c>
      <c r="I189" s="465">
        <v>35.628999999999998</v>
      </c>
      <c r="J189" s="466">
        <v>35.628999999999998</v>
      </c>
      <c r="K189" s="469" t="s">
        <v>295</v>
      </c>
    </row>
    <row r="190" spans="1:11" ht="14.4" customHeight="1" thickBot="1" x14ac:dyDescent="0.35">
      <c r="A190" s="482" t="s">
        <v>476</v>
      </c>
      <c r="B190" s="460">
        <v>68.009639920612003</v>
      </c>
      <c r="C190" s="460">
        <v>109.5106</v>
      </c>
      <c r="D190" s="461">
        <v>41.500960079386999</v>
      </c>
      <c r="E190" s="462">
        <v>1.6102217292700001</v>
      </c>
      <c r="F190" s="460">
        <v>0</v>
      </c>
      <c r="G190" s="461">
        <v>0</v>
      </c>
      <c r="H190" s="463">
        <v>5.5990000000000002</v>
      </c>
      <c r="I190" s="460">
        <v>35.628999999999998</v>
      </c>
      <c r="J190" s="461">
        <v>35.628999999999998</v>
      </c>
      <c r="K190" s="471" t="s">
        <v>295</v>
      </c>
    </row>
    <row r="191" spans="1:11" ht="14.4" customHeight="1" thickBot="1" x14ac:dyDescent="0.35">
      <c r="A191" s="481" t="s">
        <v>477</v>
      </c>
      <c r="B191" s="465">
        <v>306</v>
      </c>
      <c r="C191" s="465">
        <v>258.52850000000001</v>
      </c>
      <c r="D191" s="466">
        <v>-47.471499999999999</v>
      </c>
      <c r="E191" s="472">
        <v>0.84486437908400003</v>
      </c>
      <c r="F191" s="465">
        <v>0</v>
      </c>
      <c r="G191" s="466">
        <v>0</v>
      </c>
      <c r="H191" s="468">
        <v>20.9526</v>
      </c>
      <c r="I191" s="465">
        <v>112.62709</v>
      </c>
      <c r="J191" s="466">
        <v>112.62709</v>
      </c>
      <c r="K191" s="469" t="s">
        <v>295</v>
      </c>
    </row>
    <row r="192" spans="1:11" ht="14.4" customHeight="1" thickBot="1" x14ac:dyDescent="0.35">
      <c r="A192" s="482" t="s">
        <v>478</v>
      </c>
      <c r="B192" s="460">
        <v>306</v>
      </c>
      <c r="C192" s="460">
        <v>258.52850000000001</v>
      </c>
      <c r="D192" s="461">
        <v>-47.471499999999999</v>
      </c>
      <c r="E192" s="462">
        <v>0.84486437908400003</v>
      </c>
      <c r="F192" s="460">
        <v>0</v>
      </c>
      <c r="G192" s="461">
        <v>0</v>
      </c>
      <c r="H192" s="463">
        <v>20.9526</v>
      </c>
      <c r="I192" s="460">
        <v>112.62709</v>
      </c>
      <c r="J192" s="461">
        <v>112.62709</v>
      </c>
      <c r="K192" s="471" t="s">
        <v>295</v>
      </c>
    </row>
    <row r="193" spans="1:11" ht="14.4" customHeight="1" thickBot="1" x14ac:dyDescent="0.35">
      <c r="A193" s="481" t="s">
        <v>479</v>
      </c>
      <c r="B193" s="465">
        <v>0</v>
      </c>
      <c r="C193" s="465">
        <v>11.29</v>
      </c>
      <c r="D193" s="466">
        <v>11.29</v>
      </c>
      <c r="E193" s="467" t="s">
        <v>320</v>
      </c>
      <c r="F193" s="465">
        <v>0</v>
      </c>
      <c r="G193" s="466">
        <v>0</v>
      </c>
      <c r="H193" s="468">
        <v>0</v>
      </c>
      <c r="I193" s="465">
        <v>0.63</v>
      </c>
      <c r="J193" s="466">
        <v>0.63</v>
      </c>
      <c r="K193" s="469" t="s">
        <v>295</v>
      </c>
    </row>
    <row r="194" spans="1:11" ht="14.4" customHeight="1" thickBot="1" x14ac:dyDescent="0.35">
      <c r="A194" s="482" t="s">
        <v>480</v>
      </c>
      <c r="B194" s="460">
        <v>0</v>
      </c>
      <c r="C194" s="460">
        <v>11.29</v>
      </c>
      <c r="D194" s="461">
        <v>11.29</v>
      </c>
      <c r="E194" s="470" t="s">
        <v>320</v>
      </c>
      <c r="F194" s="460">
        <v>0</v>
      </c>
      <c r="G194" s="461">
        <v>0</v>
      </c>
      <c r="H194" s="463">
        <v>0</v>
      </c>
      <c r="I194" s="460">
        <v>0.63</v>
      </c>
      <c r="J194" s="461">
        <v>0.63</v>
      </c>
      <c r="K194" s="471" t="s">
        <v>295</v>
      </c>
    </row>
    <row r="195" spans="1:11" ht="14.4" customHeight="1" thickBot="1" x14ac:dyDescent="0.35">
      <c r="A195" s="481" t="s">
        <v>481</v>
      </c>
      <c r="B195" s="465">
        <v>2016</v>
      </c>
      <c r="C195" s="465">
        <v>1790.5219</v>
      </c>
      <c r="D195" s="466">
        <v>-225.47810000000001</v>
      </c>
      <c r="E195" s="472">
        <v>0.88815570436500002</v>
      </c>
      <c r="F195" s="465">
        <v>0</v>
      </c>
      <c r="G195" s="466">
        <v>0</v>
      </c>
      <c r="H195" s="468">
        <v>102.7816</v>
      </c>
      <c r="I195" s="465">
        <v>606.78702000000203</v>
      </c>
      <c r="J195" s="466">
        <v>606.78702000000203</v>
      </c>
      <c r="K195" s="469" t="s">
        <v>295</v>
      </c>
    </row>
    <row r="196" spans="1:11" ht="14.4" customHeight="1" thickBot="1" x14ac:dyDescent="0.35">
      <c r="A196" s="482" t="s">
        <v>482</v>
      </c>
      <c r="B196" s="460">
        <v>1934</v>
      </c>
      <c r="C196" s="460">
        <v>1696.68217</v>
      </c>
      <c r="D196" s="461">
        <v>-237.31782999999999</v>
      </c>
      <c r="E196" s="462">
        <v>0.877291711478</v>
      </c>
      <c r="F196" s="460">
        <v>0</v>
      </c>
      <c r="G196" s="461">
        <v>0</v>
      </c>
      <c r="H196" s="463">
        <v>102.7816</v>
      </c>
      <c r="I196" s="460">
        <v>606.78702000000203</v>
      </c>
      <c r="J196" s="461">
        <v>606.78702000000203</v>
      </c>
      <c r="K196" s="471" t="s">
        <v>295</v>
      </c>
    </row>
    <row r="197" spans="1:11" ht="14.4" customHeight="1" thickBot="1" x14ac:dyDescent="0.35">
      <c r="A197" s="482" t="s">
        <v>483</v>
      </c>
      <c r="B197" s="460">
        <v>82</v>
      </c>
      <c r="C197" s="460">
        <v>93.839730000000003</v>
      </c>
      <c r="D197" s="461">
        <v>11.839729999999999</v>
      </c>
      <c r="E197" s="462">
        <v>1.1443869512189999</v>
      </c>
      <c r="F197" s="460">
        <v>0</v>
      </c>
      <c r="G197" s="461">
        <v>0</v>
      </c>
      <c r="H197" s="463">
        <v>0</v>
      </c>
      <c r="I197" s="460">
        <v>0</v>
      </c>
      <c r="J197" s="461">
        <v>0</v>
      </c>
      <c r="K197" s="471" t="s">
        <v>295</v>
      </c>
    </row>
    <row r="198" spans="1:11" ht="14.4" customHeight="1" thickBot="1" x14ac:dyDescent="0.35">
      <c r="A198" s="481" t="s">
        <v>484</v>
      </c>
      <c r="B198" s="465">
        <v>6651</v>
      </c>
      <c r="C198" s="465">
        <v>7505.6722600000003</v>
      </c>
      <c r="D198" s="466">
        <v>854.67226000000096</v>
      </c>
      <c r="E198" s="472">
        <v>1.1285028206279999</v>
      </c>
      <c r="F198" s="465">
        <v>0</v>
      </c>
      <c r="G198" s="466">
        <v>0</v>
      </c>
      <c r="H198" s="468">
        <v>525.46938999999998</v>
      </c>
      <c r="I198" s="465">
        <v>2831.0664900000102</v>
      </c>
      <c r="J198" s="466">
        <v>2831.0664900000102</v>
      </c>
      <c r="K198" s="469" t="s">
        <v>295</v>
      </c>
    </row>
    <row r="199" spans="1:11" ht="14.4" customHeight="1" thickBot="1" x14ac:dyDescent="0.35">
      <c r="A199" s="482" t="s">
        <v>485</v>
      </c>
      <c r="B199" s="460">
        <v>6651</v>
      </c>
      <c r="C199" s="460">
        <v>7505.6722600000003</v>
      </c>
      <c r="D199" s="461">
        <v>854.67226000000096</v>
      </c>
      <c r="E199" s="462">
        <v>1.1285028206279999</v>
      </c>
      <c r="F199" s="460">
        <v>0</v>
      </c>
      <c r="G199" s="461">
        <v>0</v>
      </c>
      <c r="H199" s="463">
        <v>525.46938999999998</v>
      </c>
      <c r="I199" s="460">
        <v>2831.0664900000102</v>
      </c>
      <c r="J199" s="461">
        <v>2831.0664900000102</v>
      </c>
      <c r="K199" s="471" t="s">
        <v>295</v>
      </c>
    </row>
    <row r="200" spans="1:11" ht="14.4" customHeight="1" thickBot="1" x14ac:dyDescent="0.35">
      <c r="A200" s="486" t="s">
        <v>486</v>
      </c>
      <c r="B200" s="465">
        <v>0</v>
      </c>
      <c r="C200" s="465">
        <v>6935.15816</v>
      </c>
      <c r="D200" s="466">
        <v>6935.15816</v>
      </c>
      <c r="E200" s="467" t="s">
        <v>320</v>
      </c>
      <c r="F200" s="465">
        <v>0</v>
      </c>
      <c r="G200" s="466">
        <v>0</v>
      </c>
      <c r="H200" s="468">
        <v>1014.05116</v>
      </c>
      <c r="I200" s="465">
        <v>3816.7937000000002</v>
      </c>
      <c r="J200" s="466">
        <v>3816.7937000000002</v>
      </c>
      <c r="K200" s="469" t="s">
        <v>295</v>
      </c>
    </row>
    <row r="201" spans="1:11" ht="14.4" customHeight="1" thickBot="1" x14ac:dyDescent="0.35">
      <c r="A201" s="483" t="s">
        <v>487</v>
      </c>
      <c r="B201" s="465">
        <v>0</v>
      </c>
      <c r="C201" s="465">
        <v>6935.15816</v>
      </c>
      <c r="D201" s="466">
        <v>6935.15816</v>
      </c>
      <c r="E201" s="467" t="s">
        <v>320</v>
      </c>
      <c r="F201" s="465">
        <v>0</v>
      </c>
      <c r="G201" s="466">
        <v>0</v>
      </c>
      <c r="H201" s="468">
        <v>1014.05116</v>
      </c>
      <c r="I201" s="465">
        <v>3816.7937000000002</v>
      </c>
      <c r="J201" s="466">
        <v>3816.7937000000002</v>
      </c>
      <c r="K201" s="469" t="s">
        <v>295</v>
      </c>
    </row>
    <row r="202" spans="1:11" ht="14.4" customHeight="1" thickBot="1" x14ac:dyDescent="0.35">
      <c r="A202" s="485" t="s">
        <v>488</v>
      </c>
      <c r="B202" s="465">
        <v>0</v>
      </c>
      <c r="C202" s="465">
        <v>6935.15816</v>
      </c>
      <c r="D202" s="466">
        <v>6935.15816</v>
      </c>
      <c r="E202" s="467" t="s">
        <v>320</v>
      </c>
      <c r="F202" s="465">
        <v>0</v>
      </c>
      <c r="G202" s="466">
        <v>0</v>
      </c>
      <c r="H202" s="468">
        <v>1014.05116</v>
      </c>
      <c r="I202" s="465">
        <v>3816.7937000000002</v>
      </c>
      <c r="J202" s="466">
        <v>3816.7937000000002</v>
      </c>
      <c r="K202" s="469" t="s">
        <v>295</v>
      </c>
    </row>
    <row r="203" spans="1:11" ht="14.4" customHeight="1" thickBot="1" x14ac:dyDescent="0.35">
      <c r="A203" s="481" t="s">
        <v>489</v>
      </c>
      <c r="B203" s="465">
        <v>0</v>
      </c>
      <c r="C203" s="465">
        <v>6935.15816</v>
      </c>
      <c r="D203" s="466">
        <v>6935.15816</v>
      </c>
      <c r="E203" s="467" t="s">
        <v>320</v>
      </c>
      <c r="F203" s="465">
        <v>0</v>
      </c>
      <c r="G203" s="466">
        <v>0</v>
      </c>
      <c r="H203" s="468">
        <v>1014.05116</v>
      </c>
      <c r="I203" s="465">
        <v>3816.7937000000002</v>
      </c>
      <c r="J203" s="466">
        <v>3816.7937000000002</v>
      </c>
      <c r="K203" s="469" t="s">
        <v>295</v>
      </c>
    </row>
    <row r="204" spans="1:11" ht="14.4" customHeight="1" thickBot="1" x14ac:dyDescent="0.35">
      <c r="A204" s="482" t="s">
        <v>490</v>
      </c>
      <c r="B204" s="460">
        <v>0</v>
      </c>
      <c r="C204" s="460">
        <v>3771.6462999999999</v>
      </c>
      <c r="D204" s="461">
        <v>3771.6462999999999</v>
      </c>
      <c r="E204" s="470" t="s">
        <v>320</v>
      </c>
      <c r="F204" s="460">
        <v>0</v>
      </c>
      <c r="G204" s="461">
        <v>0</v>
      </c>
      <c r="H204" s="463">
        <v>350.20715999999999</v>
      </c>
      <c r="I204" s="460">
        <v>2288.9407000000001</v>
      </c>
      <c r="J204" s="461">
        <v>2288.9407000000001</v>
      </c>
      <c r="K204" s="471" t="s">
        <v>295</v>
      </c>
    </row>
    <row r="205" spans="1:11" ht="14.4" customHeight="1" thickBot="1" x14ac:dyDescent="0.35">
      <c r="A205" s="482" t="s">
        <v>491</v>
      </c>
      <c r="B205" s="460">
        <v>0</v>
      </c>
      <c r="C205" s="460">
        <v>240.00700000000001</v>
      </c>
      <c r="D205" s="461">
        <v>240.00700000000001</v>
      </c>
      <c r="E205" s="470" t="s">
        <v>320</v>
      </c>
      <c r="F205" s="460">
        <v>0</v>
      </c>
      <c r="G205" s="461">
        <v>0</v>
      </c>
      <c r="H205" s="463">
        <v>0</v>
      </c>
      <c r="I205" s="460">
        <v>0</v>
      </c>
      <c r="J205" s="461">
        <v>0</v>
      </c>
      <c r="K205" s="464">
        <v>0</v>
      </c>
    </row>
    <row r="206" spans="1:11" ht="14.4" customHeight="1" thickBot="1" x14ac:dyDescent="0.35">
      <c r="A206" s="482" t="s">
        <v>492</v>
      </c>
      <c r="B206" s="460">
        <v>0</v>
      </c>
      <c r="C206" s="460">
        <v>2923.50486</v>
      </c>
      <c r="D206" s="461">
        <v>2923.50486</v>
      </c>
      <c r="E206" s="470" t="s">
        <v>320</v>
      </c>
      <c r="F206" s="460">
        <v>0</v>
      </c>
      <c r="G206" s="461">
        <v>0</v>
      </c>
      <c r="H206" s="463">
        <v>663.84400000000005</v>
      </c>
      <c r="I206" s="460">
        <v>1527.8530000000001</v>
      </c>
      <c r="J206" s="461">
        <v>1527.8530000000001</v>
      </c>
      <c r="K206" s="471" t="s">
        <v>295</v>
      </c>
    </row>
    <row r="207" spans="1:11" ht="14.4" customHeight="1" thickBot="1" x14ac:dyDescent="0.35">
      <c r="A207" s="487"/>
      <c r="B207" s="460">
        <v>60229.425598816502</v>
      </c>
      <c r="C207" s="460">
        <v>102706.69209</v>
      </c>
      <c r="D207" s="461">
        <v>42477.2664911834</v>
      </c>
      <c r="E207" s="462">
        <v>1.70525770533</v>
      </c>
      <c r="F207" s="460">
        <v>109083.70194397301</v>
      </c>
      <c r="G207" s="461">
        <v>45451.542476655202</v>
      </c>
      <c r="H207" s="463">
        <v>10221.63582</v>
      </c>
      <c r="I207" s="460">
        <v>47458.193099999997</v>
      </c>
      <c r="J207" s="461">
        <v>2006.6506233447201</v>
      </c>
      <c r="K207" s="464">
        <v>0.435062179356</v>
      </c>
    </row>
    <row r="208" spans="1:11" ht="14.4" customHeight="1" thickBot="1" x14ac:dyDescent="0.35">
      <c r="A208" s="488" t="s">
        <v>66</v>
      </c>
      <c r="B208" s="474">
        <v>60229.425598816502</v>
      </c>
      <c r="C208" s="474">
        <v>102706.69209</v>
      </c>
      <c r="D208" s="475">
        <v>42477.2664911834</v>
      </c>
      <c r="E208" s="476" t="s">
        <v>320</v>
      </c>
      <c r="F208" s="474">
        <v>109083.70194397301</v>
      </c>
      <c r="G208" s="475">
        <v>45451.542476655202</v>
      </c>
      <c r="H208" s="474">
        <v>10221.63582</v>
      </c>
      <c r="I208" s="474">
        <v>47458.193099999902</v>
      </c>
      <c r="J208" s="475">
        <v>2006.6506233446901</v>
      </c>
      <c r="K208" s="477">
        <v>0.435062179356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42" customWidth="1"/>
    <col min="2" max="2" width="61.109375" style="242" customWidth="1"/>
    <col min="3" max="3" width="9.5546875" style="161" customWidth="1"/>
    <col min="4" max="4" width="9.5546875" style="243" customWidth="1"/>
    <col min="5" max="5" width="2.21875" style="243" customWidth="1"/>
    <col min="6" max="6" width="9.5546875" style="244" customWidth="1"/>
    <col min="7" max="7" width="9.5546875" style="241" customWidth="1"/>
    <col min="8" max="9" width="9.5546875" style="161" customWidth="1"/>
    <col min="10" max="10" width="0" style="161" hidden="1" customWidth="1"/>
    <col min="11" max="16384" width="8.88671875" style="161"/>
  </cols>
  <sheetData>
    <row r="1" spans="1:10" ht="18.600000000000001" customHeight="1" thickBot="1" x14ac:dyDescent="0.4">
      <c r="A1" s="392" t="s">
        <v>150</v>
      </c>
      <c r="B1" s="393"/>
      <c r="C1" s="393"/>
      <c r="D1" s="393"/>
      <c r="E1" s="393"/>
      <c r="F1" s="393"/>
      <c r="G1" s="364"/>
      <c r="H1" s="394"/>
      <c r="I1" s="394"/>
    </row>
    <row r="2" spans="1:10" ht="14.4" customHeight="1" thickBot="1" x14ac:dyDescent="0.35">
      <c r="A2" s="273" t="s">
        <v>294</v>
      </c>
      <c r="B2" s="240"/>
      <c r="C2" s="240"/>
      <c r="D2" s="240"/>
      <c r="E2" s="240"/>
      <c r="F2" s="240"/>
    </row>
    <row r="3" spans="1:10" ht="14.4" customHeight="1" thickBot="1" x14ac:dyDescent="0.35">
      <c r="A3" s="273"/>
      <c r="B3" s="240"/>
      <c r="C3" s="331">
        <v>2013</v>
      </c>
      <c r="D3" s="332">
        <v>2014</v>
      </c>
      <c r="E3" s="7"/>
      <c r="F3" s="387">
        <v>2015</v>
      </c>
      <c r="G3" s="388"/>
      <c r="H3" s="388"/>
      <c r="I3" s="389"/>
    </row>
    <row r="4" spans="1:10" ht="14.4" customHeight="1" thickBot="1" x14ac:dyDescent="0.35">
      <c r="A4" s="336" t="s">
        <v>0</v>
      </c>
      <c r="B4" s="337" t="s">
        <v>256</v>
      </c>
      <c r="C4" s="390" t="s">
        <v>79</v>
      </c>
      <c r="D4" s="391"/>
      <c r="E4" s="338"/>
      <c r="F4" s="333" t="s">
        <v>79</v>
      </c>
      <c r="G4" s="334" t="s">
        <v>80</v>
      </c>
      <c r="H4" s="334" t="s">
        <v>69</v>
      </c>
      <c r="I4" s="335" t="s">
        <v>81</v>
      </c>
    </row>
    <row r="5" spans="1:10" ht="14.4" customHeight="1" x14ac:dyDescent="0.3">
      <c r="A5" s="489" t="s">
        <v>493</v>
      </c>
      <c r="B5" s="490" t="s">
        <v>494</v>
      </c>
      <c r="C5" s="491" t="s">
        <v>495</v>
      </c>
      <c r="D5" s="491" t="s">
        <v>495</v>
      </c>
      <c r="E5" s="491"/>
      <c r="F5" s="491" t="s">
        <v>495</v>
      </c>
      <c r="G5" s="491" t="s">
        <v>495</v>
      </c>
      <c r="H5" s="491" t="s">
        <v>495</v>
      </c>
      <c r="I5" s="492" t="s">
        <v>495</v>
      </c>
      <c r="J5" s="493" t="s">
        <v>70</v>
      </c>
    </row>
    <row r="6" spans="1:10" ht="14.4" customHeight="1" x14ac:dyDescent="0.3">
      <c r="A6" s="489" t="s">
        <v>493</v>
      </c>
      <c r="B6" s="490" t="s">
        <v>303</v>
      </c>
      <c r="C6" s="491">
        <v>130.238329999999</v>
      </c>
      <c r="D6" s="491">
        <v>120.52537999999998</v>
      </c>
      <c r="E6" s="491"/>
      <c r="F6" s="491">
        <v>124.45022000000002</v>
      </c>
      <c r="G6" s="491">
        <v>113.98576240188083</v>
      </c>
      <c r="H6" s="491">
        <v>10.464457598119182</v>
      </c>
      <c r="I6" s="492">
        <v>1.0918049533346501</v>
      </c>
      <c r="J6" s="493" t="s">
        <v>1</v>
      </c>
    </row>
    <row r="7" spans="1:10" ht="14.4" customHeight="1" x14ac:dyDescent="0.3">
      <c r="A7" s="489" t="s">
        <v>493</v>
      </c>
      <c r="B7" s="490" t="s">
        <v>304</v>
      </c>
      <c r="C7" s="491">
        <v>4680.7610899999991</v>
      </c>
      <c r="D7" s="491">
        <v>5117.3349800000051</v>
      </c>
      <c r="E7" s="491"/>
      <c r="F7" s="491">
        <v>4839.627080000002</v>
      </c>
      <c r="G7" s="491">
        <v>4817.7753377356257</v>
      </c>
      <c r="H7" s="491">
        <v>21.851742264376298</v>
      </c>
      <c r="I7" s="492">
        <v>1.0045356499073796</v>
      </c>
      <c r="J7" s="493" t="s">
        <v>1</v>
      </c>
    </row>
    <row r="8" spans="1:10" ht="14.4" customHeight="1" x14ac:dyDescent="0.3">
      <c r="A8" s="489" t="s">
        <v>493</v>
      </c>
      <c r="B8" s="490" t="s">
        <v>305</v>
      </c>
      <c r="C8" s="491">
        <v>0</v>
      </c>
      <c r="D8" s="491">
        <v>0.15756000000000001</v>
      </c>
      <c r="E8" s="491"/>
      <c r="F8" s="491">
        <v>3.8129999999999997E-2</v>
      </c>
      <c r="G8" s="491">
        <v>0.12598617217958333</v>
      </c>
      <c r="H8" s="491">
        <v>-8.7856172179583331E-2</v>
      </c>
      <c r="I8" s="492">
        <v>0.3026522620724495</v>
      </c>
      <c r="J8" s="493" t="s">
        <v>1</v>
      </c>
    </row>
    <row r="9" spans="1:10" ht="14.4" customHeight="1" x14ac:dyDescent="0.3">
      <c r="A9" s="489" t="s">
        <v>493</v>
      </c>
      <c r="B9" s="490" t="s">
        <v>306</v>
      </c>
      <c r="C9" s="491">
        <v>13.095010000000002</v>
      </c>
      <c r="D9" s="491">
        <v>12.718159999999999</v>
      </c>
      <c r="E9" s="491"/>
      <c r="F9" s="491">
        <v>14.304819999999999</v>
      </c>
      <c r="G9" s="491">
        <v>13.536734295250834</v>
      </c>
      <c r="H9" s="491">
        <v>0.76808570474916493</v>
      </c>
      <c r="I9" s="492">
        <v>1.0567408422147013</v>
      </c>
      <c r="J9" s="493" t="s">
        <v>1</v>
      </c>
    </row>
    <row r="10" spans="1:10" ht="14.4" customHeight="1" x14ac:dyDescent="0.3">
      <c r="A10" s="489" t="s">
        <v>493</v>
      </c>
      <c r="B10" s="490" t="s">
        <v>496</v>
      </c>
      <c r="C10" s="491">
        <v>4824.0944299999983</v>
      </c>
      <c r="D10" s="491">
        <v>5250.7360800000051</v>
      </c>
      <c r="E10" s="491"/>
      <c r="F10" s="491">
        <v>4978.4202500000019</v>
      </c>
      <c r="G10" s="491">
        <v>4945.4238206049358</v>
      </c>
      <c r="H10" s="491">
        <v>32.996429395066116</v>
      </c>
      <c r="I10" s="492">
        <v>1.0066721135724683</v>
      </c>
      <c r="J10" s="493" t="s">
        <v>497</v>
      </c>
    </row>
    <row r="12" spans="1:10" ht="14.4" customHeight="1" x14ac:dyDescent="0.3">
      <c r="A12" s="489" t="s">
        <v>493</v>
      </c>
      <c r="B12" s="490" t="s">
        <v>494</v>
      </c>
      <c r="C12" s="491" t="s">
        <v>495</v>
      </c>
      <c r="D12" s="491" t="s">
        <v>495</v>
      </c>
      <c r="E12" s="491"/>
      <c r="F12" s="491" t="s">
        <v>495</v>
      </c>
      <c r="G12" s="491" t="s">
        <v>495</v>
      </c>
      <c r="H12" s="491" t="s">
        <v>495</v>
      </c>
      <c r="I12" s="492" t="s">
        <v>495</v>
      </c>
      <c r="J12" s="493" t="s">
        <v>70</v>
      </c>
    </row>
    <row r="13" spans="1:10" ht="14.4" customHeight="1" x14ac:dyDescent="0.3">
      <c r="A13" s="489" t="s">
        <v>498</v>
      </c>
      <c r="B13" s="490" t="s">
        <v>499</v>
      </c>
      <c r="C13" s="491" t="s">
        <v>495</v>
      </c>
      <c r="D13" s="491" t="s">
        <v>495</v>
      </c>
      <c r="E13" s="491"/>
      <c r="F13" s="491" t="s">
        <v>495</v>
      </c>
      <c r="G13" s="491" t="s">
        <v>495</v>
      </c>
      <c r="H13" s="491" t="s">
        <v>495</v>
      </c>
      <c r="I13" s="492" t="s">
        <v>495</v>
      </c>
      <c r="J13" s="493" t="s">
        <v>0</v>
      </c>
    </row>
    <row r="14" spans="1:10" ht="14.4" customHeight="1" x14ac:dyDescent="0.3">
      <c r="A14" s="489" t="s">
        <v>498</v>
      </c>
      <c r="B14" s="490" t="s">
        <v>303</v>
      </c>
      <c r="C14" s="491">
        <v>55.490489999998999</v>
      </c>
      <c r="D14" s="491">
        <v>43.30209</v>
      </c>
      <c r="E14" s="491"/>
      <c r="F14" s="491">
        <v>48.516770000000008</v>
      </c>
      <c r="G14" s="491">
        <v>50.388084575783331</v>
      </c>
      <c r="H14" s="491">
        <v>-1.8713145757833232</v>
      </c>
      <c r="I14" s="492">
        <v>0.96286196247509903</v>
      </c>
      <c r="J14" s="493" t="s">
        <v>1</v>
      </c>
    </row>
    <row r="15" spans="1:10" ht="14.4" customHeight="1" x14ac:dyDescent="0.3">
      <c r="A15" s="489" t="s">
        <v>498</v>
      </c>
      <c r="B15" s="490" t="s">
        <v>304</v>
      </c>
      <c r="C15" s="491">
        <v>4157.6109199999992</v>
      </c>
      <c r="D15" s="491">
        <v>4456.6759500000044</v>
      </c>
      <c r="E15" s="491"/>
      <c r="F15" s="491">
        <v>4307.139320000002</v>
      </c>
      <c r="G15" s="491">
        <v>4259.0368246947919</v>
      </c>
      <c r="H15" s="491">
        <v>48.102495305210141</v>
      </c>
      <c r="I15" s="492">
        <v>1.0112942191592009</v>
      </c>
      <c r="J15" s="493" t="s">
        <v>1</v>
      </c>
    </row>
    <row r="16" spans="1:10" ht="14.4" customHeight="1" x14ac:dyDescent="0.3">
      <c r="A16" s="489" t="s">
        <v>498</v>
      </c>
      <c r="B16" s="490" t="s">
        <v>305</v>
      </c>
      <c r="C16" s="491" t="s">
        <v>495</v>
      </c>
      <c r="D16" s="491">
        <v>7.8700000000000006E-2</v>
      </c>
      <c r="E16" s="491"/>
      <c r="F16" s="491">
        <v>3.8129999999999997E-2</v>
      </c>
      <c r="G16" s="491">
        <v>4.5991409178333331E-2</v>
      </c>
      <c r="H16" s="491">
        <v>-7.861409178333334E-3</v>
      </c>
      <c r="I16" s="492">
        <v>0.82906787770188906</v>
      </c>
      <c r="J16" s="493" t="s">
        <v>1</v>
      </c>
    </row>
    <row r="17" spans="1:10" ht="14.4" customHeight="1" x14ac:dyDescent="0.3">
      <c r="A17" s="489" t="s">
        <v>498</v>
      </c>
      <c r="B17" s="490" t="s">
        <v>306</v>
      </c>
      <c r="C17" s="491">
        <v>13.095010000000002</v>
      </c>
      <c r="D17" s="491">
        <v>12.718159999999999</v>
      </c>
      <c r="E17" s="491"/>
      <c r="F17" s="491">
        <v>14.304819999999999</v>
      </c>
      <c r="G17" s="491">
        <v>13.536734295250834</v>
      </c>
      <c r="H17" s="491">
        <v>0.76808570474916493</v>
      </c>
      <c r="I17" s="492">
        <v>1.0567408422147013</v>
      </c>
      <c r="J17" s="493" t="s">
        <v>1</v>
      </c>
    </row>
    <row r="18" spans="1:10" ht="14.4" customHeight="1" x14ac:dyDescent="0.3">
      <c r="A18" s="489" t="s">
        <v>498</v>
      </c>
      <c r="B18" s="490" t="s">
        <v>500</v>
      </c>
      <c r="C18" s="491">
        <v>4226.1964199999984</v>
      </c>
      <c r="D18" s="491">
        <v>4512.7749000000049</v>
      </c>
      <c r="E18" s="491"/>
      <c r="F18" s="491">
        <v>4369.9990400000024</v>
      </c>
      <c r="G18" s="491">
        <v>4323.0076349750034</v>
      </c>
      <c r="H18" s="491">
        <v>46.99140502499904</v>
      </c>
      <c r="I18" s="492">
        <v>1.0108700721795674</v>
      </c>
      <c r="J18" s="493" t="s">
        <v>501</v>
      </c>
    </row>
    <row r="19" spans="1:10" ht="14.4" customHeight="1" x14ac:dyDescent="0.3">
      <c r="A19" s="489" t="s">
        <v>495</v>
      </c>
      <c r="B19" s="490" t="s">
        <v>495</v>
      </c>
      <c r="C19" s="491" t="s">
        <v>495</v>
      </c>
      <c r="D19" s="491" t="s">
        <v>495</v>
      </c>
      <c r="E19" s="491"/>
      <c r="F19" s="491" t="s">
        <v>495</v>
      </c>
      <c r="G19" s="491" t="s">
        <v>495</v>
      </c>
      <c r="H19" s="491" t="s">
        <v>495</v>
      </c>
      <c r="I19" s="492" t="s">
        <v>495</v>
      </c>
      <c r="J19" s="493" t="s">
        <v>502</v>
      </c>
    </row>
    <row r="20" spans="1:10" ht="14.4" customHeight="1" x14ac:dyDescent="0.3">
      <c r="A20" s="489" t="s">
        <v>503</v>
      </c>
      <c r="B20" s="490" t="s">
        <v>504</v>
      </c>
      <c r="C20" s="491" t="s">
        <v>495</v>
      </c>
      <c r="D20" s="491" t="s">
        <v>495</v>
      </c>
      <c r="E20" s="491"/>
      <c r="F20" s="491" t="s">
        <v>495</v>
      </c>
      <c r="G20" s="491" t="s">
        <v>495</v>
      </c>
      <c r="H20" s="491" t="s">
        <v>495</v>
      </c>
      <c r="I20" s="492" t="s">
        <v>495</v>
      </c>
      <c r="J20" s="493" t="s">
        <v>0</v>
      </c>
    </row>
    <row r="21" spans="1:10" ht="14.4" customHeight="1" x14ac:dyDescent="0.3">
      <c r="A21" s="489" t="s">
        <v>503</v>
      </c>
      <c r="B21" s="490" t="s">
        <v>303</v>
      </c>
      <c r="C21" s="491">
        <v>74.747839999999997</v>
      </c>
      <c r="D21" s="491">
        <v>77.223289999999992</v>
      </c>
      <c r="E21" s="491"/>
      <c r="F21" s="491">
        <v>75.933450000000008</v>
      </c>
      <c r="G21" s="491">
        <v>63.597677826097502</v>
      </c>
      <c r="H21" s="491">
        <v>12.335772173902505</v>
      </c>
      <c r="I21" s="492">
        <v>1.1939657640902179</v>
      </c>
      <c r="J21" s="493" t="s">
        <v>1</v>
      </c>
    </row>
    <row r="22" spans="1:10" ht="14.4" customHeight="1" x14ac:dyDescent="0.3">
      <c r="A22" s="489" t="s">
        <v>503</v>
      </c>
      <c r="B22" s="490" t="s">
        <v>304</v>
      </c>
      <c r="C22" s="491">
        <v>523.15017</v>
      </c>
      <c r="D22" s="491">
        <v>660.65903000000094</v>
      </c>
      <c r="E22" s="491"/>
      <c r="F22" s="491">
        <v>532.48775999999998</v>
      </c>
      <c r="G22" s="491">
        <v>558.73851304083337</v>
      </c>
      <c r="H22" s="491">
        <v>-26.250753040833388</v>
      </c>
      <c r="I22" s="492">
        <v>0.95301782062960294</v>
      </c>
      <c r="J22" s="493" t="s">
        <v>1</v>
      </c>
    </row>
    <row r="23" spans="1:10" ht="14.4" customHeight="1" x14ac:dyDescent="0.3">
      <c r="A23" s="489" t="s">
        <v>503</v>
      </c>
      <c r="B23" s="490" t="s">
        <v>305</v>
      </c>
      <c r="C23" s="491">
        <v>0</v>
      </c>
      <c r="D23" s="491">
        <v>7.886E-2</v>
      </c>
      <c r="E23" s="491"/>
      <c r="F23" s="491">
        <v>0</v>
      </c>
      <c r="G23" s="491">
        <v>7.9994763001249997E-2</v>
      </c>
      <c r="H23" s="491">
        <v>-7.9994763001249997E-2</v>
      </c>
      <c r="I23" s="492">
        <v>0</v>
      </c>
      <c r="J23" s="493" t="s">
        <v>1</v>
      </c>
    </row>
    <row r="24" spans="1:10" ht="14.4" customHeight="1" x14ac:dyDescent="0.3">
      <c r="A24" s="489" t="s">
        <v>503</v>
      </c>
      <c r="B24" s="490" t="s">
        <v>306</v>
      </c>
      <c r="C24" s="491">
        <v>0</v>
      </c>
      <c r="D24" s="491">
        <v>0</v>
      </c>
      <c r="E24" s="491"/>
      <c r="F24" s="491" t="s">
        <v>495</v>
      </c>
      <c r="G24" s="491" t="s">
        <v>495</v>
      </c>
      <c r="H24" s="491" t="s">
        <v>495</v>
      </c>
      <c r="I24" s="492" t="s">
        <v>495</v>
      </c>
      <c r="J24" s="493" t="s">
        <v>1</v>
      </c>
    </row>
    <row r="25" spans="1:10" ht="14.4" customHeight="1" x14ac:dyDescent="0.3">
      <c r="A25" s="489" t="s">
        <v>503</v>
      </c>
      <c r="B25" s="490" t="s">
        <v>505</v>
      </c>
      <c r="C25" s="491">
        <v>597.89801</v>
      </c>
      <c r="D25" s="491">
        <v>737.96118000000092</v>
      </c>
      <c r="E25" s="491"/>
      <c r="F25" s="491">
        <v>608.42120999999997</v>
      </c>
      <c r="G25" s="491">
        <v>622.4161856299321</v>
      </c>
      <c r="H25" s="491">
        <v>-13.994975629932128</v>
      </c>
      <c r="I25" s="492">
        <v>0.9775150840337351</v>
      </c>
      <c r="J25" s="493" t="s">
        <v>501</v>
      </c>
    </row>
    <row r="26" spans="1:10" ht="14.4" customHeight="1" x14ac:dyDescent="0.3">
      <c r="A26" s="489" t="s">
        <v>495</v>
      </c>
      <c r="B26" s="490" t="s">
        <v>495</v>
      </c>
      <c r="C26" s="491" t="s">
        <v>495</v>
      </c>
      <c r="D26" s="491" t="s">
        <v>495</v>
      </c>
      <c r="E26" s="491"/>
      <c r="F26" s="491" t="s">
        <v>495</v>
      </c>
      <c r="G26" s="491" t="s">
        <v>495</v>
      </c>
      <c r="H26" s="491" t="s">
        <v>495</v>
      </c>
      <c r="I26" s="492" t="s">
        <v>495</v>
      </c>
      <c r="J26" s="493" t="s">
        <v>502</v>
      </c>
    </row>
    <row r="27" spans="1:10" ht="14.4" customHeight="1" x14ac:dyDescent="0.3">
      <c r="A27" s="489" t="s">
        <v>493</v>
      </c>
      <c r="B27" s="490" t="s">
        <v>496</v>
      </c>
      <c r="C27" s="491">
        <v>4824.0944299999983</v>
      </c>
      <c r="D27" s="491">
        <v>5250.7360800000051</v>
      </c>
      <c r="E27" s="491"/>
      <c r="F27" s="491">
        <v>4978.4202500000029</v>
      </c>
      <c r="G27" s="491">
        <v>4945.4238206049349</v>
      </c>
      <c r="H27" s="491">
        <v>32.996429395067935</v>
      </c>
      <c r="I27" s="492">
        <v>1.0066721135724686</v>
      </c>
      <c r="J27" s="493" t="s">
        <v>497</v>
      </c>
    </row>
  </sheetData>
  <mergeCells count="3">
    <mergeCell ref="F3:I3"/>
    <mergeCell ref="C4:D4"/>
    <mergeCell ref="A1:I1"/>
  </mergeCells>
  <conditionalFormatting sqref="F11 F28:F65537">
    <cfRule type="cellIs" dxfId="57" priority="18" stopIfTrue="1" operator="greaterThan">
      <formula>1</formula>
    </cfRule>
  </conditionalFormatting>
  <conditionalFormatting sqref="H5:H10">
    <cfRule type="expression" dxfId="56" priority="14">
      <formula>$H5&gt;0</formula>
    </cfRule>
  </conditionalFormatting>
  <conditionalFormatting sqref="I5:I10">
    <cfRule type="expression" dxfId="55" priority="15">
      <formula>$I5&gt;1</formula>
    </cfRule>
  </conditionalFormatting>
  <conditionalFormatting sqref="B5:B10">
    <cfRule type="expression" dxfId="54" priority="11">
      <formula>OR($J5="NS",$J5="SumaNS",$J5="Účet")</formula>
    </cfRule>
  </conditionalFormatting>
  <conditionalFormatting sqref="B5:D10 F5:I10">
    <cfRule type="expression" dxfId="53" priority="17">
      <formula>AND($J5&lt;&gt;"",$J5&lt;&gt;"mezeraKL")</formula>
    </cfRule>
  </conditionalFormatting>
  <conditionalFormatting sqref="B5:D10 F5:I10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51" priority="13">
      <formula>OR($J5="SumaNS",$J5="NS")</formula>
    </cfRule>
  </conditionalFormatting>
  <conditionalFormatting sqref="A5:A10">
    <cfRule type="expression" dxfId="50" priority="9">
      <formula>AND($J5&lt;&gt;"mezeraKL",$J5&lt;&gt;"")</formula>
    </cfRule>
  </conditionalFormatting>
  <conditionalFormatting sqref="A5:A10">
    <cfRule type="expression" dxfId="49" priority="10">
      <formula>AND($J5&lt;&gt;"",$J5&lt;&gt;"mezeraKL")</formula>
    </cfRule>
  </conditionalFormatting>
  <conditionalFormatting sqref="H12:H27">
    <cfRule type="expression" dxfId="48" priority="5">
      <formula>$H12&gt;0</formula>
    </cfRule>
  </conditionalFormatting>
  <conditionalFormatting sqref="A12:A27">
    <cfRule type="expression" dxfId="47" priority="2">
      <formula>AND($J12&lt;&gt;"mezeraKL",$J12&lt;&gt;"")</formula>
    </cfRule>
  </conditionalFormatting>
  <conditionalFormatting sqref="I12:I27">
    <cfRule type="expression" dxfId="46" priority="6">
      <formula>$I12&gt;1</formula>
    </cfRule>
  </conditionalFormatting>
  <conditionalFormatting sqref="B12:B27">
    <cfRule type="expression" dxfId="45" priority="1">
      <formula>OR($J12="NS",$J12="SumaNS",$J12="Účet")</formula>
    </cfRule>
  </conditionalFormatting>
  <conditionalFormatting sqref="A12:D27 F12:I27">
    <cfRule type="expression" dxfId="44" priority="8">
      <formula>AND($J12&lt;&gt;"",$J12&lt;&gt;"mezeraKL")</formula>
    </cfRule>
  </conditionalFormatting>
  <conditionalFormatting sqref="B12:D27 F12:I27">
    <cfRule type="expression" dxfId="43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7 F12:I27">
    <cfRule type="expression" dxfId="42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61" hidden="1" customWidth="1" outlineLevel="1"/>
    <col min="2" max="2" width="28.33203125" style="161" hidden="1" customWidth="1" outlineLevel="1"/>
    <col min="3" max="3" width="5.33203125" style="243" bestFit="1" customWidth="1" collapsed="1"/>
    <col min="4" max="4" width="18.77734375" style="247" customWidth="1"/>
    <col min="5" max="5" width="9" style="243" bestFit="1" customWidth="1"/>
    <col min="6" max="6" width="18.77734375" style="247" customWidth="1"/>
    <col min="7" max="7" width="5" style="243" customWidth="1"/>
    <col min="8" max="8" width="12.44140625" style="243" hidden="1" customWidth="1" outlineLevel="1"/>
    <col min="9" max="9" width="8.5546875" style="243" hidden="1" customWidth="1" outlineLevel="1"/>
    <col min="10" max="10" width="25.77734375" style="243" customWidth="1" collapsed="1"/>
    <col min="11" max="11" width="8.77734375" style="243" customWidth="1"/>
    <col min="12" max="13" width="7.77734375" style="241" customWidth="1"/>
    <col min="14" max="14" width="11.109375" style="241" customWidth="1"/>
    <col min="15" max="16384" width="8.88671875" style="161"/>
  </cols>
  <sheetData>
    <row r="1" spans="1:14" ht="18.600000000000001" customHeight="1" thickBot="1" x14ac:dyDescent="0.4">
      <c r="A1" s="399" t="s">
        <v>177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</row>
    <row r="2" spans="1:14" ht="14.4" customHeight="1" thickBot="1" x14ac:dyDescent="0.35">
      <c r="A2" s="273" t="s">
        <v>294</v>
      </c>
      <c r="B2" s="62"/>
      <c r="C2" s="245"/>
      <c r="D2" s="245"/>
      <c r="E2" s="245"/>
      <c r="F2" s="245"/>
      <c r="G2" s="245"/>
      <c r="H2" s="245"/>
      <c r="I2" s="245"/>
      <c r="J2" s="245"/>
      <c r="K2" s="245"/>
      <c r="L2" s="246"/>
      <c r="M2" s="246"/>
      <c r="N2" s="246"/>
    </row>
    <row r="3" spans="1:14" ht="14.4" customHeight="1" thickBot="1" x14ac:dyDescent="0.35">
      <c r="A3" s="62"/>
      <c r="B3" s="62"/>
      <c r="C3" s="395"/>
      <c r="D3" s="396"/>
      <c r="E3" s="396"/>
      <c r="F3" s="396"/>
      <c r="G3" s="396"/>
      <c r="H3" s="396"/>
      <c r="I3" s="396"/>
      <c r="J3" s="397" t="s">
        <v>140</v>
      </c>
      <c r="K3" s="398"/>
      <c r="L3" s="127">
        <f>IF(M3&lt;&gt;0,N3/M3,0)</f>
        <v>1664.1352284602749</v>
      </c>
      <c r="M3" s="127">
        <f>SUBTOTAL(9,M5:M1048576)</f>
        <v>2983</v>
      </c>
      <c r="N3" s="128">
        <f>SUBTOTAL(9,N5:N1048576)</f>
        <v>4964115.3864970002</v>
      </c>
    </row>
    <row r="4" spans="1:14" s="242" customFormat="1" ht="14.4" customHeight="1" thickBot="1" x14ac:dyDescent="0.35">
      <c r="A4" s="494" t="s">
        <v>4</v>
      </c>
      <c r="B4" s="495" t="s">
        <v>5</v>
      </c>
      <c r="C4" s="495" t="s">
        <v>0</v>
      </c>
      <c r="D4" s="495" t="s">
        <v>6</v>
      </c>
      <c r="E4" s="495" t="s">
        <v>7</v>
      </c>
      <c r="F4" s="495" t="s">
        <v>1</v>
      </c>
      <c r="G4" s="495" t="s">
        <v>8</v>
      </c>
      <c r="H4" s="495" t="s">
        <v>9</v>
      </c>
      <c r="I4" s="495" t="s">
        <v>10</v>
      </c>
      <c r="J4" s="496" t="s">
        <v>11</v>
      </c>
      <c r="K4" s="496" t="s">
        <v>12</v>
      </c>
      <c r="L4" s="497" t="s">
        <v>155</v>
      </c>
      <c r="M4" s="497" t="s">
        <v>13</v>
      </c>
      <c r="N4" s="498" t="s">
        <v>172</v>
      </c>
    </row>
    <row r="5" spans="1:14" ht="14.4" customHeight="1" x14ac:dyDescent="0.3">
      <c r="A5" s="499" t="s">
        <v>493</v>
      </c>
      <c r="B5" s="500" t="s">
        <v>494</v>
      </c>
      <c r="C5" s="501" t="s">
        <v>498</v>
      </c>
      <c r="D5" s="502" t="s">
        <v>720</v>
      </c>
      <c r="E5" s="501" t="s">
        <v>506</v>
      </c>
      <c r="F5" s="502" t="s">
        <v>722</v>
      </c>
      <c r="G5" s="501" t="s">
        <v>507</v>
      </c>
      <c r="H5" s="501" t="s">
        <v>508</v>
      </c>
      <c r="I5" s="501" t="s">
        <v>508</v>
      </c>
      <c r="J5" s="501" t="s">
        <v>509</v>
      </c>
      <c r="K5" s="501" t="s">
        <v>510</v>
      </c>
      <c r="L5" s="503">
        <v>171.6</v>
      </c>
      <c r="M5" s="503">
        <v>8</v>
      </c>
      <c r="N5" s="504">
        <v>1372.8</v>
      </c>
    </row>
    <row r="6" spans="1:14" ht="14.4" customHeight="1" x14ac:dyDescent="0.3">
      <c r="A6" s="505" t="s">
        <v>493</v>
      </c>
      <c r="B6" s="506" t="s">
        <v>494</v>
      </c>
      <c r="C6" s="507" t="s">
        <v>498</v>
      </c>
      <c r="D6" s="508" t="s">
        <v>720</v>
      </c>
      <c r="E6" s="507" t="s">
        <v>506</v>
      </c>
      <c r="F6" s="508" t="s">
        <v>722</v>
      </c>
      <c r="G6" s="507" t="s">
        <v>507</v>
      </c>
      <c r="H6" s="507" t="s">
        <v>511</v>
      </c>
      <c r="I6" s="507" t="s">
        <v>511</v>
      </c>
      <c r="J6" s="507" t="s">
        <v>509</v>
      </c>
      <c r="K6" s="507" t="s">
        <v>512</v>
      </c>
      <c r="L6" s="509">
        <v>92.95</v>
      </c>
      <c r="M6" s="509">
        <v>22</v>
      </c>
      <c r="N6" s="510">
        <v>2044.9</v>
      </c>
    </row>
    <row r="7" spans="1:14" ht="14.4" customHeight="1" x14ac:dyDescent="0.3">
      <c r="A7" s="505" t="s">
        <v>493</v>
      </c>
      <c r="B7" s="506" t="s">
        <v>494</v>
      </c>
      <c r="C7" s="507" t="s">
        <v>498</v>
      </c>
      <c r="D7" s="508" t="s">
        <v>720</v>
      </c>
      <c r="E7" s="507" t="s">
        <v>506</v>
      </c>
      <c r="F7" s="508" t="s">
        <v>722</v>
      </c>
      <c r="G7" s="507" t="s">
        <v>507</v>
      </c>
      <c r="H7" s="507" t="s">
        <v>513</v>
      </c>
      <c r="I7" s="507" t="s">
        <v>513</v>
      </c>
      <c r="J7" s="507" t="s">
        <v>509</v>
      </c>
      <c r="K7" s="507" t="s">
        <v>514</v>
      </c>
      <c r="L7" s="509">
        <v>93.677083333333329</v>
      </c>
      <c r="M7" s="509">
        <v>24</v>
      </c>
      <c r="N7" s="510">
        <v>2248.25</v>
      </c>
    </row>
    <row r="8" spans="1:14" ht="14.4" customHeight="1" x14ac:dyDescent="0.3">
      <c r="A8" s="505" t="s">
        <v>493</v>
      </c>
      <c r="B8" s="506" t="s">
        <v>494</v>
      </c>
      <c r="C8" s="507" t="s">
        <v>498</v>
      </c>
      <c r="D8" s="508" t="s">
        <v>720</v>
      </c>
      <c r="E8" s="507" t="s">
        <v>506</v>
      </c>
      <c r="F8" s="508" t="s">
        <v>722</v>
      </c>
      <c r="G8" s="507" t="s">
        <v>507</v>
      </c>
      <c r="H8" s="507" t="s">
        <v>515</v>
      </c>
      <c r="I8" s="507" t="s">
        <v>516</v>
      </c>
      <c r="J8" s="507" t="s">
        <v>517</v>
      </c>
      <c r="K8" s="507" t="s">
        <v>518</v>
      </c>
      <c r="L8" s="509">
        <v>87.028880049792377</v>
      </c>
      <c r="M8" s="509">
        <v>8</v>
      </c>
      <c r="N8" s="510">
        <v>696.23104039833902</v>
      </c>
    </row>
    <row r="9" spans="1:14" ht="14.4" customHeight="1" x14ac:dyDescent="0.3">
      <c r="A9" s="505" t="s">
        <v>493</v>
      </c>
      <c r="B9" s="506" t="s">
        <v>494</v>
      </c>
      <c r="C9" s="507" t="s">
        <v>498</v>
      </c>
      <c r="D9" s="508" t="s">
        <v>720</v>
      </c>
      <c r="E9" s="507" t="s">
        <v>506</v>
      </c>
      <c r="F9" s="508" t="s">
        <v>722</v>
      </c>
      <c r="G9" s="507" t="s">
        <v>507</v>
      </c>
      <c r="H9" s="507" t="s">
        <v>519</v>
      </c>
      <c r="I9" s="507" t="s">
        <v>520</v>
      </c>
      <c r="J9" s="507" t="s">
        <v>521</v>
      </c>
      <c r="K9" s="507" t="s">
        <v>522</v>
      </c>
      <c r="L9" s="509">
        <v>167.61000000000007</v>
      </c>
      <c r="M9" s="509">
        <v>7</v>
      </c>
      <c r="N9" s="510">
        <v>1173.2700000000004</v>
      </c>
    </row>
    <row r="10" spans="1:14" ht="14.4" customHeight="1" x14ac:dyDescent="0.3">
      <c r="A10" s="505" t="s">
        <v>493</v>
      </c>
      <c r="B10" s="506" t="s">
        <v>494</v>
      </c>
      <c r="C10" s="507" t="s">
        <v>498</v>
      </c>
      <c r="D10" s="508" t="s">
        <v>720</v>
      </c>
      <c r="E10" s="507" t="s">
        <v>506</v>
      </c>
      <c r="F10" s="508" t="s">
        <v>722</v>
      </c>
      <c r="G10" s="507" t="s">
        <v>507</v>
      </c>
      <c r="H10" s="507" t="s">
        <v>523</v>
      </c>
      <c r="I10" s="507" t="s">
        <v>524</v>
      </c>
      <c r="J10" s="507" t="s">
        <v>525</v>
      </c>
      <c r="K10" s="507" t="s">
        <v>526</v>
      </c>
      <c r="L10" s="509">
        <v>154.78049999999999</v>
      </c>
      <c r="M10" s="509">
        <v>10</v>
      </c>
      <c r="N10" s="510">
        <v>1547.8049999999998</v>
      </c>
    </row>
    <row r="11" spans="1:14" ht="14.4" customHeight="1" x14ac:dyDescent="0.3">
      <c r="A11" s="505" t="s">
        <v>493</v>
      </c>
      <c r="B11" s="506" t="s">
        <v>494</v>
      </c>
      <c r="C11" s="507" t="s">
        <v>498</v>
      </c>
      <c r="D11" s="508" t="s">
        <v>720</v>
      </c>
      <c r="E11" s="507" t="s">
        <v>506</v>
      </c>
      <c r="F11" s="508" t="s">
        <v>722</v>
      </c>
      <c r="G11" s="507" t="s">
        <v>507</v>
      </c>
      <c r="H11" s="507" t="s">
        <v>527</v>
      </c>
      <c r="I11" s="507" t="s">
        <v>528</v>
      </c>
      <c r="J11" s="507" t="s">
        <v>529</v>
      </c>
      <c r="K11" s="507" t="s">
        <v>530</v>
      </c>
      <c r="L11" s="509">
        <v>93.169747499062268</v>
      </c>
      <c r="M11" s="509">
        <v>3</v>
      </c>
      <c r="N11" s="510">
        <v>279.50924249718679</v>
      </c>
    </row>
    <row r="12" spans="1:14" ht="14.4" customHeight="1" x14ac:dyDescent="0.3">
      <c r="A12" s="505" t="s">
        <v>493</v>
      </c>
      <c r="B12" s="506" t="s">
        <v>494</v>
      </c>
      <c r="C12" s="507" t="s">
        <v>498</v>
      </c>
      <c r="D12" s="508" t="s">
        <v>720</v>
      </c>
      <c r="E12" s="507" t="s">
        <v>506</v>
      </c>
      <c r="F12" s="508" t="s">
        <v>722</v>
      </c>
      <c r="G12" s="507" t="s">
        <v>507</v>
      </c>
      <c r="H12" s="507" t="s">
        <v>531</v>
      </c>
      <c r="I12" s="507" t="s">
        <v>532</v>
      </c>
      <c r="J12" s="507" t="s">
        <v>533</v>
      </c>
      <c r="K12" s="507" t="s">
        <v>534</v>
      </c>
      <c r="L12" s="509">
        <v>18.249883434378631</v>
      </c>
      <c r="M12" s="509">
        <v>1</v>
      </c>
      <c r="N12" s="510">
        <v>18.249883434378631</v>
      </c>
    </row>
    <row r="13" spans="1:14" ht="14.4" customHeight="1" x14ac:dyDescent="0.3">
      <c r="A13" s="505" t="s">
        <v>493</v>
      </c>
      <c r="B13" s="506" t="s">
        <v>494</v>
      </c>
      <c r="C13" s="507" t="s">
        <v>498</v>
      </c>
      <c r="D13" s="508" t="s">
        <v>720</v>
      </c>
      <c r="E13" s="507" t="s">
        <v>506</v>
      </c>
      <c r="F13" s="508" t="s">
        <v>722</v>
      </c>
      <c r="G13" s="507" t="s">
        <v>507</v>
      </c>
      <c r="H13" s="507" t="s">
        <v>535</v>
      </c>
      <c r="I13" s="507" t="s">
        <v>536</v>
      </c>
      <c r="J13" s="507" t="s">
        <v>533</v>
      </c>
      <c r="K13" s="507" t="s">
        <v>537</v>
      </c>
      <c r="L13" s="509">
        <v>26.910000000000004</v>
      </c>
      <c r="M13" s="509">
        <v>2</v>
      </c>
      <c r="N13" s="510">
        <v>53.820000000000007</v>
      </c>
    </row>
    <row r="14" spans="1:14" ht="14.4" customHeight="1" x14ac:dyDescent="0.3">
      <c r="A14" s="505" t="s">
        <v>493</v>
      </c>
      <c r="B14" s="506" t="s">
        <v>494</v>
      </c>
      <c r="C14" s="507" t="s">
        <v>498</v>
      </c>
      <c r="D14" s="508" t="s">
        <v>720</v>
      </c>
      <c r="E14" s="507" t="s">
        <v>506</v>
      </c>
      <c r="F14" s="508" t="s">
        <v>722</v>
      </c>
      <c r="G14" s="507" t="s">
        <v>507</v>
      </c>
      <c r="H14" s="507" t="s">
        <v>538</v>
      </c>
      <c r="I14" s="507" t="s">
        <v>538</v>
      </c>
      <c r="J14" s="507" t="s">
        <v>509</v>
      </c>
      <c r="K14" s="507" t="s">
        <v>539</v>
      </c>
      <c r="L14" s="509">
        <v>192.50044284987339</v>
      </c>
      <c r="M14" s="509">
        <v>13</v>
      </c>
      <c r="N14" s="510">
        <v>2502.5057570483541</v>
      </c>
    </row>
    <row r="15" spans="1:14" ht="14.4" customHeight="1" x14ac:dyDescent="0.3">
      <c r="A15" s="505" t="s">
        <v>493</v>
      </c>
      <c r="B15" s="506" t="s">
        <v>494</v>
      </c>
      <c r="C15" s="507" t="s">
        <v>498</v>
      </c>
      <c r="D15" s="508" t="s">
        <v>720</v>
      </c>
      <c r="E15" s="507" t="s">
        <v>506</v>
      </c>
      <c r="F15" s="508" t="s">
        <v>722</v>
      </c>
      <c r="G15" s="507" t="s">
        <v>507</v>
      </c>
      <c r="H15" s="507" t="s">
        <v>540</v>
      </c>
      <c r="I15" s="507" t="s">
        <v>541</v>
      </c>
      <c r="J15" s="507" t="s">
        <v>521</v>
      </c>
      <c r="K15" s="507" t="s">
        <v>542</v>
      </c>
      <c r="L15" s="509">
        <v>55.332105263157892</v>
      </c>
      <c r="M15" s="509">
        <v>38</v>
      </c>
      <c r="N15" s="510">
        <v>2102.62</v>
      </c>
    </row>
    <row r="16" spans="1:14" ht="14.4" customHeight="1" x14ac:dyDescent="0.3">
      <c r="A16" s="505" t="s">
        <v>493</v>
      </c>
      <c r="B16" s="506" t="s">
        <v>494</v>
      </c>
      <c r="C16" s="507" t="s">
        <v>498</v>
      </c>
      <c r="D16" s="508" t="s">
        <v>720</v>
      </c>
      <c r="E16" s="507" t="s">
        <v>506</v>
      </c>
      <c r="F16" s="508" t="s">
        <v>722</v>
      </c>
      <c r="G16" s="507" t="s">
        <v>507</v>
      </c>
      <c r="H16" s="507" t="s">
        <v>543</v>
      </c>
      <c r="I16" s="507" t="s">
        <v>544</v>
      </c>
      <c r="J16" s="507" t="s">
        <v>545</v>
      </c>
      <c r="K16" s="507" t="s">
        <v>546</v>
      </c>
      <c r="L16" s="509">
        <v>79.880000000000067</v>
      </c>
      <c r="M16" s="509">
        <v>1</v>
      </c>
      <c r="N16" s="510">
        <v>79.880000000000067</v>
      </c>
    </row>
    <row r="17" spans="1:14" ht="14.4" customHeight="1" x14ac:dyDescent="0.3">
      <c r="A17" s="505" t="s">
        <v>493</v>
      </c>
      <c r="B17" s="506" t="s">
        <v>494</v>
      </c>
      <c r="C17" s="507" t="s">
        <v>498</v>
      </c>
      <c r="D17" s="508" t="s">
        <v>720</v>
      </c>
      <c r="E17" s="507" t="s">
        <v>506</v>
      </c>
      <c r="F17" s="508" t="s">
        <v>722</v>
      </c>
      <c r="G17" s="507" t="s">
        <v>507</v>
      </c>
      <c r="H17" s="507" t="s">
        <v>547</v>
      </c>
      <c r="I17" s="507" t="s">
        <v>181</v>
      </c>
      <c r="J17" s="507" t="s">
        <v>548</v>
      </c>
      <c r="K17" s="507"/>
      <c r="L17" s="509">
        <v>44.63</v>
      </c>
      <c r="M17" s="509">
        <v>1</v>
      </c>
      <c r="N17" s="510">
        <v>44.63</v>
      </c>
    </row>
    <row r="18" spans="1:14" ht="14.4" customHeight="1" x14ac:dyDescent="0.3">
      <c r="A18" s="505" t="s">
        <v>493</v>
      </c>
      <c r="B18" s="506" t="s">
        <v>494</v>
      </c>
      <c r="C18" s="507" t="s">
        <v>498</v>
      </c>
      <c r="D18" s="508" t="s">
        <v>720</v>
      </c>
      <c r="E18" s="507" t="s">
        <v>506</v>
      </c>
      <c r="F18" s="508" t="s">
        <v>722</v>
      </c>
      <c r="G18" s="507" t="s">
        <v>507</v>
      </c>
      <c r="H18" s="507" t="s">
        <v>549</v>
      </c>
      <c r="I18" s="507" t="s">
        <v>181</v>
      </c>
      <c r="J18" s="507" t="s">
        <v>550</v>
      </c>
      <c r="K18" s="507"/>
      <c r="L18" s="509">
        <v>95.800117927818391</v>
      </c>
      <c r="M18" s="509">
        <v>41</v>
      </c>
      <c r="N18" s="510">
        <v>3927.8048350405543</v>
      </c>
    </row>
    <row r="19" spans="1:14" ht="14.4" customHeight="1" x14ac:dyDescent="0.3">
      <c r="A19" s="505" t="s">
        <v>493</v>
      </c>
      <c r="B19" s="506" t="s">
        <v>494</v>
      </c>
      <c r="C19" s="507" t="s">
        <v>498</v>
      </c>
      <c r="D19" s="508" t="s">
        <v>720</v>
      </c>
      <c r="E19" s="507" t="s">
        <v>506</v>
      </c>
      <c r="F19" s="508" t="s">
        <v>722</v>
      </c>
      <c r="G19" s="507" t="s">
        <v>507</v>
      </c>
      <c r="H19" s="507" t="s">
        <v>551</v>
      </c>
      <c r="I19" s="507" t="s">
        <v>552</v>
      </c>
      <c r="J19" s="507" t="s">
        <v>553</v>
      </c>
      <c r="K19" s="507" t="s">
        <v>554</v>
      </c>
      <c r="L19" s="509">
        <v>38.94</v>
      </c>
      <c r="M19" s="509">
        <v>9</v>
      </c>
      <c r="N19" s="510">
        <v>350.46</v>
      </c>
    </row>
    <row r="20" spans="1:14" ht="14.4" customHeight="1" x14ac:dyDescent="0.3">
      <c r="A20" s="505" t="s">
        <v>493</v>
      </c>
      <c r="B20" s="506" t="s">
        <v>494</v>
      </c>
      <c r="C20" s="507" t="s">
        <v>498</v>
      </c>
      <c r="D20" s="508" t="s">
        <v>720</v>
      </c>
      <c r="E20" s="507" t="s">
        <v>506</v>
      </c>
      <c r="F20" s="508" t="s">
        <v>722</v>
      </c>
      <c r="G20" s="507" t="s">
        <v>507</v>
      </c>
      <c r="H20" s="507" t="s">
        <v>555</v>
      </c>
      <c r="I20" s="507" t="s">
        <v>556</v>
      </c>
      <c r="J20" s="507" t="s">
        <v>557</v>
      </c>
      <c r="K20" s="507" t="s">
        <v>558</v>
      </c>
      <c r="L20" s="509">
        <v>88.92363522819646</v>
      </c>
      <c r="M20" s="509">
        <v>58</v>
      </c>
      <c r="N20" s="510">
        <v>5157.5708432353949</v>
      </c>
    </row>
    <row r="21" spans="1:14" ht="14.4" customHeight="1" x14ac:dyDescent="0.3">
      <c r="A21" s="505" t="s">
        <v>493</v>
      </c>
      <c r="B21" s="506" t="s">
        <v>494</v>
      </c>
      <c r="C21" s="507" t="s">
        <v>498</v>
      </c>
      <c r="D21" s="508" t="s">
        <v>720</v>
      </c>
      <c r="E21" s="507" t="s">
        <v>506</v>
      </c>
      <c r="F21" s="508" t="s">
        <v>722</v>
      </c>
      <c r="G21" s="507" t="s">
        <v>507</v>
      </c>
      <c r="H21" s="507" t="s">
        <v>559</v>
      </c>
      <c r="I21" s="507" t="s">
        <v>181</v>
      </c>
      <c r="J21" s="507" t="s">
        <v>560</v>
      </c>
      <c r="K21" s="507"/>
      <c r="L21" s="509">
        <v>138.08260000000001</v>
      </c>
      <c r="M21" s="509">
        <v>1</v>
      </c>
      <c r="N21" s="510">
        <v>138.08260000000001</v>
      </c>
    </row>
    <row r="22" spans="1:14" ht="14.4" customHeight="1" x14ac:dyDescent="0.3">
      <c r="A22" s="505" t="s">
        <v>493</v>
      </c>
      <c r="B22" s="506" t="s">
        <v>494</v>
      </c>
      <c r="C22" s="507" t="s">
        <v>498</v>
      </c>
      <c r="D22" s="508" t="s">
        <v>720</v>
      </c>
      <c r="E22" s="507" t="s">
        <v>506</v>
      </c>
      <c r="F22" s="508" t="s">
        <v>722</v>
      </c>
      <c r="G22" s="507" t="s">
        <v>507</v>
      </c>
      <c r="H22" s="507" t="s">
        <v>561</v>
      </c>
      <c r="I22" s="507" t="s">
        <v>562</v>
      </c>
      <c r="J22" s="507" t="s">
        <v>563</v>
      </c>
      <c r="K22" s="507"/>
      <c r="L22" s="509">
        <v>577.27</v>
      </c>
      <c r="M22" s="509">
        <v>10</v>
      </c>
      <c r="N22" s="510">
        <v>5772.7</v>
      </c>
    </row>
    <row r="23" spans="1:14" ht="14.4" customHeight="1" x14ac:dyDescent="0.3">
      <c r="A23" s="505" t="s">
        <v>493</v>
      </c>
      <c r="B23" s="506" t="s">
        <v>494</v>
      </c>
      <c r="C23" s="507" t="s">
        <v>498</v>
      </c>
      <c r="D23" s="508" t="s">
        <v>720</v>
      </c>
      <c r="E23" s="507" t="s">
        <v>506</v>
      </c>
      <c r="F23" s="508" t="s">
        <v>722</v>
      </c>
      <c r="G23" s="507" t="s">
        <v>507</v>
      </c>
      <c r="H23" s="507" t="s">
        <v>564</v>
      </c>
      <c r="I23" s="507" t="s">
        <v>565</v>
      </c>
      <c r="J23" s="507" t="s">
        <v>566</v>
      </c>
      <c r="K23" s="507" t="s">
        <v>567</v>
      </c>
      <c r="L23" s="509">
        <v>279.3783547281102</v>
      </c>
      <c r="M23" s="509">
        <v>6</v>
      </c>
      <c r="N23" s="510">
        <v>1676.2701283686611</v>
      </c>
    </row>
    <row r="24" spans="1:14" ht="14.4" customHeight="1" x14ac:dyDescent="0.3">
      <c r="A24" s="505" t="s">
        <v>493</v>
      </c>
      <c r="B24" s="506" t="s">
        <v>494</v>
      </c>
      <c r="C24" s="507" t="s">
        <v>498</v>
      </c>
      <c r="D24" s="508" t="s">
        <v>720</v>
      </c>
      <c r="E24" s="507" t="s">
        <v>506</v>
      </c>
      <c r="F24" s="508" t="s">
        <v>722</v>
      </c>
      <c r="G24" s="507" t="s">
        <v>507</v>
      </c>
      <c r="H24" s="507" t="s">
        <v>568</v>
      </c>
      <c r="I24" s="507" t="s">
        <v>181</v>
      </c>
      <c r="J24" s="507" t="s">
        <v>569</v>
      </c>
      <c r="K24" s="507"/>
      <c r="L24" s="509">
        <v>31.871600253757077</v>
      </c>
      <c r="M24" s="509">
        <v>6</v>
      </c>
      <c r="N24" s="510">
        <v>191.22960152254245</v>
      </c>
    </row>
    <row r="25" spans="1:14" ht="14.4" customHeight="1" x14ac:dyDescent="0.3">
      <c r="A25" s="505" t="s">
        <v>493</v>
      </c>
      <c r="B25" s="506" t="s">
        <v>494</v>
      </c>
      <c r="C25" s="507" t="s">
        <v>498</v>
      </c>
      <c r="D25" s="508" t="s">
        <v>720</v>
      </c>
      <c r="E25" s="507" t="s">
        <v>506</v>
      </c>
      <c r="F25" s="508" t="s">
        <v>722</v>
      </c>
      <c r="G25" s="507" t="s">
        <v>507</v>
      </c>
      <c r="H25" s="507" t="s">
        <v>570</v>
      </c>
      <c r="I25" s="507" t="s">
        <v>571</v>
      </c>
      <c r="J25" s="507" t="s">
        <v>572</v>
      </c>
      <c r="K25" s="507" t="s">
        <v>573</v>
      </c>
      <c r="L25" s="509">
        <v>136.44</v>
      </c>
      <c r="M25" s="509">
        <v>1</v>
      </c>
      <c r="N25" s="510">
        <v>136.44</v>
      </c>
    </row>
    <row r="26" spans="1:14" ht="14.4" customHeight="1" x14ac:dyDescent="0.3">
      <c r="A26" s="505" t="s">
        <v>493</v>
      </c>
      <c r="B26" s="506" t="s">
        <v>494</v>
      </c>
      <c r="C26" s="507" t="s">
        <v>498</v>
      </c>
      <c r="D26" s="508" t="s">
        <v>720</v>
      </c>
      <c r="E26" s="507" t="s">
        <v>506</v>
      </c>
      <c r="F26" s="508" t="s">
        <v>722</v>
      </c>
      <c r="G26" s="507" t="s">
        <v>507</v>
      </c>
      <c r="H26" s="507" t="s">
        <v>574</v>
      </c>
      <c r="I26" s="507" t="s">
        <v>575</v>
      </c>
      <c r="J26" s="507" t="s">
        <v>576</v>
      </c>
      <c r="K26" s="507" t="s">
        <v>577</v>
      </c>
      <c r="L26" s="509">
        <v>62.208888864549962</v>
      </c>
      <c r="M26" s="509">
        <v>1</v>
      </c>
      <c r="N26" s="510">
        <v>62.208888864549962</v>
      </c>
    </row>
    <row r="27" spans="1:14" ht="14.4" customHeight="1" x14ac:dyDescent="0.3">
      <c r="A27" s="505" t="s">
        <v>493</v>
      </c>
      <c r="B27" s="506" t="s">
        <v>494</v>
      </c>
      <c r="C27" s="507" t="s">
        <v>498</v>
      </c>
      <c r="D27" s="508" t="s">
        <v>720</v>
      </c>
      <c r="E27" s="507" t="s">
        <v>506</v>
      </c>
      <c r="F27" s="508" t="s">
        <v>722</v>
      </c>
      <c r="G27" s="507" t="s">
        <v>507</v>
      </c>
      <c r="H27" s="507" t="s">
        <v>578</v>
      </c>
      <c r="I27" s="507" t="s">
        <v>579</v>
      </c>
      <c r="J27" s="507" t="s">
        <v>580</v>
      </c>
      <c r="K27" s="507" t="s">
        <v>581</v>
      </c>
      <c r="L27" s="509">
        <v>73.841228765529294</v>
      </c>
      <c r="M27" s="509">
        <v>4</v>
      </c>
      <c r="N27" s="510">
        <v>295.36491506211718</v>
      </c>
    </row>
    <row r="28" spans="1:14" ht="14.4" customHeight="1" x14ac:dyDescent="0.3">
      <c r="A28" s="505" t="s">
        <v>493</v>
      </c>
      <c r="B28" s="506" t="s">
        <v>494</v>
      </c>
      <c r="C28" s="507" t="s">
        <v>498</v>
      </c>
      <c r="D28" s="508" t="s">
        <v>720</v>
      </c>
      <c r="E28" s="507" t="s">
        <v>506</v>
      </c>
      <c r="F28" s="508" t="s">
        <v>722</v>
      </c>
      <c r="G28" s="507" t="s">
        <v>507</v>
      </c>
      <c r="H28" s="507" t="s">
        <v>582</v>
      </c>
      <c r="I28" s="507" t="s">
        <v>583</v>
      </c>
      <c r="J28" s="507" t="s">
        <v>580</v>
      </c>
      <c r="K28" s="507" t="s">
        <v>584</v>
      </c>
      <c r="L28" s="509">
        <v>50.16</v>
      </c>
      <c r="M28" s="509">
        <v>10</v>
      </c>
      <c r="N28" s="510">
        <v>501.59999999999997</v>
      </c>
    </row>
    <row r="29" spans="1:14" ht="14.4" customHeight="1" x14ac:dyDescent="0.3">
      <c r="A29" s="505" t="s">
        <v>493</v>
      </c>
      <c r="B29" s="506" t="s">
        <v>494</v>
      </c>
      <c r="C29" s="507" t="s">
        <v>498</v>
      </c>
      <c r="D29" s="508" t="s">
        <v>720</v>
      </c>
      <c r="E29" s="507" t="s">
        <v>506</v>
      </c>
      <c r="F29" s="508" t="s">
        <v>722</v>
      </c>
      <c r="G29" s="507" t="s">
        <v>507</v>
      </c>
      <c r="H29" s="507" t="s">
        <v>585</v>
      </c>
      <c r="I29" s="507" t="s">
        <v>181</v>
      </c>
      <c r="J29" s="507" t="s">
        <v>586</v>
      </c>
      <c r="K29" s="507"/>
      <c r="L29" s="509">
        <v>31.871400380635613</v>
      </c>
      <c r="M29" s="509">
        <v>2</v>
      </c>
      <c r="N29" s="510">
        <v>63.742800761271226</v>
      </c>
    </row>
    <row r="30" spans="1:14" ht="14.4" customHeight="1" x14ac:dyDescent="0.3">
      <c r="A30" s="505" t="s">
        <v>493</v>
      </c>
      <c r="B30" s="506" t="s">
        <v>494</v>
      </c>
      <c r="C30" s="507" t="s">
        <v>498</v>
      </c>
      <c r="D30" s="508" t="s">
        <v>720</v>
      </c>
      <c r="E30" s="507" t="s">
        <v>506</v>
      </c>
      <c r="F30" s="508" t="s">
        <v>722</v>
      </c>
      <c r="G30" s="507" t="s">
        <v>507</v>
      </c>
      <c r="H30" s="507" t="s">
        <v>587</v>
      </c>
      <c r="I30" s="507" t="s">
        <v>181</v>
      </c>
      <c r="J30" s="507" t="s">
        <v>588</v>
      </c>
      <c r="K30" s="507"/>
      <c r="L30" s="509">
        <v>79.541826666666665</v>
      </c>
      <c r="M30" s="509">
        <v>5</v>
      </c>
      <c r="N30" s="510">
        <v>397.70913333333334</v>
      </c>
    </row>
    <row r="31" spans="1:14" ht="14.4" customHeight="1" x14ac:dyDescent="0.3">
      <c r="A31" s="505" t="s">
        <v>493</v>
      </c>
      <c r="B31" s="506" t="s">
        <v>494</v>
      </c>
      <c r="C31" s="507" t="s">
        <v>498</v>
      </c>
      <c r="D31" s="508" t="s">
        <v>720</v>
      </c>
      <c r="E31" s="507" t="s">
        <v>506</v>
      </c>
      <c r="F31" s="508" t="s">
        <v>722</v>
      </c>
      <c r="G31" s="507" t="s">
        <v>507</v>
      </c>
      <c r="H31" s="507" t="s">
        <v>589</v>
      </c>
      <c r="I31" s="507" t="s">
        <v>181</v>
      </c>
      <c r="J31" s="507" t="s">
        <v>590</v>
      </c>
      <c r="K31" s="507"/>
      <c r="L31" s="509">
        <v>135.46513015468412</v>
      </c>
      <c r="M31" s="509">
        <v>2</v>
      </c>
      <c r="N31" s="510">
        <v>270.93026030936824</v>
      </c>
    </row>
    <row r="32" spans="1:14" ht="14.4" customHeight="1" x14ac:dyDescent="0.3">
      <c r="A32" s="505" t="s">
        <v>493</v>
      </c>
      <c r="B32" s="506" t="s">
        <v>494</v>
      </c>
      <c r="C32" s="507" t="s">
        <v>498</v>
      </c>
      <c r="D32" s="508" t="s">
        <v>720</v>
      </c>
      <c r="E32" s="507" t="s">
        <v>506</v>
      </c>
      <c r="F32" s="508" t="s">
        <v>722</v>
      </c>
      <c r="G32" s="507" t="s">
        <v>507</v>
      </c>
      <c r="H32" s="507" t="s">
        <v>591</v>
      </c>
      <c r="I32" s="507" t="s">
        <v>592</v>
      </c>
      <c r="J32" s="507" t="s">
        <v>593</v>
      </c>
      <c r="K32" s="507" t="s">
        <v>594</v>
      </c>
      <c r="L32" s="509">
        <v>692.99561904635152</v>
      </c>
      <c r="M32" s="509">
        <v>5</v>
      </c>
      <c r="N32" s="510">
        <v>3464.9780952317578</v>
      </c>
    </row>
    <row r="33" spans="1:14" ht="14.4" customHeight="1" x14ac:dyDescent="0.3">
      <c r="A33" s="505" t="s">
        <v>493</v>
      </c>
      <c r="B33" s="506" t="s">
        <v>494</v>
      </c>
      <c r="C33" s="507" t="s">
        <v>498</v>
      </c>
      <c r="D33" s="508" t="s">
        <v>720</v>
      </c>
      <c r="E33" s="507" t="s">
        <v>506</v>
      </c>
      <c r="F33" s="508" t="s">
        <v>722</v>
      </c>
      <c r="G33" s="507" t="s">
        <v>507</v>
      </c>
      <c r="H33" s="507" t="s">
        <v>595</v>
      </c>
      <c r="I33" s="507" t="s">
        <v>181</v>
      </c>
      <c r="J33" s="507" t="s">
        <v>596</v>
      </c>
      <c r="K33" s="507"/>
      <c r="L33" s="509">
        <v>4.7399999999999993</v>
      </c>
      <c r="M33" s="509">
        <v>40</v>
      </c>
      <c r="N33" s="510">
        <v>189.59999999999997</v>
      </c>
    </row>
    <row r="34" spans="1:14" ht="14.4" customHeight="1" x14ac:dyDescent="0.3">
      <c r="A34" s="505" t="s">
        <v>493</v>
      </c>
      <c r="B34" s="506" t="s">
        <v>494</v>
      </c>
      <c r="C34" s="507" t="s">
        <v>498</v>
      </c>
      <c r="D34" s="508" t="s">
        <v>720</v>
      </c>
      <c r="E34" s="507" t="s">
        <v>506</v>
      </c>
      <c r="F34" s="508" t="s">
        <v>722</v>
      </c>
      <c r="G34" s="507" t="s">
        <v>507</v>
      </c>
      <c r="H34" s="507" t="s">
        <v>597</v>
      </c>
      <c r="I34" s="507" t="s">
        <v>181</v>
      </c>
      <c r="J34" s="507" t="s">
        <v>598</v>
      </c>
      <c r="K34" s="507" t="s">
        <v>599</v>
      </c>
      <c r="L34" s="509">
        <v>78.199443901712257</v>
      </c>
      <c r="M34" s="509">
        <v>2</v>
      </c>
      <c r="N34" s="510">
        <v>156.39888780342451</v>
      </c>
    </row>
    <row r="35" spans="1:14" ht="14.4" customHeight="1" x14ac:dyDescent="0.3">
      <c r="A35" s="505" t="s">
        <v>493</v>
      </c>
      <c r="B35" s="506" t="s">
        <v>494</v>
      </c>
      <c r="C35" s="507" t="s">
        <v>498</v>
      </c>
      <c r="D35" s="508" t="s">
        <v>720</v>
      </c>
      <c r="E35" s="507" t="s">
        <v>506</v>
      </c>
      <c r="F35" s="508" t="s">
        <v>722</v>
      </c>
      <c r="G35" s="507" t="s">
        <v>507</v>
      </c>
      <c r="H35" s="507" t="s">
        <v>600</v>
      </c>
      <c r="I35" s="507" t="s">
        <v>181</v>
      </c>
      <c r="J35" s="507" t="s">
        <v>601</v>
      </c>
      <c r="K35" s="507"/>
      <c r="L35" s="509">
        <v>49.078308401617605</v>
      </c>
      <c r="M35" s="509">
        <v>180</v>
      </c>
      <c r="N35" s="510">
        <v>8834.0955122911691</v>
      </c>
    </row>
    <row r="36" spans="1:14" ht="14.4" customHeight="1" x14ac:dyDescent="0.3">
      <c r="A36" s="505" t="s">
        <v>493</v>
      </c>
      <c r="B36" s="506" t="s">
        <v>494</v>
      </c>
      <c r="C36" s="507" t="s">
        <v>498</v>
      </c>
      <c r="D36" s="508" t="s">
        <v>720</v>
      </c>
      <c r="E36" s="507" t="s">
        <v>506</v>
      </c>
      <c r="F36" s="508" t="s">
        <v>722</v>
      </c>
      <c r="G36" s="507" t="s">
        <v>507</v>
      </c>
      <c r="H36" s="507" t="s">
        <v>602</v>
      </c>
      <c r="I36" s="507" t="s">
        <v>181</v>
      </c>
      <c r="J36" s="507" t="s">
        <v>603</v>
      </c>
      <c r="K36" s="507"/>
      <c r="L36" s="509">
        <v>191.5674398246004</v>
      </c>
      <c r="M36" s="509">
        <v>2</v>
      </c>
      <c r="N36" s="510">
        <v>383.1348796492008</v>
      </c>
    </row>
    <row r="37" spans="1:14" ht="14.4" customHeight="1" x14ac:dyDescent="0.3">
      <c r="A37" s="505" t="s">
        <v>493</v>
      </c>
      <c r="B37" s="506" t="s">
        <v>494</v>
      </c>
      <c r="C37" s="507" t="s">
        <v>498</v>
      </c>
      <c r="D37" s="508" t="s">
        <v>720</v>
      </c>
      <c r="E37" s="507" t="s">
        <v>506</v>
      </c>
      <c r="F37" s="508" t="s">
        <v>722</v>
      </c>
      <c r="G37" s="507" t="s">
        <v>507</v>
      </c>
      <c r="H37" s="507" t="s">
        <v>604</v>
      </c>
      <c r="I37" s="507" t="s">
        <v>604</v>
      </c>
      <c r="J37" s="507" t="s">
        <v>605</v>
      </c>
      <c r="K37" s="507" t="s">
        <v>606</v>
      </c>
      <c r="L37" s="509">
        <v>57.906466702600504</v>
      </c>
      <c r="M37" s="509">
        <v>6</v>
      </c>
      <c r="N37" s="510">
        <v>347.43880021560301</v>
      </c>
    </row>
    <row r="38" spans="1:14" ht="14.4" customHeight="1" x14ac:dyDescent="0.3">
      <c r="A38" s="505" t="s">
        <v>493</v>
      </c>
      <c r="B38" s="506" t="s">
        <v>494</v>
      </c>
      <c r="C38" s="507" t="s">
        <v>498</v>
      </c>
      <c r="D38" s="508" t="s">
        <v>720</v>
      </c>
      <c r="E38" s="507" t="s">
        <v>506</v>
      </c>
      <c r="F38" s="508" t="s">
        <v>722</v>
      </c>
      <c r="G38" s="507" t="s">
        <v>507</v>
      </c>
      <c r="H38" s="507" t="s">
        <v>607</v>
      </c>
      <c r="I38" s="507" t="s">
        <v>181</v>
      </c>
      <c r="J38" s="507" t="s">
        <v>608</v>
      </c>
      <c r="K38" s="507" t="s">
        <v>609</v>
      </c>
      <c r="L38" s="509">
        <v>82.763779855867512</v>
      </c>
      <c r="M38" s="509">
        <v>1</v>
      </c>
      <c r="N38" s="510">
        <v>82.763779855867512</v>
      </c>
    </row>
    <row r="39" spans="1:14" ht="14.4" customHeight="1" x14ac:dyDescent="0.3">
      <c r="A39" s="505" t="s">
        <v>493</v>
      </c>
      <c r="B39" s="506" t="s">
        <v>494</v>
      </c>
      <c r="C39" s="507" t="s">
        <v>498</v>
      </c>
      <c r="D39" s="508" t="s">
        <v>720</v>
      </c>
      <c r="E39" s="507" t="s">
        <v>506</v>
      </c>
      <c r="F39" s="508" t="s">
        <v>722</v>
      </c>
      <c r="G39" s="507" t="s">
        <v>610</v>
      </c>
      <c r="H39" s="507" t="s">
        <v>611</v>
      </c>
      <c r="I39" s="507" t="s">
        <v>612</v>
      </c>
      <c r="J39" s="507" t="s">
        <v>613</v>
      </c>
      <c r="K39" s="507" t="s">
        <v>614</v>
      </c>
      <c r="L39" s="509">
        <v>34.796533422195033</v>
      </c>
      <c r="M39" s="509">
        <v>30</v>
      </c>
      <c r="N39" s="510">
        <v>1043.896002665851</v>
      </c>
    </row>
    <row r="40" spans="1:14" ht="14.4" customHeight="1" x14ac:dyDescent="0.3">
      <c r="A40" s="505" t="s">
        <v>493</v>
      </c>
      <c r="B40" s="506" t="s">
        <v>494</v>
      </c>
      <c r="C40" s="507" t="s">
        <v>498</v>
      </c>
      <c r="D40" s="508" t="s">
        <v>720</v>
      </c>
      <c r="E40" s="507" t="s">
        <v>506</v>
      </c>
      <c r="F40" s="508" t="s">
        <v>722</v>
      </c>
      <c r="G40" s="507" t="s">
        <v>610</v>
      </c>
      <c r="H40" s="507" t="s">
        <v>615</v>
      </c>
      <c r="I40" s="507" t="s">
        <v>616</v>
      </c>
      <c r="J40" s="507" t="s">
        <v>617</v>
      </c>
      <c r="K40" s="507" t="s">
        <v>618</v>
      </c>
      <c r="L40" s="509">
        <v>113.48303810201332</v>
      </c>
      <c r="M40" s="509">
        <v>8</v>
      </c>
      <c r="N40" s="510">
        <v>907.8643048161066</v>
      </c>
    </row>
    <row r="41" spans="1:14" ht="14.4" customHeight="1" x14ac:dyDescent="0.3">
      <c r="A41" s="505" t="s">
        <v>493</v>
      </c>
      <c r="B41" s="506" t="s">
        <v>494</v>
      </c>
      <c r="C41" s="507" t="s">
        <v>498</v>
      </c>
      <c r="D41" s="508" t="s">
        <v>720</v>
      </c>
      <c r="E41" s="507" t="s">
        <v>619</v>
      </c>
      <c r="F41" s="508" t="s">
        <v>723</v>
      </c>
      <c r="G41" s="507" t="s">
        <v>507</v>
      </c>
      <c r="H41" s="507" t="s">
        <v>620</v>
      </c>
      <c r="I41" s="507" t="s">
        <v>621</v>
      </c>
      <c r="J41" s="507" t="s">
        <v>622</v>
      </c>
      <c r="K41" s="507" t="s">
        <v>623</v>
      </c>
      <c r="L41" s="509">
        <v>781.01477452603058</v>
      </c>
      <c r="M41" s="509">
        <v>65</v>
      </c>
      <c r="N41" s="510">
        <v>50765.96034419199</v>
      </c>
    </row>
    <row r="42" spans="1:14" ht="14.4" customHeight="1" x14ac:dyDescent="0.3">
      <c r="A42" s="505" t="s">
        <v>493</v>
      </c>
      <c r="B42" s="506" t="s">
        <v>494</v>
      </c>
      <c r="C42" s="507" t="s">
        <v>498</v>
      </c>
      <c r="D42" s="508" t="s">
        <v>720</v>
      </c>
      <c r="E42" s="507" t="s">
        <v>619</v>
      </c>
      <c r="F42" s="508" t="s">
        <v>723</v>
      </c>
      <c r="G42" s="507" t="s">
        <v>507</v>
      </c>
      <c r="H42" s="507" t="s">
        <v>624</v>
      </c>
      <c r="I42" s="507" t="s">
        <v>625</v>
      </c>
      <c r="J42" s="507" t="s">
        <v>626</v>
      </c>
      <c r="K42" s="507" t="s">
        <v>627</v>
      </c>
      <c r="L42" s="509">
        <v>1663.9515860549823</v>
      </c>
      <c r="M42" s="509">
        <v>138</v>
      </c>
      <c r="N42" s="510">
        <v>229625.31887558755</v>
      </c>
    </row>
    <row r="43" spans="1:14" ht="14.4" customHeight="1" x14ac:dyDescent="0.3">
      <c r="A43" s="505" t="s">
        <v>493</v>
      </c>
      <c r="B43" s="506" t="s">
        <v>494</v>
      </c>
      <c r="C43" s="507" t="s">
        <v>498</v>
      </c>
      <c r="D43" s="508" t="s">
        <v>720</v>
      </c>
      <c r="E43" s="507" t="s">
        <v>619</v>
      </c>
      <c r="F43" s="508" t="s">
        <v>723</v>
      </c>
      <c r="G43" s="507" t="s">
        <v>507</v>
      </c>
      <c r="H43" s="507" t="s">
        <v>628</v>
      </c>
      <c r="I43" s="507" t="s">
        <v>629</v>
      </c>
      <c r="J43" s="507" t="s">
        <v>630</v>
      </c>
      <c r="K43" s="507" t="s">
        <v>631</v>
      </c>
      <c r="L43" s="509">
        <v>2556.3700066100596</v>
      </c>
      <c r="M43" s="509">
        <v>219</v>
      </c>
      <c r="N43" s="510">
        <v>559845.03144760302</v>
      </c>
    </row>
    <row r="44" spans="1:14" ht="14.4" customHeight="1" x14ac:dyDescent="0.3">
      <c r="A44" s="505" t="s">
        <v>493</v>
      </c>
      <c r="B44" s="506" t="s">
        <v>494</v>
      </c>
      <c r="C44" s="507" t="s">
        <v>498</v>
      </c>
      <c r="D44" s="508" t="s">
        <v>720</v>
      </c>
      <c r="E44" s="507" t="s">
        <v>619</v>
      </c>
      <c r="F44" s="508" t="s">
        <v>723</v>
      </c>
      <c r="G44" s="507" t="s">
        <v>507</v>
      </c>
      <c r="H44" s="507" t="s">
        <v>632</v>
      </c>
      <c r="I44" s="507" t="s">
        <v>633</v>
      </c>
      <c r="J44" s="507" t="s">
        <v>630</v>
      </c>
      <c r="K44" s="507" t="s">
        <v>634</v>
      </c>
      <c r="L44" s="509">
        <v>6388.260677176283</v>
      </c>
      <c r="M44" s="509">
        <v>35</v>
      </c>
      <c r="N44" s="510">
        <v>223589.12370116991</v>
      </c>
    </row>
    <row r="45" spans="1:14" ht="14.4" customHeight="1" x14ac:dyDescent="0.3">
      <c r="A45" s="505" t="s">
        <v>493</v>
      </c>
      <c r="B45" s="506" t="s">
        <v>494</v>
      </c>
      <c r="C45" s="507" t="s">
        <v>498</v>
      </c>
      <c r="D45" s="508" t="s">
        <v>720</v>
      </c>
      <c r="E45" s="507" t="s">
        <v>619</v>
      </c>
      <c r="F45" s="508" t="s">
        <v>723</v>
      </c>
      <c r="G45" s="507" t="s">
        <v>507</v>
      </c>
      <c r="H45" s="507" t="s">
        <v>635</v>
      </c>
      <c r="I45" s="507" t="s">
        <v>636</v>
      </c>
      <c r="J45" s="507" t="s">
        <v>637</v>
      </c>
      <c r="K45" s="507" t="s">
        <v>638</v>
      </c>
      <c r="L45" s="509">
        <v>946.03299426826641</v>
      </c>
      <c r="M45" s="509">
        <v>440</v>
      </c>
      <c r="N45" s="510">
        <v>416254.51747803722</v>
      </c>
    </row>
    <row r="46" spans="1:14" ht="14.4" customHeight="1" x14ac:dyDescent="0.3">
      <c r="A46" s="505" t="s">
        <v>493</v>
      </c>
      <c r="B46" s="506" t="s">
        <v>494</v>
      </c>
      <c r="C46" s="507" t="s">
        <v>498</v>
      </c>
      <c r="D46" s="508" t="s">
        <v>720</v>
      </c>
      <c r="E46" s="507" t="s">
        <v>619</v>
      </c>
      <c r="F46" s="508" t="s">
        <v>723</v>
      </c>
      <c r="G46" s="507" t="s">
        <v>507</v>
      </c>
      <c r="H46" s="507" t="s">
        <v>639</v>
      </c>
      <c r="I46" s="507" t="s">
        <v>640</v>
      </c>
      <c r="J46" s="507" t="s">
        <v>641</v>
      </c>
      <c r="K46" s="507" t="s">
        <v>642</v>
      </c>
      <c r="L46" s="509">
        <v>932.21114395613893</v>
      </c>
      <c r="M46" s="509">
        <v>655</v>
      </c>
      <c r="N46" s="510">
        <v>610598.29929127102</v>
      </c>
    </row>
    <row r="47" spans="1:14" ht="14.4" customHeight="1" x14ac:dyDescent="0.3">
      <c r="A47" s="505" t="s">
        <v>493</v>
      </c>
      <c r="B47" s="506" t="s">
        <v>494</v>
      </c>
      <c r="C47" s="507" t="s">
        <v>498</v>
      </c>
      <c r="D47" s="508" t="s">
        <v>720</v>
      </c>
      <c r="E47" s="507" t="s">
        <v>619</v>
      </c>
      <c r="F47" s="508" t="s">
        <v>723</v>
      </c>
      <c r="G47" s="507" t="s">
        <v>507</v>
      </c>
      <c r="H47" s="507" t="s">
        <v>643</v>
      </c>
      <c r="I47" s="507" t="s">
        <v>644</v>
      </c>
      <c r="J47" s="507" t="s">
        <v>645</v>
      </c>
      <c r="K47" s="507" t="s">
        <v>646</v>
      </c>
      <c r="L47" s="509">
        <v>399.41995714391908</v>
      </c>
      <c r="M47" s="509">
        <v>37</v>
      </c>
      <c r="N47" s="510">
        <v>14778.538414325005</v>
      </c>
    </row>
    <row r="48" spans="1:14" ht="14.4" customHeight="1" x14ac:dyDescent="0.3">
      <c r="A48" s="505" t="s">
        <v>493</v>
      </c>
      <c r="B48" s="506" t="s">
        <v>494</v>
      </c>
      <c r="C48" s="507" t="s">
        <v>498</v>
      </c>
      <c r="D48" s="508" t="s">
        <v>720</v>
      </c>
      <c r="E48" s="507" t="s">
        <v>619</v>
      </c>
      <c r="F48" s="508" t="s">
        <v>723</v>
      </c>
      <c r="G48" s="507" t="s">
        <v>610</v>
      </c>
      <c r="H48" s="507" t="s">
        <v>647</v>
      </c>
      <c r="I48" s="507" t="s">
        <v>648</v>
      </c>
      <c r="J48" s="507" t="s">
        <v>649</v>
      </c>
      <c r="K48" s="507" t="s">
        <v>650</v>
      </c>
      <c r="L48" s="509">
        <v>5270.8556141556319</v>
      </c>
      <c r="M48" s="509">
        <v>10</v>
      </c>
      <c r="N48" s="510">
        <v>52708.556141556321</v>
      </c>
    </row>
    <row r="49" spans="1:14" ht="14.4" customHeight="1" x14ac:dyDescent="0.3">
      <c r="A49" s="505" t="s">
        <v>493</v>
      </c>
      <c r="B49" s="506" t="s">
        <v>494</v>
      </c>
      <c r="C49" s="507" t="s">
        <v>498</v>
      </c>
      <c r="D49" s="508" t="s">
        <v>720</v>
      </c>
      <c r="E49" s="507" t="s">
        <v>619</v>
      </c>
      <c r="F49" s="508" t="s">
        <v>723</v>
      </c>
      <c r="G49" s="507" t="s">
        <v>610</v>
      </c>
      <c r="H49" s="507" t="s">
        <v>651</v>
      </c>
      <c r="I49" s="507" t="s">
        <v>652</v>
      </c>
      <c r="J49" s="507" t="s">
        <v>649</v>
      </c>
      <c r="K49" s="507" t="s">
        <v>653</v>
      </c>
      <c r="L49" s="509">
        <v>10446.743183883225</v>
      </c>
      <c r="M49" s="509">
        <v>14</v>
      </c>
      <c r="N49" s="510">
        <v>146254.40457436515</v>
      </c>
    </row>
    <row r="50" spans="1:14" ht="14.4" customHeight="1" x14ac:dyDescent="0.3">
      <c r="A50" s="505" t="s">
        <v>493</v>
      </c>
      <c r="B50" s="506" t="s">
        <v>494</v>
      </c>
      <c r="C50" s="507" t="s">
        <v>498</v>
      </c>
      <c r="D50" s="508" t="s">
        <v>720</v>
      </c>
      <c r="E50" s="507" t="s">
        <v>619</v>
      </c>
      <c r="F50" s="508" t="s">
        <v>723</v>
      </c>
      <c r="G50" s="507" t="s">
        <v>610</v>
      </c>
      <c r="H50" s="507" t="s">
        <v>654</v>
      </c>
      <c r="I50" s="507" t="s">
        <v>655</v>
      </c>
      <c r="J50" s="507" t="s">
        <v>656</v>
      </c>
      <c r="K50" s="507" t="s">
        <v>657</v>
      </c>
      <c r="L50" s="509">
        <v>1967.0649616117112</v>
      </c>
      <c r="M50" s="509">
        <v>25</v>
      </c>
      <c r="N50" s="510">
        <v>49176.62404029278</v>
      </c>
    </row>
    <row r="51" spans="1:14" ht="14.4" customHeight="1" x14ac:dyDescent="0.3">
      <c r="A51" s="505" t="s">
        <v>493</v>
      </c>
      <c r="B51" s="506" t="s">
        <v>494</v>
      </c>
      <c r="C51" s="507" t="s">
        <v>498</v>
      </c>
      <c r="D51" s="508" t="s">
        <v>720</v>
      </c>
      <c r="E51" s="507" t="s">
        <v>619</v>
      </c>
      <c r="F51" s="508" t="s">
        <v>723</v>
      </c>
      <c r="G51" s="507" t="s">
        <v>610</v>
      </c>
      <c r="H51" s="507" t="s">
        <v>658</v>
      </c>
      <c r="I51" s="507" t="s">
        <v>659</v>
      </c>
      <c r="J51" s="507" t="s">
        <v>660</v>
      </c>
      <c r="K51" s="507" t="s">
        <v>661</v>
      </c>
      <c r="L51" s="509">
        <v>2089.3522992326125</v>
      </c>
      <c r="M51" s="509">
        <v>395</v>
      </c>
      <c r="N51" s="510">
        <v>825294.158196882</v>
      </c>
    </row>
    <row r="52" spans="1:14" ht="14.4" customHeight="1" x14ac:dyDescent="0.3">
      <c r="A52" s="505" t="s">
        <v>493</v>
      </c>
      <c r="B52" s="506" t="s">
        <v>494</v>
      </c>
      <c r="C52" s="507" t="s">
        <v>498</v>
      </c>
      <c r="D52" s="508" t="s">
        <v>720</v>
      </c>
      <c r="E52" s="507" t="s">
        <v>619</v>
      </c>
      <c r="F52" s="508" t="s">
        <v>723</v>
      </c>
      <c r="G52" s="507" t="s">
        <v>610</v>
      </c>
      <c r="H52" s="507" t="s">
        <v>662</v>
      </c>
      <c r="I52" s="507" t="s">
        <v>662</v>
      </c>
      <c r="J52" s="507" t="s">
        <v>660</v>
      </c>
      <c r="K52" s="507" t="s">
        <v>663</v>
      </c>
      <c r="L52" s="509">
        <v>41786.991739768906</v>
      </c>
      <c r="M52" s="509">
        <v>27</v>
      </c>
      <c r="N52" s="510">
        <v>1128248.7769737605</v>
      </c>
    </row>
    <row r="53" spans="1:14" ht="14.4" customHeight="1" x14ac:dyDescent="0.3">
      <c r="A53" s="505" t="s">
        <v>493</v>
      </c>
      <c r="B53" s="506" t="s">
        <v>494</v>
      </c>
      <c r="C53" s="507" t="s">
        <v>498</v>
      </c>
      <c r="D53" s="508" t="s">
        <v>720</v>
      </c>
      <c r="E53" s="507" t="s">
        <v>664</v>
      </c>
      <c r="F53" s="508" t="s">
        <v>724</v>
      </c>
      <c r="G53" s="507" t="s">
        <v>507</v>
      </c>
      <c r="H53" s="507" t="s">
        <v>665</v>
      </c>
      <c r="I53" s="507" t="s">
        <v>666</v>
      </c>
      <c r="J53" s="507" t="s">
        <v>667</v>
      </c>
      <c r="K53" s="507" t="s">
        <v>668</v>
      </c>
      <c r="L53" s="509">
        <v>38.129999999999995</v>
      </c>
      <c r="M53" s="509">
        <v>1</v>
      </c>
      <c r="N53" s="510">
        <v>38.129999999999995</v>
      </c>
    </row>
    <row r="54" spans="1:14" ht="14.4" customHeight="1" x14ac:dyDescent="0.3">
      <c r="A54" s="505" t="s">
        <v>493</v>
      </c>
      <c r="B54" s="506" t="s">
        <v>494</v>
      </c>
      <c r="C54" s="507" t="s">
        <v>503</v>
      </c>
      <c r="D54" s="508" t="s">
        <v>721</v>
      </c>
      <c r="E54" s="507" t="s">
        <v>506</v>
      </c>
      <c r="F54" s="508" t="s">
        <v>722</v>
      </c>
      <c r="G54" s="507" t="s">
        <v>507</v>
      </c>
      <c r="H54" s="507" t="s">
        <v>511</v>
      </c>
      <c r="I54" s="507" t="s">
        <v>511</v>
      </c>
      <c r="J54" s="507" t="s">
        <v>509</v>
      </c>
      <c r="K54" s="507" t="s">
        <v>512</v>
      </c>
      <c r="L54" s="509">
        <v>92.95</v>
      </c>
      <c r="M54" s="509">
        <v>4</v>
      </c>
      <c r="N54" s="510">
        <v>371.8</v>
      </c>
    </row>
    <row r="55" spans="1:14" ht="14.4" customHeight="1" x14ac:dyDescent="0.3">
      <c r="A55" s="505" t="s">
        <v>493</v>
      </c>
      <c r="B55" s="506" t="s">
        <v>494</v>
      </c>
      <c r="C55" s="507" t="s">
        <v>503</v>
      </c>
      <c r="D55" s="508" t="s">
        <v>721</v>
      </c>
      <c r="E55" s="507" t="s">
        <v>506</v>
      </c>
      <c r="F55" s="508" t="s">
        <v>722</v>
      </c>
      <c r="G55" s="507" t="s">
        <v>507</v>
      </c>
      <c r="H55" s="507" t="s">
        <v>513</v>
      </c>
      <c r="I55" s="507" t="s">
        <v>513</v>
      </c>
      <c r="J55" s="507" t="s">
        <v>509</v>
      </c>
      <c r="K55" s="507" t="s">
        <v>514</v>
      </c>
      <c r="L55" s="509">
        <v>93.5</v>
      </c>
      <c r="M55" s="509">
        <v>14</v>
      </c>
      <c r="N55" s="510">
        <v>1309</v>
      </c>
    </row>
    <row r="56" spans="1:14" ht="14.4" customHeight="1" x14ac:dyDescent="0.3">
      <c r="A56" s="505" t="s">
        <v>493</v>
      </c>
      <c r="B56" s="506" t="s">
        <v>494</v>
      </c>
      <c r="C56" s="507" t="s">
        <v>503</v>
      </c>
      <c r="D56" s="508" t="s">
        <v>721</v>
      </c>
      <c r="E56" s="507" t="s">
        <v>506</v>
      </c>
      <c r="F56" s="508" t="s">
        <v>722</v>
      </c>
      <c r="G56" s="507" t="s">
        <v>507</v>
      </c>
      <c r="H56" s="507" t="s">
        <v>515</v>
      </c>
      <c r="I56" s="507" t="s">
        <v>516</v>
      </c>
      <c r="J56" s="507" t="s">
        <v>517</v>
      </c>
      <c r="K56" s="507" t="s">
        <v>518</v>
      </c>
      <c r="L56" s="509">
        <v>87.030000000000015</v>
      </c>
      <c r="M56" s="509">
        <v>3</v>
      </c>
      <c r="N56" s="510">
        <v>261.09000000000003</v>
      </c>
    </row>
    <row r="57" spans="1:14" ht="14.4" customHeight="1" x14ac:dyDescent="0.3">
      <c r="A57" s="505" t="s">
        <v>493</v>
      </c>
      <c r="B57" s="506" t="s">
        <v>494</v>
      </c>
      <c r="C57" s="507" t="s">
        <v>503</v>
      </c>
      <c r="D57" s="508" t="s">
        <v>721</v>
      </c>
      <c r="E57" s="507" t="s">
        <v>506</v>
      </c>
      <c r="F57" s="508" t="s">
        <v>722</v>
      </c>
      <c r="G57" s="507" t="s">
        <v>507</v>
      </c>
      <c r="H57" s="507" t="s">
        <v>519</v>
      </c>
      <c r="I57" s="507" t="s">
        <v>520</v>
      </c>
      <c r="J57" s="507" t="s">
        <v>521</v>
      </c>
      <c r="K57" s="507" t="s">
        <v>522</v>
      </c>
      <c r="L57" s="509">
        <v>167.65889369517811</v>
      </c>
      <c r="M57" s="509">
        <v>52</v>
      </c>
      <c r="N57" s="510">
        <v>8718.2624721492612</v>
      </c>
    </row>
    <row r="58" spans="1:14" ht="14.4" customHeight="1" x14ac:dyDescent="0.3">
      <c r="A58" s="505" t="s">
        <v>493</v>
      </c>
      <c r="B58" s="506" t="s">
        <v>494</v>
      </c>
      <c r="C58" s="507" t="s">
        <v>503</v>
      </c>
      <c r="D58" s="508" t="s">
        <v>721</v>
      </c>
      <c r="E58" s="507" t="s">
        <v>506</v>
      </c>
      <c r="F58" s="508" t="s">
        <v>722</v>
      </c>
      <c r="G58" s="507" t="s">
        <v>507</v>
      </c>
      <c r="H58" s="507" t="s">
        <v>669</v>
      </c>
      <c r="I58" s="507" t="s">
        <v>670</v>
      </c>
      <c r="J58" s="507" t="s">
        <v>671</v>
      </c>
      <c r="K58" s="507" t="s">
        <v>672</v>
      </c>
      <c r="L58" s="509">
        <v>57.73</v>
      </c>
      <c r="M58" s="509">
        <v>1</v>
      </c>
      <c r="N58" s="510">
        <v>57.73</v>
      </c>
    </row>
    <row r="59" spans="1:14" ht="14.4" customHeight="1" x14ac:dyDescent="0.3">
      <c r="A59" s="505" t="s">
        <v>493</v>
      </c>
      <c r="B59" s="506" t="s">
        <v>494</v>
      </c>
      <c r="C59" s="507" t="s">
        <v>503</v>
      </c>
      <c r="D59" s="508" t="s">
        <v>721</v>
      </c>
      <c r="E59" s="507" t="s">
        <v>506</v>
      </c>
      <c r="F59" s="508" t="s">
        <v>722</v>
      </c>
      <c r="G59" s="507" t="s">
        <v>507</v>
      </c>
      <c r="H59" s="507" t="s">
        <v>673</v>
      </c>
      <c r="I59" s="507" t="s">
        <v>674</v>
      </c>
      <c r="J59" s="507" t="s">
        <v>675</v>
      </c>
      <c r="K59" s="507" t="s">
        <v>676</v>
      </c>
      <c r="L59" s="509">
        <v>375.79976861556742</v>
      </c>
      <c r="M59" s="509">
        <v>36</v>
      </c>
      <c r="N59" s="510">
        <v>13528.791670160426</v>
      </c>
    </row>
    <row r="60" spans="1:14" ht="14.4" customHeight="1" x14ac:dyDescent="0.3">
      <c r="A60" s="505" t="s">
        <v>493</v>
      </c>
      <c r="B60" s="506" t="s">
        <v>494</v>
      </c>
      <c r="C60" s="507" t="s">
        <v>503</v>
      </c>
      <c r="D60" s="508" t="s">
        <v>721</v>
      </c>
      <c r="E60" s="507" t="s">
        <v>506</v>
      </c>
      <c r="F60" s="508" t="s">
        <v>722</v>
      </c>
      <c r="G60" s="507" t="s">
        <v>507</v>
      </c>
      <c r="H60" s="507" t="s">
        <v>677</v>
      </c>
      <c r="I60" s="507" t="s">
        <v>678</v>
      </c>
      <c r="J60" s="507" t="s">
        <v>679</v>
      </c>
      <c r="K60" s="507" t="s">
        <v>518</v>
      </c>
      <c r="L60" s="509">
        <v>124.23207906904906</v>
      </c>
      <c r="M60" s="509">
        <v>3</v>
      </c>
      <c r="N60" s="510">
        <v>372.69623720714719</v>
      </c>
    </row>
    <row r="61" spans="1:14" ht="14.4" customHeight="1" x14ac:dyDescent="0.3">
      <c r="A61" s="505" t="s">
        <v>493</v>
      </c>
      <c r="B61" s="506" t="s">
        <v>494</v>
      </c>
      <c r="C61" s="507" t="s">
        <v>503</v>
      </c>
      <c r="D61" s="508" t="s">
        <v>721</v>
      </c>
      <c r="E61" s="507" t="s">
        <v>506</v>
      </c>
      <c r="F61" s="508" t="s">
        <v>722</v>
      </c>
      <c r="G61" s="507" t="s">
        <v>507</v>
      </c>
      <c r="H61" s="507" t="s">
        <v>540</v>
      </c>
      <c r="I61" s="507" t="s">
        <v>541</v>
      </c>
      <c r="J61" s="507" t="s">
        <v>521</v>
      </c>
      <c r="K61" s="507" t="s">
        <v>542</v>
      </c>
      <c r="L61" s="509">
        <v>69.720000000000013</v>
      </c>
      <c r="M61" s="509">
        <v>4</v>
      </c>
      <c r="N61" s="510">
        <v>278.88000000000005</v>
      </c>
    </row>
    <row r="62" spans="1:14" ht="14.4" customHeight="1" x14ac:dyDescent="0.3">
      <c r="A62" s="505" t="s">
        <v>493</v>
      </c>
      <c r="B62" s="506" t="s">
        <v>494</v>
      </c>
      <c r="C62" s="507" t="s">
        <v>503</v>
      </c>
      <c r="D62" s="508" t="s">
        <v>721</v>
      </c>
      <c r="E62" s="507" t="s">
        <v>506</v>
      </c>
      <c r="F62" s="508" t="s">
        <v>722</v>
      </c>
      <c r="G62" s="507" t="s">
        <v>507</v>
      </c>
      <c r="H62" s="507" t="s">
        <v>543</v>
      </c>
      <c r="I62" s="507" t="s">
        <v>544</v>
      </c>
      <c r="J62" s="507" t="s">
        <v>545</v>
      </c>
      <c r="K62" s="507" t="s">
        <v>546</v>
      </c>
      <c r="L62" s="509">
        <v>76.549370120594531</v>
      </c>
      <c r="M62" s="509">
        <v>3</v>
      </c>
      <c r="N62" s="510">
        <v>229.64811036178361</v>
      </c>
    </row>
    <row r="63" spans="1:14" ht="14.4" customHeight="1" x14ac:dyDescent="0.3">
      <c r="A63" s="505" t="s">
        <v>493</v>
      </c>
      <c r="B63" s="506" t="s">
        <v>494</v>
      </c>
      <c r="C63" s="507" t="s">
        <v>503</v>
      </c>
      <c r="D63" s="508" t="s">
        <v>721</v>
      </c>
      <c r="E63" s="507" t="s">
        <v>506</v>
      </c>
      <c r="F63" s="508" t="s">
        <v>722</v>
      </c>
      <c r="G63" s="507" t="s">
        <v>507</v>
      </c>
      <c r="H63" s="507" t="s">
        <v>680</v>
      </c>
      <c r="I63" s="507" t="s">
        <v>681</v>
      </c>
      <c r="J63" s="507" t="s">
        <v>682</v>
      </c>
      <c r="K63" s="507" t="s">
        <v>683</v>
      </c>
      <c r="L63" s="509">
        <v>50.130000000000017</v>
      </c>
      <c r="M63" s="509">
        <v>1</v>
      </c>
      <c r="N63" s="510">
        <v>50.130000000000017</v>
      </c>
    </row>
    <row r="64" spans="1:14" ht="14.4" customHeight="1" x14ac:dyDescent="0.3">
      <c r="A64" s="505" t="s">
        <v>493</v>
      </c>
      <c r="B64" s="506" t="s">
        <v>494</v>
      </c>
      <c r="C64" s="507" t="s">
        <v>503</v>
      </c>
      <c r="D64" s="508" t="s">
        <v>721</v>
      </c>
      <c r="E64" s="507" t="s">
        <v>506</v>
      </c>
      <c r="F64" s="508" t="s">
        <v>722</v>
      </c>
      <c r="G64" s="507" t="s">
        <v>507</v>
      </c>
      <c r="H64" s="507" t="s">
        <v>684</v>
      </c>
      <c r="I64" s="507" t="s">
        <v>685</v>
      </c>
      <c r="J64" s="507" t="s">
        <v>686</v>
      </c>
      <c r="K64" s="507" t="s">
        <v>687</v>
      </c>
      <c r="L64" s="509">
        <v>312.84000000000003</v>
      </c>
      <c r="M64" s="509">
        <v>15</v>
      </c>
      <c r="N64" s="510">
        <v>4692.6000000000004</v>
      </c>
    </row>
    <row r="65" spans="1:14" ht="14.4" customHeight="1" x14ac:dyDescent="0.3">
      <c r="A65" s="505" t="s">
        <v>493</v>
      </c>
      <c r="B65" s="506" t="s">
        <v>494</v>
      </c>
      <c r="C65" s="507" t="s">
        <v>503</v>
      </c>
      <c r="D65" s="508" t="s">
        <v>721</v>
      </c>
      <c r="E65" s="507" t="s">
        <v>506</v>
      </c>
      <c r="F65" s="508" t="s">
        <v>722</v>
      </c>
      <c r="G65" s="507" t="s">
        <v>507</v>
      </c>
      <c r="H65" s="507" t="s">
        <v>688</v>
      </c>
      <c r="I65" s="507" t="s">
        <v>689</v>
      </c>
      <c r="J65" s="507" t="s">
        <v>686</v>
      </c>
      <c r="K65" s="507" t="s">
        <v>690</v>
      </c>
      <c r="L65" s="509">
        <v>235.61999999999995</v>
      </c>
      <c r="M65" s="509">
        <v>16</v>
      </c>
      <c r="N65" s="510">
        <v>3769.9199999999992</v>
      </c>
    </row>
    <row r="66" spans="1:14" ht="14.4" customHeight="1" x14ac:dyDescent="0.3">
      <c r="A66" s="505" t="s">
        <v>493</v>
      </c>
      <c r="B66" s="506" t="s">
        <v>494</v>
      </c>
      <c r="C66" s="507" t="s">
        <v>503</v>
      </c>
      <c r="D66" s="508" t="s">
        <v>721</v>
      </c>
      <c r="E66" s="507" t="s">
        <v>506</v>
      </c>
      <c r="F66" s="508" t="s">
        <v>722</v>
      </c>
      <c r="G66" s="507" t="s">
        <v>507</v>
      </c>
      <c r="H66" s="507" t="s">
        <v>691</v>
      </c>
      <c r="I66" s="507" t="s">
        <v>692</v>
      </c>
      <c r="J66" s="507" t="s">
        <v>693</v>
      </c>
      <c r="K66" s="507" t="s">
        <v>694</v>
      </c>
      <c r="L66" s="509">
        <v>411.69987259803696</v>
      </c>
      <c r="M66" s="509">
        <v>3</v>
      </c>
      <c r="N66" s="510">
        <v>1235.0996177941108</v>
      </c>
    </row>
    <row r="67" spans="1:14" ht="14.4" customHeight="1" x14ac:dyDescent="0.3">
      <c r="A67" s="505" t="s">
        <v>493</v>
      </c>
      <c r="B67" s="506" t="s">
        <v>494</v>
      </c>
      <c r="C67" s="507" t="s">
        <v>503</v>
      </c>
      <c r="D67" s="508" t="s">
        <v>721</v>
      </c>
      <c r="E67" s="507" t="s">
        <v>506</v>
      </c>
      <c r="F67" s="508" t="s">
        <v>722</v>
      </c>
      <c r="G67" s="507" t="s">
        <v>507</v>
      </c>
      <c r="H67" s="507" t="s">
        <v>695</v>
      </c>
      <c r="I67" s="507" t="s">
        <v>696</v>
      </c>
      <c r="J67" s="507" t="s">
        <v>697</v>
      </c>
      <c r="K67" s="507"/>
      <c r="L67" s="509">
        <v>252.97799153636791</v>
      </c>
      <c r="M67" s="509">
        <v>2</v>
      </c>
      <c r="N67" s="510">
        <v>505.95598307273582</v>
      </c>
    </row>
    <row r="68" spans="1:14" ht="14.4" customHeight="1" x14ac:dyDescent="0.3">
      <c r="A68" s="505" t="s">
        <v>493</v>
      </c>
      <c r="B68" s="506" t="s">
        <v>494</v>
      </c>
      <c r="C68" s="507" t="s">
        <v>503</v>
      </c>
      <c r="D68" s="508" t="s">
        <v>721</v>
      </c>
      <c r="E68" s="507" t="s">
        <v>506</v>
      </c>
      <c r="F68" s="508" t="s">
        <v>722</v>
      </c>
      <c r="G68" s="507" t="s">
        <v>507</v>
      </c>
      <c r="H68" s="507" t="s">
        <v>564</v>
      </c>
      <c r="I68" s="507" t="s">
        <v>565</v>
      </c>
      <c r="J68" s="507" t="s">
        <v>566</v>
      </c>
      <c r="K68" s="507" t="s">
        <v>567</v>
      </c>
      <c r="L68" s="509">
        <v>279.334</v>
      </c>
      <c r="M68" s="509">
        <v>24</v>
      </c>
      <c r="N68" s="510">
        <v>6704.0160000000005</v>
      </c>
    </row>
    <row r="69" spans="1:14" ht="14.4" customHeight="1" x14ac:dyDescent="0.3">
      <c r="A69" s="505" t="s">
        <v>493</v>
      </c>
      <c r="B69" s="506" t="s">
        <v>494</v>
      </c>
      <c r="C69" s="507" t="s">
        <v>503</v>
      </c>
      <c r="D69" s="508" t="s">
        <v>721</v>
      </c>
      <c r="E69" s="507" t="s">
        <v>506</v>
      </c>
      <c r="F69" s="508" t="s">
        <v>722</v>
      </c>
      <c r="G69" s="507" t="s">
        <v>507</v>
      </c>
      <c r="H69" s="507" t="s">
        <v>698</v>
      </c>
      <c r="I69" s="507" t="s">
        <v>181</v>
      </c>
      <c r="J69" s="507" t="s">
        <v>699</v>
      </c>
      <c r="K69" s="507"/>
      <c r="L69" s="509">
        <v>51.971092725940395</v>
      </c>
      <c r="M69" s="509">
        <v>72</v>
      </c>
      <c r="N69" s="510">
        <v>3741.9186762677082</v>
      </c>
    </row>
    <row r="70" spans="1:14" ht="14.4" customHeight="1" x14ac:dyDescent="0.3">
      <c r="A70" s="505" t="s">
        <v>493</v>
      </c>
      <c r="B70" s="506" t="s">
        <v>494</v>
      </c>
      <c r="C70" s="507" t="s">
        <v>503</v>
      </c>
      <c r="D70" s="508" t="s">
        <v>721</v>
      </c>
      <c r="E70" s="507" t="s">
        <v>506</v>
      </c>
      <c r="F70" s="508" t="s">
        <v>722</v>
      </c>
      <c r="G70" s="507" t="s">
        <v>507</v>
      </c>
      <c r="H70" s="507" t="s">
        <v>700</v>
      </c>
      <c r="I70" s="507" t="s">
        <v>701</v>
      </c>
      <c r="J70" s="507" t="s">
        <v>702</v>
      </c>
      <c r="K70" s="507" t="s">
        <v>703</v>
      </c>
      <c r="L70" s="509">
        <v>3067.5</v>
      </c>
      <c r="M70" s="509">
        <v>9</v>
      </c>
      <c r="N70" s="510">
        <v>27607.5</v>
      </c>
    </row>
    <row r="71" spans="1:14" ht="14.4" customHeight="1" x14ac:dyDescent="0.3">
      <c r="A71" s="505" t="s">
        <v>493</v>
      </c>
      <c r="B71" s="506" t="s">
        <v>494</v>
      </c>
      <c r="C71" s="507" t="s">
        <v>503</v>
      </c>
      <c r="D71" s="508" t="s">
        <v>721</v>
      </c>
      <c r="E71" s="507" t="s">
        <v>506</v>
      </c>
      <c r="F71" s="508" t="s">
        <v>722</v>
      </c>
      <c r="G71" s="507" t="s">
        <v>507</v>
      </c>
      <c r="H71" s="507" t="s">
        <v>704</v>
      </c>
      <c r="I71" s="507" t="s">
        <v>181</v>
      </c>
      <c r="J71" s="507" t="s">
        <v>705</v>
      </c>
      <c r="K71" s="507" t="s">
        <v>706</v>
      </c>
      <c r="L71" s="509">
        <v>94.728109195671891</v>
      </c>
      <c r="M71" s="509">
        <v>20</v>
      </c>
      <c r="N71" s="510">
        <v>1894.5621839134378</v>
      </c>
    </row>
    <row r="72" spans="1:14" ht="14.4" customHeight="1" x14ac:dyDescent="0.3">
      <c r="A72" s="505" t="s">
        <v>493</v>
      </c>
      <c r="B72" s="506" t="s">
        <v>494</v>
      </c>
      <c r="C72" s="507" t="s">
        <v>503</v>
      </c>
      <c r="D72" s="508" t="s">
        <v>721</v>
      </c>
      <c r="E72" s="507" t="s">
        <v>506</v>
      </c>
      <c r="F72" s="508" t="s">
        <v>722</v>
      </c>
      <c r="G72" s="507" t="s">
        <v>507</v>
      </c>
      <c r="H72" s="507" t="s">
        <v>707</v>
      </c>
      <c r="I72" s="507" t="s">
        <v>707</v>
      </c>
      <c r="J72" s="507" t="s">
        <v>708</v>
      </c>
      <c r="K72" s="507" t="s">
        <v>709</v>
      </c>
      <c r="L72" s="509">
        <v>170.07200000000003</v>
      </c>
      <c r="M72" s="509">
        <v>1</v>
      </c>
      <c r="N72" s="510">
        <v>170.07200000000003</v>
      </c>
    </row>
    <row r="73" spans="1:14" ht="14.4" customHeight="1" x14ac:dyDescent="0.3">
      <c r="A73" s="505" t="s">
        <v>493</v>
      </c>
      <c r="B73" s="506" t="s">
        <v>494</v>
      </c>
      <c r="C73" s="507" t="s">
        <v>503</v>
      </c>
      <c r="D73" s="508" t="s">
        <v>721</v>
      </c>
      <c r="E73" s="507" t="s">
        <v>506</v>
      </c>
      <c r="F73" s="508" t="s">
        <v>722</v>
      </c>
      <c r="G73" s="507" t="s">
        <v>610</v>
      </c>
      <c r="H73" s="507" t="s">
        <v>611</v>
      </c>
      <c r="I73" s="507" t="s">
        <v>612</v>
      </c>
      <c r="J73" s="507" t="s">
        <v>613</v>
      </c>
      <c r="K73" s="507" t="s">
        <v>614</v>
      </c>
      <c r="L73" s="509">
        <v>34.819999999999993</v>
      </c>
      <c r="M73" s="509">
        <v>6</v>
      </c>
      <c r="N73" s="510">
        <v>208.91999999999996</v>
      </c>
    </row>
    <row r="74" spans="1:14" ht="14.4" customHeight="1" x14ac:dyDescent="0.3">
      <c r="A74" s="505" t="s">
        <v>493</v>
      </c>
      <c r="B74" s="506" t="s">
        <v>494</v>
      </c>
      <c r="C74" s="507" t="s">
        <v>503</v>
      </c>
      <c r="D74" s="508" t="s">
        <v>721</v>
      </c>
      <c r="E74" s="507" t="s">
        <v>506</v>
      </c>
      <c r="F74" s="508" t="s">
        <v>722</v>
      </c>
      <c r="G74" s="507" t="s">
        <v>610</v>
      </c>
      <c r="H74" s="507" t="s">
        <v>710</v>
      </c>
      <c r="I74" s="507" t="s">
        <v>711</v>
      </c>
      <c r="J74" s="507" t="s">
        <v>712</v>
      </c>
      <c r="K74" s="507" t="s">
        <v>713</v>
      </c>
      <c r="L74" s="509">
        <v>56.209718656950521</v>
      </c>
      <c r="M74" s="509">
        <v>4</v>
      </c>
      <c r="N74" s="510">
        <v>224.83887462780208</v>
      </c>
    </row>
    <row r="75" spans="1:14" ht="14.4" customHeight="1" x14ac:dyDescent="0.3">
      <c r="A75" s="505" t="s">
        <v>493</v>
      </c>
      <c r="B75" s="506" t="s">
        <v>494</v>
      </c>
      <c r="C75" s="507" t="s">
        <v>503</v>
      </c>
      <c r="D75" s="508" t="s">
        <v>721</v>
      </c>
      <c r="E75" s="507" t="s">
        <v>619</v>
      </c>
      <c r="F75" s="508" t="s">
        <v>723</v>
      </c>
      <c r="G75" s="507" t="s">
        <v>507</v>
      </c>
      <c r="H75" s="507" t="s">
        <v>714</v>
      </c>
      <c r="I75" s="507" t="s">
        <v>715</v>
      </c>
      <c r="J75" s="507" t="s">
        <v>716</v>
      </c>
      <c r="K75" s="507" t="s">
        <v>717</v>
      </c>
      <c r="L75" s="509">
        <v>9099.1702327416315</v>
      </c>
      <c r="M75" s="509">
        <v>52</v>
      </c>
      <c r="N75" s="510">
        <v>473156.85210256488</v>
      </c>
    </row>
    <row r="76" spans="1:14" ht="14.4" customHeight="1" thickBot="1" x14ac:dyDescent="0.35">
      <c r="A76" s="511" t="s">
        <v>493</v>
      </c>
      <c r="B76" s="512" t="s">
        <v>494</v>
      </c>
      <c r="C76" s="513" t="s">
        <v>503</v>
      </c>
      <c r="D76" s="514" t="s">
        <v>721</v>
      </c>
      <c r="E76" s="513" t="s">
        <v>619</v>
      </c>
      <c r="F76" s="514" t="s">
        <v>723</v>
      </c>
      <c r="G76" s="513" t="s">
        <v>507</v>
      </c>
      <c r="H76" s="513" t="s">
        <v>718</v>
      </c>
      <c r="I76" s="513" t="s">
        <v>718</v>
      </c>
      <c r="J76" s="513" t="s">
        <v>716</v>
      </c>
      <c r="K76" s="513" t="s">
        <v>719</v>
      </c>
      <c r="L76" s="515">
        <v>6592.3230997150131</v>
      </c>
      <c r="M76" s="515">
        <v>9</v>
      </c>
      <c r="N76" s="516">
        <v>59330.907897435114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61" customWidth="1"/>
    <col min="2" max="2" width="10" style="241" customWidth="1"/>
    <col min="3" max="3" width="5.5546875" style="244" customWidth="1"/>
    <col min="4" max="4" width="10" style="241" customWidth="1"/>
    <col min="5" max="5" width="5.5546875" style="244" customWidth="1"/>
    <col min="6" max="6" width="10" style="241" customWidth="1"/>
    <col min="7" max="16384" width="8.88671875" style="161"/>
  </cols>
  <sheetData>
    <row r="1" spans="1:6" ht="37.200000000000003" customHeight="1" thickBot="1" x14ac:dyDescent="0.4">
      <c r="A1" s="400" t="s">
        <v>178</v>
      </c>
      <c r="B1" s="401"/>
      <c r="C1" s="401"/>
      <c r="D1" s="401"/>
      <c r="E1" s="401"/>
      <c r="F1" s="401"/>
    </row>
    <row r="2" spans="1:6" ht="14.4" customHeight="1" thickBot="1" x14ac:dyDescent="0.35">
      <c r="A2" s="273" t="s">
        <v>294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02" t="s">
        <v>142</v>
      </c>
      <c r="C3" s="403"/>
      <c r="D3" s="404" t="s">
        <v>141</v>
      </c>
      <c r="E3" s="403"/>
      <c r="F3" s="93" t="s">
        <v>3</v>
      </c>
    </row>
    <row r="4" spans="1:6" ht="14.4" customHeight="1" thickBot="1" x14ac:dyDescent="0.35">
      <c r="A4" s="517" t="s">
        <v>156</v>
      </c>
      <c r="B4" s="518" t="s">
        <v>14</v>
      </c>
      <c r="C4" s="519" t="s">
        <v>2</v>
      </c>
      <c r="D4" s="518" t="s">
        <v>14</v>
      </c>
      <c r="E4" s="519" t="s">
        <v>2</v>
      </c>
      <c r="F4" s="520" t="s">
        <v>14</v>
      </c>
    </row>
    <row r="5" spans="1:6" ht="14.4" customHeight="1" x14ac:dyDescent="0.3">
      <c r="A5" s="531" t="s">
        <v>725</v>
      </c>
      <c r="B5" s="503"/>
      <c r="C5" s="521">
        <v>0</v>
      </c>
      <c r="D5" s="503">
        <v>433.75887462780202</v>
      </c>
      <c r="E5" s="521">
        <v>1</v>
      </c>
      <c r="F5" s="504">
        <v>433.75887462780202</v>
      </c>
    </row>
    <row r="6" spans="1:6" ht="14.4" customHeight="1" thickBot="1" x14ac:dyDescent="0.35">
      <c r="A6" s="532" t="s">
        <v>726</v>
      </c>
      <c r="B6" s="524"/>
      <c r="C6" s="525">
        <v>0</v>
      </c>
      <c r="D6" s="524">
        <v>2203634.2802343387</v>
      </c>
      <c r="E6" s="525">
        <v>1</v>
      </c>
      <c r="F6" s="526">
        <v>2203634.2802343387</v>
      </c>
    </row>
    <row r="7" spans="1:6" ht="14.4" customHeight="1" thickBot="1" x14ac:dyDescent="0.35">
      <c r="A7" s="527" t="s">
        <v>3</v>
      </c>
      <c r="B7" s="528"/>
      <c r="C7" s="529">
        <v>0</v>
      </c>
      <c r="D7" s="528">
        <v>2204068.0391089665</v>
      </c>
      <c r="E7" s="529">
        <v>1</v>
      </c>
      <c r="F7" s="530">
        <v>2204068.0391089665</v>
      </c>
    </row>
    <row r="8" spans="1:6" ht="14.4" customHeight="1" thickBot="1" x14ac:dyDescent="0.35"/>
    <row r="9" spans="1:6" ht="14.4" customHeight="1" x14ac:dyDescent="0.3">
      <c r="A9" s="531" t="s">
        <v>727</v>
      </c>
      <c r="B9" s="503"/>
      <c r="C9" s="521">
        <v>0</v>
      </c>
      <c r="D9" s="503">
        <v>2201682.5199268567</v>
      </c>
      <c r="E9" s="521">
        <v>1</v>
      </c>
      <c r="F9" s="504">
        <v>2201682.5199268567</v>
      </c>
    </row>
    <row r="10" spans="1:6" ht="14.4" customHeight="1" x14ac:dyDescent="0.3">
      <c r="A10" s="534" t="s">
        <v>728</v>
      </c>
      <c r="B10" s="509"/>
      <c r="C10" s="522">
        <v>0</v>
      </c>
      <c r="D10" s="509">
        <v>224.83887462780208</v>
      </c>
      <c r="E10" s="522">
        <v>1</v>
      </c>
      <c r="F10" s="510">
        <v>224.83887462780208</v>
      </c>
    </row>
    <row r="11" spans="1:6" ht="14.4" customHeight="1" x14ac:dyDescent="0.3">
      <c r="A11" s="534" t="s">
        <v>729</v>
      </c>
      <c r="B11" s="509"/>
      <c r="C11" s="522">
        <v>0</v>
      </c>
      <c r="D11" s="509">
        <v>907.8643048161066</v>
      </c>
      <c r="E11" s="522">
        <v>1</v>
      </c>
      <c r="F11" s="510">
        <v>907.8643048161066</v>
      </c>
    </row>
    <row r="12" spans="1:6" ht="14.4" customHeight="1" thickBot="1" x14ac:dyDescent="0.35">
      <c r="A12" s="532" t="s">
        <v>730</v>
      </c>
      <c r="B12" s="524"/>
      <c r="C12" s="525">
        <v>0</v>
      </c>
      <c r="D12" s="524">
        <v>1252.8160026658511</v>
      </c>
      <c r="E12" s="525">
        <v>1</v>
      </c>
      <c r="F12" s="526">
        <v>1252.8160026658511</v>
      </c>
    </row>
    <row r="13" spans="1:6" ht="14.4" customHeight="1" thickBot="1" x14ac:dyDescent="0.35">
      <c r="A13" s="527" t="s">
        <v>3</v>
      </c>
      <c r="B13" s="528"/>
      <c r="C13" s="529">
        <v>0</v>
      </c>
      <c r="D13" s="528">
        <v>2204068.0391089665</v>
      </c>
      <c r="E13" s="529">
        <v>1</v>
      </c>
      <c r="F13" s="530">
        <v>2204068.0391089665</v>
      </c>
    </row>
  </sheetData>
  <mergeCells count="3">
    <mergeCell ref="A1:F1"/>
    <mergeCell ref="B3:C3"/>
    <mergeCell ref="D3:E3"/>
  </mergeCells>
  <conditionalFormatting sqref="C5:C1048576">
    <cfRule type="cellIs" dxfId="4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61" bestFit="1" customWidth="1"/>
    <col min="2" max="2" width="8.88671875" style="161" bestFit="1" customWidth="1"/>
    <col min="3" max="3" width="7" style="161" bestFit="1" customWidth="1"/>
    <col min="4" max="4" width="53.44140625" style="161" bestFit="1" customWidth="1"/>
    <col min="5" max="5" width="28.44140625" style="161" bestFit="1" customWidth="1"/>
    <col min="6" max="6" width="6.6640625" style="241" customWidth="1"/>
    <col min="7" max="7" width="10" style="241" customWidth="1"/>
    <col min="8" max="8" width="6.77734375" style="244" bestFit="1" customWidth="1"/>
    <col min="9" max="9" width="6.6640625" style="241" customWidth="1"/>
    <col min="10" max="10" width="10" style="241" customWidth="1"/>
    <col min="11" max="11" width="6.77734375" style="244" bestFit="1" customWidth="1"/>
    <col min="12" max="12" width="6.6640625" style="241" customWidth="1"/>
    <col min="13" max="13" width="10" style="241" customWidth="1"/>
    <col min="14" max="16384" width="8.88671875" style="161"/>
  </cols>
  <sheetData>
    <row r="1" spans="1:13" ht="18.600000000000001" customHeight="1" thickBot="1" x14ac:dyDescent="0.4">
      <c r="A1" s="401" t="s">
        <v>741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3"/>
      <c r="M1" s="363"/>
    </row>
    <row r="2" spans="1:13" ht="14.4" customHeight="1" thickBot="1" x14ac:dyDescent="0.35">
      <c r="A2" s="273" t="s">
        <v>294</v>
      </c>
      <c r="B2" s="240"/>
      <c r="C2" s="240"/>
      <c r="D2" s="240"/>
      <c r="E2" s="240"/>
      <c r="F2" s="248"/>
      <c r="G2" s="248"/>
      <c r="H2" s="249"/>
      <c r="I2" s="248"/>
      <c r="J2" s="248"/>
      <c r="K2" s="249"/>
      <c r="L2" s="248"/>
    </row>
    <row r="3" spans="1:13" ht="14.4" customHeight="1" thickBot="1" x14ac:dyDescent="0.35">
      <c r="E3" s="92" t="s">
        <v>140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519</v>
      </c>
      <c r="J3" s="43">
        <f>SUBTOTAL(9,J6:J1048576)</f>
        <v>2204068.0391089665</v>
      </c>
      <c r="K3" s="44">
        <f>IF(M3=0,0,J3/M3)</f>
        <v>1</v>
      </c>
      <c r="L3" s="43">
        <f>SUBTOTAL(9,L6:L1048576)</f>
        <v>519</v>
      </c>
      <c r="M3" s="45">
        <f>SUBTOTAL(9,M6:M1048576)</f>
        <v>2204068.0391089665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142</v>
      </c>
      <c r="G4" s="406"/>
      <c r="H4" s="407"/>
      <c r="I4" s="408" t="s">
        <v>141</v>
      </c>
      <c r="J4" s="406"/>
      <c r="K4" s="407"/>
      <c r="L4" s="409" t="s">
        <v>3</v>
      </c>
      <c r="M4" s="410"/>
    </row>
    <row r="5" spans="1:13" ht="14.4" customHeight="1" thickBot="1" x14ac:dyDescent="0.35">
      <c r="A5" s="517" t="s">
        <v>143</v>
      </c>
      <c r="B5" s="535" t="s">
        <v>144</v>
      </c>
      <c r="C5" s="535" t="s">
        <v>77</v>
      </c>
      <c r="D5" s="535" t="s">
        <v>145</v>
      </c>
      <c r="E5" s="535" t="s">
        <v>146</v>
      </c>
      <c r="F5" s="536" t="s">
        <v>28</v>
      </c>
      <c r="G5" s="536" t="s">
        <v>14</v>
      </c>
      <c r="H5" s="519" t="s">
        <v>147</v>
      </c>
      <c r="I5" s="518" t="s">
        <v>28</v>
      </c>
      <c r="J5" s="536" t="s">
        <v>14</v>
      </c>
      <c r="K5" s="519" t="s">
        <v>147</v>
      </c>
      <c r="L5" s="518" t="s">
        <v>28</v>
      </c>
      <c r="M5" s="537" t="s">
        <v>14</v>
      </c>
    </row>
    <row r="6" spans="1:13" ht="14.4" customHeight="1" x14ac:dyDescent="0.3">
      <c r="A6" s="499" t="s">
        <v>498</v>
      </c>
      <c r="B6" s="500" t="s">
        <v>731</v>
      </c>
      <c r="C6" s="500" t="s">
        <v>616</v>
      </c>
      <c r="D6" s="500" t="s">
        <v>617</v>
      </c>
      <c r="E6" s="500" t="s">
        <v>618</v>
      </c>
      <c r="F6" s="503"/>
      <c r="G6" s="503"/>
      <c r="H6" s="521">
        <v>0</v>
      </c>
      <c r="I6" s="503">
        <v>8</v>
      </c>
      <c r="J6" s="503">
        <v>907.8643048161066</v>
      </c>
      <c r="K6" s="521">
        <v>1</v>
      </c>
      <c r="L6" s="503">
        <v>8</v>
      </c>
      <c r="M6" s="504">
        <v>907.8643048161066</v>
      </c>
    </row>
    <row r="7" spans="1:13" ht="14.4" customHeight="1" x14ac:dyDescent="0.3">
      <c r="A7" s="505" t="s">
        <v>498</v>
      </c>
      <c r="B7" s="506" t="s">
        <v>732</v>
      </c>
      <c r="C7" s="506" t="s">
        <v>612</v>
      </c>
      <c r="D7" s="506" t="s">
        <v>733</v>
      </c>
      <c r="E7" s="506" t="s">
        <v>734</v>
      </c>
      <c r="F7" s="509"/>
      <c r="G7" s="509"/>
      <c r="H7" s="522">
        <v>0</v>
      </c>
      <c r="I7" s="509">
        <v>30</v>
      </c>
      <c r="J7" s="509">
        <v>1043.896002665851</v>
      </c>
      <c r="K7" s="522">
        <v>1</v>
      </c>
      <c r="L7" s="509">
        <v>30</v>
      </c>
      <c r="M7" s="510">
        <v>1043.896002665851</v>
      </c>
    </row>
    <row r="8" spans="1:13" ht="14.4" customHeight="1" x14ac:dyDescent="0.3">
      <c r="A8" s="505" t="s">
        <v>498</v>
      </c>
      <c r="B8" s="506" t="s">
        <v>735</v>
      </c>
      <c r="C8" s="506" t="s">
        <v>662</v>
      </c>
      <c r="D8" s="506" t="s">
        <v>660</v>
      </c>
      <c r="E8" s="506" t="s">
        <v>663</v>
      </c>
      <c r="F8" s="509"/>
      <c r="G8" s="509"/>
      <c r="H8" s="522">
        <v>0</v>
      </c>
      <c r="I8" s="509">
        <v>27</v>
      </c>
      <c r="J8" s="509">
        <v>1128248.7769737605</v>
      </c>
      <c r="K8" s="522">
        <v>1</v>
      </c>
      <c r="L8" s="509">
        <v>27</v>
      </c>
      <c r="M8" s="510">
        <v>1128248.7769737605</v>
      </c>
    </row>
    <row r="9" spans="1:13" ht="14.4" customHeight="1" x14ac:dyDescent="0.3">
      <c r="A9" s="505" t="s">
        <v>498</v>
      </c>
      <c r="B9" s="506" t="s">
        <v>735</v>
      </c>
      <c r="C9" s="506" t="s">
        <v>648</v>
      </c>
      <c r="D9" s="506" t="s">
        <v>660</v>
      </c>
      <c r="E9" s="506" t="s">
        <v>736</v>
      </c>
      <c r="F9" s="509"/>
      <c r="G9" s="509"/>
      <c r="H9" s="522">
        <v>0</v>
      </c>
      <c r="I9" s="509">
        <v>10</v>
      </c>
      <c r="J9" s="509">
        <v>52708.556141556321</v>
      </c>
      <c r="K9" s="522">
        <v>1</v>
      </c>
      <c r="L9" s="509">
        <v>10</v>
      </c>
      <c r="M9" s="510">
        <v>52708.556141556321</v>
      </c>
    </row>
    <row r="10" spans="1:13" ht="14.4" customHeight="1" x14ac:dyDescent="0.3">
      <c r="A10" s="505" t="s">
        <v>498</v>
      </c>
      <c r="B10" s="506" t="s">
        <v>735</v>
      </c>
      <c r="C10" s="506" t="s">
        <v>652</v>
      </c>
      <c r="D10" s="506" t="s">
        <v>660</v>
      </c>
      <c r="E10" s="506" t="s">
        <v>737</v>
      </c>
      <c r="F10" s="509"/>
      <c r="G10" s="509"/>
      <c r="H10" s="522">
        <v>0</v>
      </c>
      <c r="I10" s="509">
        <v>14</v>
      </c>
      <c r="J10" s="509">
        <v>146254.40457436515</v>
      </c>
      <c r="K10" s="522">
        <v>1</v>
      </c>
      <c r="L10" s="509">
        <v>14</v>
      </c>
      <c r="M10" s="510">
        <v>146254.40457436515</v>
      </c>
    </row>
    <row r="11" spans="1:13" ht="14.4" customHeight="1" x14ac:dyDescent="0.3">
      <c r="A11" s="505" t="s">
        <v>498</v>
      </c>
      <c r="B11" s="506" t="s">
        <v>735</v>
      </c>
      <c r="C11" s="506" t="s">
        <v>655</v>
      </c>
      <c r="D11" s="506" t="s">
        <v>738</v>
      </c>
      <c r="E11" s="506" t="s">
        <v>739</v>
      </c>
      <c r="F11" s="509"/>
      <c r="G11" s="509"/>
      <c r="H11" s="522">
        <v>0</v>
      </c>
      <c r="I11" s="509">
        <v>25</v>
      </c>
      <c r="J11" s="509">
        <v>49176.624040292787</v>
      </c>
      <c r="K11" s="522">
        <v>1</v>
      </c>
      <c r="L11" s="509">
        <v>25</v>
      </c>
      <c r="M11" s="510">
        <v>49176.624040292787</v>
      </c>
    </row>
    <row r="12" spans="1:13" ht="14.4" customHeight="1" x14ac:dyDescent="0.3">
      <c r="A12" s="505" t="s">
        <v>498</v>
      </c>
      <c r="B12" s="506" t="s">
        <v>735</v>
      </c>
      <c r="C12" s="506" t="s">
        <v>659</v>
      </c>
      <c r="D12" s="506" t="s">
        <v>660</v>
      </c>
      <c r="E12" s="506" t="s">
        <v>661</v>
      </c>
      <c r="F12" s="509"/>
      <c r="G12" s="509"/>
      <c r="H12" s="522">
        <v>0</v>
      </c>
      <c r="I12" s="509">
        <v>395</v>
      </c>
      <c r="J12" s="509">
        <v>825294.158196882</v>
      </c>
      <c r="K12" s="522">
        <v>1</v>
      </c>
      <c r="L12" s="509">
        <v>395</v>
      </c>
      <c r="M12" s="510">
        <v>825294.158196882</v>
      </c>
    </row>
    <row r="13" spans="1:13" ht="14.4" customHeight="1" x14ac:dyDescent="0.3">
      <c r="A13" s="505" t="s">
        <v>503</v>
      </c>
      <c r="B13" s="506" t="s">
        <v>732</v>
      </c>
      <c r="C13" s="506" t="s">
        <v>612</v>
      </c>
      <c r="D13" s="506" t="s">
        <v>733</v>
      </c>
      <c r="E13" s="506" t="s">
        <v>734</v>
      </c>
      <c r="F13" s="509"/>
      <c r="G13" s="509"/>
      <c r="H13" s="522">
        <v>0</v>
      </c>
      <c r="I13" s="509">
        <v>6</v>
      </c>
      <c r="J13" s="509">
        <v>208.91999999999996</v>
      </c>
      <c r="K13" s="522">
        <v>1</v>
      </c>
      <c r="L13" s="509">
        <v>6</v>
      </c>
      <c r="M13" s="510">
        <v>208.91999999999996</v>
      </c>
    </row>
    <row r="14" spans="1:13" ht="14.4" customHeight="1" thickBot="1" x14ac:dyDescent="0.35">
      <c r="A14" s="511" t="s">
        <v>503</v>
      </c>
      <c r="B14" s="512" t="s">
        <v>740</v>
      </c>
      <c r="C14" s="512" t="s">
        <v>711</v>
      </c>
      <c r="D14" s="512" t="s">
        <v>712</v>
      </c>
      <c r="E14" s="512" t="s">
        <v>713</v>
      </c>
      <c r="F14" s="515"/>
      <c r="G14" s="515"/>
      <c r="H14" s="523">
        <v>0</v>
      </c>
      <c r="I14" s="515">
        <v>4</v>
      </c>
      <c r="J14" s="515">
        <v>224.83887462780208</v>
      </c>
      <c r="K14" s="523">
        <v>1</v>
      </c>
      <c r="L14" s="515">
        <v>4</v>
      </c>
      <c r="M14" s="516">
        <v>224.83887462780208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51" customWidth="1"/>
    <col min="2" max="2" width="5.44140625" style="241" bestFit="1" customWidth="1"/>
    <col min="3" max="3" width="6.109375" style="241" bestFit="1" customWidth="1"/>
    <col min="4" max="4" width="7.44140625" style="241" bestFit="1" customWidth="1"/>
    <col min="5" max="5" width="6.21875" style="241" bestFit="1" customWidth="1"/>
    <col min="6" max="6" width="6.33203125" style="244" bestFit="1" customWidth="1"/>
    <col min="7" max="7" width="6.109375" style="244" bestFit="1" customWidth="1"/>
    <col min="8" max="8" width="7.44140625" style="244" bestFit="1" customWidth="1"/>
    <col min="9" max="9" width="6.21875" style="244" bestFit="1" customWidth="1"/>
    <col min="10" max="10" width="5.44140625" style="241" bestFit="1" customWidth="1"/>
    <col min="11" max="11" width="6.109375" style="241" bestFit="1" customWidth="1"/>
    <col min="12" max="12" width="7.44140625" style="241" bestFit="1" customWidth="1"/>
    <col min="13" max="13" width="6.21875" style="241" bestFit="1" customWidth="1"/>
    <col min="14" max="14" width="5.33203125" style="244" bestFit="1" customWidth="1"/>
    <col min="15" max="15" width="6.109375" style="244" bestFit="1" customWidth="1"/>
    <col min="16" max="16" width="7.44140625" style="244" bestFit="1" customWidth="1"/>
    <col min="17" max="17" width="6.21875" style="244" bestFit="1" customWidth="1"/>
    <col min="18" max="16384" width="8.88671875" style="161"/>
  </cols>
  <sheetData>
    <row r="1" spans="1:17" ht="18.600000000000001" customHeight="1" thickBot="1" x14ac:dyDescent="0.4">
      <c r="A1" s="401" t="s">
        <v>257</v>
      </c>
      <c r="B1" s="401"/>
      <c r="C1" s="401"/>
      <c r="D1" s="401"/>
      <c r="E1" s="401"/>
      <c r="F1" s="364"/>
      <c r="G1" s="364"/>
      <c r="H1" s="364"/>
      <c r="I1" s="364"/>
      <c r="J1" s="394"/>
      <c r="K1" s="394"/>
      <c r="L1" s="394"/>
      <c r="M1" s="394"/>
      <c r="N1" s="394"/>
      <c r="O1" s="394"/>
      <c r="P1" s="394"/>
      <c r="Q1" s="394"/>
    </row>
    <row r="2" spans="1:17" ht="14.4" customHeight="1" thickBot="1" x14ac:dyDescent="0.35">
      <c r="A2" s="273" t="s">
        <v>294</v>
      </c>
      <c r="B2" s="248"/>
      <c r="C2" s="248"/>
      <c r="D2" s="248"/>
      <c r="E2" s="248"/>
    </row>
    <row r="3" spans="1:17" ht="14.4" customHeight="1" thickBot="1" x14ac:dyDescent="0.35">
      <c r="A3" s="340" t="s">
        <v>3</v>
      </c>
      <c r="B3" s="344">
        <f>SUM(B6:B1048576)</f>
        <v>323</v>
      </c>
      <c r="C3" s="345">
        <f>SUM(C6:C1048576)</f>
        <v>5</v>
      </c>
      <c r="D3" s="345">
        <f>SUM(D6:D1048576)</f>
        <v>0</v>
      </c>
      <c r="E3" s="346">
        <f>SUM(E6:E1048576)</f>
        <v>0</v>
      </c>
      <c r="F3" s="343">
        <f>IF(SUM($B3:$E3)=0,"",B3/SUM($B3:$E3))</f>
        <v>0.9847560975609756</v>
      </c>
      <c r="G3" s="341">
        <f t="shared" ref="G3:I3" si="0">IF(SUM($B3:$E3)=0,"",C3/SUM($B3:$E3))</f>
        <v>1.524390243902439E-2</v>
      </c>
      <c r="H3" s="341">
        <f t="shared" si="0"/>
        <v>0</v>
      </c>
      <c r="I3" s="342">
        <f t="shared" si="0"/>
        <v>0</v>
      </c>
      <c r="J3" s="345">
        <f>SUM(J6:J1048576)</f>
        <v>104</v>
      </c>
      <c r="K3" s="345">
        <f>SUM(K6:K1048576)</f>
        <v>2</v>
      </c>
      <c r="L3" s="345">
        <f>SUM(L6:L1048576)</f>
        <v>0</v>
      </c>
      <c r="M3" s="346">
        <f>SUM(M6:M1048576)</f>
        <v>0</v>
      </c>
      <c r="N3" s="343">
        <f>IF(SUM($J3:$M3)=0,"",J3/SUM($J3:$M3))</f>
        <v>0.98113207547169812</v>
      </c>
      <c r="O3" s="341">
        <f t="shared" ref="O3:Q3" si="1">IF(SUM($J3:$M3)=0,"",K3/SUM($J3:$M3))</f>
        <v>1.8867924528301886E-2</v>
      </c>
      <c r="P3" s="341">
        <f t="shared" si="1"/>
        <v>0</v>
      </c>
      <c r="Q3" s="342">
        <f t="shared" si="1"/>
        <v>0</v>
      </c>
    </row>
    <row r="4" spans="1:17" ht="14.4" customHeight="1" thickBot="1" x14ac:dyDescent="0.35">
      <c r="A4" s="339"/>
      <c r="B4" s="414" t="s">
        <v>259</v>
      </c>
      <c r="C4" s="415"/>
      <c r="D4" s="415"/>
      <c r="E4" s="416"/>
      <c r="F4" s="411" t="s">
        <v>264</v>
      </c>
      <c r="G4" s="412"/>
      <c r="H4" s="412"/>
      <c r="I4" s="413"/>
      <c r="J4" s="414" t="s">
        <v>265</v>
      </c>
      <c r="K4" s="415"/>
      <c r="L4" s="415"/>
      <c r="M4" s="416"/>
      <c r="N4" s="411" t="s">
        <v>266</v>
      </c>
      <c r="O4" s="412"/>
      <c r="P4" s="412"/>
      <c r="Q4" s="413"/>
    </row>
    <row r="5" spans="1:17" ht="14.4" customHeight="1" thickBot="1" x14ac:dyDescent="0.35">
      <c r="A5" s="538" t="s">
        <v>258</v>
      </c>
      <c r="B5" s="539" t="s">
        <v>260</v>
      </c>
      <c r="C5" s="539" t="s">
        <v>261</v>
      </c>
      <c r="D5" s="539" t="s">
        <v>262</v>
      </c>
      <c r="E5" s="540" t="s">
        <v>263</v>
      </c>
      <c r="F5" s="541" t="s">
        <v>260</v>
      </c>
      <c r="G5" s="542" t="s">
        <v>261</v>
      </c>
      <c r="H5" s="542" t="s">
        <v>262</v>
      </c>
      <c r="I5" s="543" t="s">
        <v>263</v>
      </c>
      <c r="J5" s="539" t="s">
        <v>260</v>
      </c>
      <c r="K5" s="539" t="s">
        <v>261</v>
      </c>
      <c r="L5" s="539" t="s">
        <v>262</v>
      </c>
      <c r="M5" s="540" t="s">
        <v>263</v>
      </c>
      <c r="N5" s="541" t="s">
        <v>260</v>
      </c>
      <c r="O5" s="542" t="s">
        <v>261</v>
      </c>
      <c r="P5" s="542" t="s">
        <v>262</v>
      </c>
      <c r="Q5" s="543" t="s">
        <v>263</v>
      </c>
    </row>
    <row r="6" spans="1:17" ht="14.4" customHeight="1" x14ac:dyDescent="0.3">
      <c r="A6" s="547" t="s">
        <v>742</v>
      </c>
      <c r="B6" s="553"/>
      <c r="C6" s="503"/>
      <c r="D6" s="503"/>
      <c r="E6" s="504"/>
      <c r="F6" s="550"/>
      <c r="G6" s="521"/>
      <c r="H6" s="521"/>
      <c r="I6" s="556"/>
      <c r="J6" s="553"/>
      <c r="K6" s="503"/>
      <c r="L6" s="503"/>
      <c r="M6" s="504"/>
      <c r="N6" s="550"/>
      <c r="O6" s="521"/>
      <c r="P6" s="521"/>
      <c r="Q6" s="544"/>
    </row>
    <row r="7" spans="1:17" ht="14.4" customHeight="1" x14ac:dyDescent="0.3">
      <c r="A7" s="548" t="s">
        <v>743</v>
      </c>
      <c r="B7" s="554">
        <v>219</v>
      </c>
      <c r="C7" s="509">
        <v>5</v>
      </c>
      <c r="D7" s="509"/>
      <c r="E7" s="510"/>
      <c r="F7" s="551">
        <v>0.9776785714285714</v>
      </c>
      <c r="G7" s="522">
        <v>2.2321428571428572E-2</v>
      </c>
      <c r="H7" s="522">
        <v>0</v>
      </c>
      <c r="I7" s="557">
        <v>0</v>
      </c>
      <c r="J7" s="554">
        <v>65</v>
      </c>
      <c r="K7" s="509">
        <v>2</v>
      </c>
      <c r="L7" s="509"/>
      <c r="M7" s="510"/>
      <c r="N7" s="551">
        <v>0.97014925373134331</v>
      </c>
      <c r="O7" s="522">
        <v>2.9850746268656716E-2</v>
      </c>
      <c r="P7" s="522">
        <v>0</v>
      </c>
      <c r="Q7" s="545">
        <v>0</v>
      </c>
    </row>
    <row r="8" spans="1:17" ht="14.4" customHeight="1" thickBot="1" x14ac:dyDescent="0.35">
      <c r="A8" s="549" t="s">
        <v>744</v>
      </c>
      <c r="B8" s="555">
        <v>104</v>
      </c>
      <c r="C8" s="515"/>
      <c r="D8" s="515"/>
      <c r="E8" s="516"/>
      <c r="F8" s="552">
        <v>1</v>
      </c>
      <c r="G8" s="523">
        <v>0</v>
      </c>
      <c r="H8" s="523">
        <v>0</v>
      </c>
      <c r="I8" s="558">
        <v>0</v>
      </c>
      <c r="J8" s="555">
        <v>39</v>
      </c>
      <c r="K8" s="515"/>
      <c r="L8" s="515"/>
      <c r="M8" s="516"/>
      <c r="N8" s="552">
        <v>1</v>
      </c>
      <c r="O8" s="523">
        <v>0</v>
      </c>
      <c r="P8" s="523">
        <v>0</v>
      </c>
      <c r="Q8" s="54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61" customWidth="1"/>
    <col min="2" max="2" width="34.21875" style="161" customWidth="1"/>
    <col min="3" max="3" width="11.109375" style="161" bestFit="1" customWidth="1"/>
    <col min="4" max="4" width="7.33203125" style="161" bestFit="1" customWidth="1"/>
    <col min="5" max="5" width="11.109375" style="161" bestFit="1" customWidth="1"/>
    <col min="6" max="6" width="5.33203125" style="161" customWidth="1"/>
    <col min="7" max="7" width="7.33203125" style="161" bestFit="1" customWidth="1"/>
    <col min="8" max="8" width="5.33203125" style="161" customWidth="1"/>
    <col min="9" max="9" width="11.109375" style="161" customWidth="1"/>
    <col min="10" max="10" width="5.33203125" style="161" customWidth="1"/>
    <col min="11" max="11" width="7.33203125" style="161" customWidth="1"/>
    <col min="12" max="12" width="5.33203125" style="161" customWidth="1"/>
    <col min="13" max="13" width="0" style="161" hidden="1" customWidth="1"/>
    <col min="14" max="16384" width="8.88671875" style="161"/>
  </cols>
  <sheetData>
    <row r="1" spans="1:14" ht="18.600000000000001" customHeight="1" thickBot="1" x14ac:dyDescent="0.4">
      <c r="A1" s="401" t="s">
        <v>151</v>
      </c>
      <c r="B1" s="401"/>
      <c r="C1" s="401"/>
      <c r="D1" s="401"/>
      <c r="E1" s="401"/>
      <c r="F1" s="401"/>
      <c r="G1" s="401"/>
      <c r="H1" s="401"/>
      <c r="I1" s="364"/>
      <c r="J1" s="364"/>
      <c r="K1" s="364"/>
      <c r="L1" s="364"/>
    </row>
    <row r="2" spans="1:14" ht="14.4" customHeight="1" thickBot="1" x14ac:dyDescent="0.35">
      <c r="A2" s="273" t="s">
        <v>294</v>
      </c>
      <c r="B2" s="240"/>
      <c r="C2" s="240"/>
      <c r="D2" s="240"/>
      <c r="E2" s="240"/>
      <c r="F2" s="240"/>
      <c r="G2" s="240"/>
      <c r="H2" s="240"/>
    </row>
    <row r="3" spans="1:14" ht="14.4" customHeight="1" thickBot="1" x14ac:dyDescent="0.35">
      <c r="A3" s="175"/>
      <c r="B3" s="175"/>
      <c r="C3" s="418" t="s">
        <v>15</v>
      </c>
      <c r="D3" s="417"/>
      <c r="E3" s="417" t="s">
        <v>16</v>
      </c>
      <c r="F3" s="417"/>
      <c r="G3" s="417"/>
      <c r="H3" s="417"/>
      <c r="I3" s="417" t="s">
        <v>161</v>
      </c>
      <c r="J3" s="417"/>
      <c r="K3" s="417"/>
      <c r="L3" s="419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89">
        <v>34</v>
      </c>
      <c r="B5" s="490" t="s">
        <v>494</v>
      </c>
      <c r="C5" s="493">
        <v>18634.599999999999</v>
      </c>
      <c r="D5" s="493">
        <v>79</v>
      </c>
      <c r="E5" s="493">
        <v>14108.389999999998</v>
      </c>
      <c r="F5" s="559">
        <v>0.75710720917003849</v>
      </c>
      <c r="G5" s="493">
        <v>60</v>
      </c>
      <c r="H5" s="559">
        <v>0.759493670886076</v>
      </c>
      <c r="I5" s="493">
        <v>4526.21</v>
      </c>
      <c r="J5" s="559">
        <v>0.24289279082996149</v>
      </c>
      <c r="K5" s="493">
        <v>19</v>
      </c>
      <c r="L5" s="559">
        <v>0.24050632911392406</v>
      </c>
      <c r="M5" s="493" t="s">
        <v>70</v>
      </c>
      <c r="N5" s="182"/>
    </row>
    <row r="6" spans="1:14" ht="14.4" customHeight="1" x14ac:dyDescent="0.3">
      <c r="A6" s="489">
        <v>34</v>
      </c>
      <c r="B6" s="490" t="s">
        <v>745</v>
      </c>
      <c r="C6" s="493">
        <v>18634.599999999999</v>
      </c>
      <c r="D6" s="493">
        <v>79</v>
      </c>
      <c r="E6" s="493">
        <v>14108.389999999998</v>
      </c>
      <c r="F6" s="559">
        <v>0.75710720917003849</v>
      </c>
      <c r="G6" s="493">
        <v>60</v>
      </c>
      <c r="H6" s="559">
        <v>0.759493670886076</v>
      </c>
      <c r="I6" s="493">
        <v>4526.21</v>
      </c>
      <c r="J6" s="559">
        <v>0.24289279082996149</v>
      </c>
      <c r="K6" s="493">
        <v>19</v>
      </c>
      <c r="L6" s="559">
        <v>0.24050632911392406</v>
      </c>
      <c r="M6" s="493" t="s">
        <v>1</v>
      </c>
      <c r="N6" s="182"/>
    </row>
    <row r="7" spans="1:14" ht="14.4" customHeight="1" x14ac:dyDescent="0.3">
      <c r="A7" s="489" t="s">
        <v>493</v>
      </c>
      <c r="B7" s="490" t="s">
        <v>3</v>
      </c>
      <c r="C7" s="493">
        <v>18634.599999999999</v>
      </c>
      <c r="D7" s="493">
        <v>79</v>
      </c>
      <c r="E7" s="493">
        <v>14108.389999999998</v>
      </c>
      <c r="F7" s="559">
        <v>0.75710720917003849</v>
      </c>
      <c r="G7" s="493">
        <v>60</v>
      </c>
      <c r="H7" s="559">
        <v>0.759493670886076</v>
      </c>
      <c r="I7" s="493">
        <v>4526.21</v>
      </c>
      <c r="J7" s="559">
        <v>0.24289279082996149</v>
      </c>
      <c r="K7" s="493">
        <v>19</v>
      </c>
      <c r="L7" s="559">
        <v>0.24050632911392406</v>
      </c>
      <c r="M7" s="493" t="s">
        <v>497</v>
      </c>
      <c r="N7" s="182"/>
    </row>
    <row r="9" spans="1:14" ht="14.4" customHeight="1" x14ac:dyDescent="0.3">
      <c r="A9" s="489">
        <v>34</v>
      </c>
      <c r="B9" s="490" t="s">
        <v>494</v>
      </c>
      <c r="C9" s="493" t="s">
        <v>495</v>
      </c>
      <c r="D9" s="493" t="s">
        <v>495</v>
      </c>
      <c r="E9" s="493" t="s">
        <v>495</v>
      </c>
      <c r="F9" s="559" t="s">
        <v>495</v>
      </c>
      <c r="G9" s="493" t="s">
        <v>495</v>
      </c>
      <c r="H9" s="559" t="s">
        <v>495</v>
      </c>
      <c r="I9" s="493" t="s">
        <v>495</v>
      </c>
      <c r="J9" s="559" t="s">
        <v>495</v>
      </c>
      <c r="K9" s="493" t="s">
        <v>495</v>
      </c>
      <c r="L9" s="559" t="s">
        <v>495</v>
      </c>
      <c r="M9" s="493" t="s">
        <v>70</v>
      </c>
      <c r="N9" s="182"/>
    </row>
    <row r="10" spans="1:14" ht="14.4" customHeight="1" x14ac:dyDescent="0.3">
      <c r="A10" s="489" t="s">
        <v>746</v>
      </c>
      <c r="B10" s="490" t="s">
        <v>745</v>
      </c>
      <c r="C10" s="493">
        <v>18634.599999999999</v>
      </c>
      <c r="D10" s="493">
        <v>79</v>
      </c>
      <c r="E10" s="493">
        <v>14108.389999999998</v>
      </c>
      <c r="F10" s="559">
        <v>0.75710720917003849</v>
      </c>
      <c r="G10" s="493">
        <v>60</v>
      </c>
      <c r="H10" s="559">
        <v>0.759493670886076</v>
      </c>
      <c r="I10" s="493">
        <v>4526.21</v>
      </c>
      <c r="J10" s="559">
        <v>0.24289279082996149</v>
      </c>
      <c r="K10" s="493">
        <v>19</v>
      </c>
      <c r="L10" s="559">
        <v>0.24050632911392406</v>
      </c>
      <c r="M10" s="493" t="s">
        <v>1</v>
      </c>
      <c r="N10" s="182"/>
    </row>
    <row r="11" spans="1:14" ht="14.4" customHeight="1" x14ac:dyDescent="0.3">
      <c r="A11" s="489" t="s">
        <v>746</v>
      </c>
      <c r="B11" s="490" t="s">
        <v>747</v>
      </c>
      <c r="C11" s="493">
        <v>18634.599999999999</v>
      </c>
      <c r="D11" s="493">
        <v>79</v>
      </c>
      <c r="E11" s="493">
        <v>14108.389999999998</v>
      </c>
      <c r="F11" s="559">
        <v>0.75710720917003849</v>
      </c>
      <c r="G11" s="493">
        <v>60</v>
      </c>
      <c r="H11" s="559">
        <v>0.759493670886076</v>
      </c>
      <c r="I11" s="493">
        <v>4526.21</v>
      </c>
      <c r="J11" s="559">
        <v>0.24289279082996149</v>
      </c>
      <c r="K11" s="493">
        <v>19</v>
      </c>
      <c r="L11" s="559">
        <v>0.24050632911392406</v>
      </c>
      <c r="M11" s="493" t="s">
        <v>501</v>
      </c>
      <c r="N11" s="182"/>
    </row>
    <row r="12" spans="1:14" ht="14.4" customHeight="1" x14ac:dyDescent="0.3">
      <c r="A12" s="489" t="s">
        <v>495</v>
      </c>
      <c r="B12" s="490" t="s">
        <v>495</v>
      </c>
      <c r="C12" s="493" t="s">
        <v>495</v>
      </c>
      <c r="D12" s="493" t="s">
        <v>495</v>
      </c>
      <c r="E12" s="493" t="s">
        <v>495</v>
      </c>
      <c r="F12" s="559" t="s">
        <v>495</v>
      </c>
      <c r="G12" s="493" t="s">
        <v>495</v>
      </c>
      <c r="H12" s="559" t="s">
        <v>495</v>
      </c>
      <c r="I12" s="493" t="s">
        <v>495</v>
      </c>
      <c r="J12" s="559" t="s">
        <v>495</v>
      </c>
      <c r="K12" s="493" t="s">
        <v>495</v>
      </c>
      <c r="L12" s="559" t="s">
        <v>495</v>
      </c>
      <c r="M12" s="493" t="s">
        <v>502</v>
      </c>
      <c r="N12" s="182"/>
    </row>
    <row r="13" spans="1:14" ht="14.4" customHeight="1" x14ac:dyDescent="0.3">
      <c r="A13" s="489" t="s">
        <v>493</v>
      </c>
      <c r="B13" s="490" t="s">
        <v>496</v>
      </c>
      <c r="C13" s="493">
        <v>18634.599999999999</v>
      </c>
      <c r="D13" s="493">
        <v>79</v>
      </c>
      <c r="E13" s="493">
        <v>14108.389999999998</v>
      </c>
      <c r="F13" s="559">
        <v>0.75710720917003849</v>
      </c>
      <c r="G13" s="493">
        <v>60</v>
      </c>
      <c r="H13" s="559">
        <v>0.759493670886076</v>
      </c>
      <c r="I13" s="493">
        <v>4526.21</v>
      </c>
      <c r="J13" s="559">
        <v>0.24289279082996149</v>
      </c>
      <c r="K13" s="493">
        <v>19</v>
      </c>
      <c r="L13" s="559">
        <v>0.24050632911392406</v>
      </c>
      <c r="M13" s="493" t="s">
        <v>497</v>
      </c>
      <c r="N13" s="182"/>
    </row>
    <row r="14" spans="1:14" ht="14.4" customHeight="1" x14ac:dyDescent="0.3">
      <c r="A14" s="560" t="s">
        <v>748</v>
      </c>
    </row>
    <row r="15" spans="1:14" ht="14.4" customHeight="1" x14ac:dyDescent="0.3">
      <c r="A15" s="561" t="s">
        <v>749</v>
      </c>
    </row>
    <row r="16" spans="1:14" ht="14.4" customHeight="1" x14ac:dyDescent="0.3">
      <c r="A16" s="560" t="s">
        <v>750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8" priority="15" stopIfTrue="1" operator="lessThan">
      <formula>0.6</formula>
    </cfRule>
  </conditionalFormatting>
  <conditionalFormatting sqref="B5:B7">
    <cfRule type="expression" dxfId="37" priority="10">
      <formula>AND(LEFT(M5,6)&lt;&gt;"mezera",M5&lt;&gt;"")</formula>
    </cfRule>
  </conditionalFormatting>
  <conditionalFormatting sqref="A5:A7">
    <cfRule type="expression" dxfId="36" priority="8">
      <formula>AND(M5&lt;&gt;"",M5&lt;&gt;"mezeraKL")</formula>
    </cfRule>
  </conditionalFormatting>
  <conditionalFormatting sqref="F5:F7">
    <cfRule type="cellIs" dxfId="35" priority="7" operator="lessThan">
      <formula>0.6</formula>
    </cfRule>
  </conditionalFormatting>
  <conditionalFormatting sqref="B5:L7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7">
    <cfRule type="expression" dxfId="32" priority="12">
      <formula>$M5&lt;&gt;""</formula>
    </cfRule>
  </conditionalFormatting>
  <conditionalFormatting sqref="B9:B13">
    <cfRule type="expression" dxfId="31" priority="4">
      <formula>AND(LEFT(M9,6)&lt;&gt;"mezera",M9&lt;&gt;"")</formula>
    </cfRule>
  </conditionalFormatting>
  <conditionalFormatting sqref="A9:A13">
    <cfRule type="expression" dxfId="30" priority="2">
      <formula>AND(M9&lt;&gt;"",M9&lt;&gt;"mezeraKL")</formula>
    </cfRule>
  </conditionalFormatting>
  <conditionalFormatting sqref="F9:F13">
    <cfRule type="cellIs" dxfId="29" priority="1" operator="lessThan">
      <formula>0.6</formula>
    </cfRule>
  </conditionalFormatting>
  <conditionalFormatting sqref="B9:L13">
    <cfRule type="expression" dxfId="28" priority="3">
      <formula>OR($M9="KL",$M9="SumaKL")</formula>
    </cfRule>
    <cfRule type="expression" dxfId="27" priority="5">
      <formula>$M9="SumaNS"</formula>
    </cfRule>
  </conditionalFormatting>
  <conditionalFormatting sqref="A9:L13">
    <cfRule type="expression" dxfId="26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61" customWidth="1"/>
    <col min="2" max="2" width="11.109375" style="241" bestFit="1" customWidth="1"/>
    <col min="3" max="3" width="11.109375" style="161" hidden="1" customWidth="1"/>
    <col min="4" max="4" width="7.33203125" style="241" bestFit="1" customWidth="1"/>
    <col min="5" max="5" width="7.33203125" style="161" hidden="1" customWidth="1"/>
    <col min="6" max="6" width="11.109375" style="241" bestFit="1" customWidth="1"/>
    <col min="7" max="7" width="5.33203125" style="244" customWidth="1"/>
    <col min="8" max="8" width="7.33203125" style="241" bestFit="1" customWidth="1"/>
    <col min="9" max="9" width="5.33203125" style="244" customWidth="1"/>
    <col min="10" max="10" width="11.109375" style="241" customWidth="1"/>
    <col min="11" max="11" width="5.33203125" style="244" customWidth="1"/>
    <col min="12" max="12" width="7.33203125" style="241" customWidth="1"/>
    <col min="13" max="13" width="5.33203125" style="244" customWidth="1"/>
    <col min="14" max="14" width="0" style="161" hidden="1" customWidth="1"/>
    <col min="15" max="16384" width="8.88671875" style="161"/>
  </cols>
  <sheetData>
    <row r="1" spans="1:13" ht="18.600000000000001" customHeight="1" thickBot="1" x14ac:dyDescent="0.4">
      <c r="A1" s="401" t="s">
        <v>162</v>
      </c>
      <c r="B1" s="401"/>
      <c r="C1" s="401"/>
      <c r="D1" s="401"/>
      <c r="E1" s="401"/>
      <c r="F1" s="401"/>
      <c r="G1" s="401"/>
      <c r="H1" s="401"/>
      <c r="I1" s="401"/>
      <c r="J1" s="364"/>
      <c r="K1" s="364"/>
      <c r="L1" s="364"/>
      <c r="M1" s="364"/>
    </row>
    <row r="2" spans="1:13" ht="14.4" customHeight="1" thickBot="1" x14ac:dyDescent="0.35">
      <c r="A2" s="273" t="s">
        <v>294</v>
      </c>
      <c r="B2" s="248"/>
      <c r="C2" s="240"/>
      <c r="D2" s="248"/>
      <c r="E2" s="240"/>
      <c r="F2" s="248"/>
      <c r="G2" s="249"/>
      <c r="H2" s="248"/>
      <c r="I2" s="249"/>
    </row>
    <row r="3" spans="1:13" ht="14.4" customHeight="1" thickBot="1" x14ac:dyDescent="0.35">
      <c r="A3" s="175"/>
      <c r="B3" s="418" t="s">
        <v>15</v>
      </c>
      <c r="C3" s="420"/>
      <c r="D3" s="417"/>
      <c r="E3" s="174"/>
      <c r="F3" s="417" t="s">
        <v>16</v>
      </c>
      <c r="G3" s="417"/>
      <c r="H3" s="417"/>
      <c r="I3" s="417"/>
      <c r="J3" s="417" t="s">
        <v>161</v>
      </c>
      <c r="K3" s="417"/>
      <c r="L3" s="417"/>
      <c r="M3" s="419"/>
    </row>
    <row r="4" spans="1:13" ht="14.4" customHeight="1" thickBot="1" x14ac:dyDescent="0.35">
      <c r="A4" s="538" t="s">
        <v>148</v>
      </c>
      <c r="B4" s="539" t="s">
        <v>19</v>
      </c>
      <c r="C4" s="565"/>
      <c r="D4" s="539" t="s">
        <v>20</v>
      </c>
      <c r="E4" s="565"/>
      <c r="F4" s="539" t="s">
        <v>19</v>
      </c>
      <c r="G4" s="542" t="s">
        <v>2</v>
      </c>
      <c r="H4" s="539" t="s">
        <v>20</v>
      </c>
      <c r="I4" s="542" t="s">
        <v>2</v>
      </c>
      <c r="J4" s="539" t="s">
        <v>19</v>
      </c>
      <c r="K4" s="542" t="s">
        <v>2</v>
      </c>
      <c r="L4" s="539" t="s">
        <v>20</v>
      </c>
      <c r="M4" s="543" t="s">
        <v>2</v>
      </c>
    </row>
    <row r="5" spans="1:13" ht="14.4" customHeight="1" x14ac:dyDescent="0.3">
      <c r="A5" s="562" t="s">
        <v>751</v>
      </c>
      <c r="B5" s="553">
        <v>3972.6800000000003</v>
      </c>
      <c r="C5" s="500">
        <v>1</v>
      </c>
      <c r="D5" s="566">
        <v>5</v>
      </c>
      <c r="E5" s="569" t="s">
        <v>751</v>
      </c>
      <c r="F5" s="553">
        <v>3311.3100000000004</v>
      </c>
      <c r="G5" s="521">
        <v>0.83352044463686981</v>
      </c>
      <c r="H5" s="503">
        <v>4</v>
      </c>
      <c r="I5" s="544">
        <v>0.8</v>
      </c>
      <c r="J5" s="572">
        <v>661.37</v>
      </c>
      <c r="K5" s="521">
        <v>0.16647955536313017</v>
      </c>
      <c r="L5" s="503">
        <v>1</v>
      </c>
      <c r="M5" s="544">
        <v>0.2</v>
      </c>
    </row>
    <row r="6" spans="1:13" ht="14.4" customHeight="1" x14ac:dyDescent="0.3">
      <c r="A6" s="563" t="s">
        <v>752</v>
      </c>
      <c r="B6" s="554">
        <v>257.77999999999997</v>
      </c>
      <c r="C6" s="506">
        <v>1</v>
      </c>
      <c r="D6" s="567">
        <v>2</v>
      </c>
      <c r="E6" s="570" t="s">
        <v>752</v>
      </c>
      <c r="F6" s="554">
        <v>110.32</v>
      </c>
      <c r="G6" s="522">
        <v>0.42796182791527659</v>
      </c>
      <c r="H6" s="509">
        <v>1</v>
      </c>
      <c r="I6" s="545">
        <v>0.5</v>
      </c>
      <c r="J6" s="573">
        <v>147.46</v>
      </c>
      <c r="K6" s="522">
        <v>0.57203817208472352</v>
      </c>
      <c r="L6" s="509">
        <v>1</v>
      </c>
      <c r="M6" s="545">
        <v>0.5</v>
      </c>
    </row>
    <row r="7" spans="1:13" ht="14.4" customHeight="1" x14ac:dyDescent="0.3">
      <c r="A7" s="563" t="s">
        <v>753</v>
      </c>
      <c r="B7" s="554">
        <v>138.85</v>
      </c>
      <c r="C7" s="506">
        <v>1</v>
      </c>
      <c r="D7" s="567">
        <v>1</v>
      </c>
      <c r="E7" s="570" t="s">
        <v>753</v>
      </c>
      <c r="F7" s="554">
        <v>138.85</v>
      </c>
      <c r="G7" s="522">
        <v>1</v>
      </c>
      <c r="H7" s="509">
        <v>1</v>
      </c>
      <c r="I7" s="545">
        <v>1</v>
      </c>
      <c r="J7" s="573"/>
      <c r="K7" s="522">
        <v>0</v>
      </c>
      <c r="L7" s="509"/>
      <c r="M7" s="545">
        <v>0</v>
      </c>
    </row>
    <row r="8" spans="1:13" ht="14.4" customHeight="1" x14ac:dyDescent="0.3">
      <c r="A8" s="563" t="s">
        <v>754</v>
      </c>
      <c r="B8" s="554">
        <v>1236.8600000000001</v>
      </c>
      <c r="C8" s="506">
        <v>1</v>
      </c>
      <c r="D8" s="567">
        <v>5</v>
      </c>
      <c r="E8" s="570" t="s">
        <v>754</v>
      </c>
      <c r="F8" s="554">
        <v>845.75</v>
      </c>
      <c r="G8" s="522">
        <v>0.68378797923774715</v>
      </c>
      <c r="H8" s="509">
        <v>3</v>
      </c>
      <c r="I8" s="545">
        <v>0.6</v>
      </c>
      <c r="J8" s="573">
        <v>391.11</v>
      </c>
      <c r="K8" s="522">
        <v>0.3162120207622528</v>
      </c>
      <c r="L8" s="509">
        <v>2</v>
      </c>
      <c r="M8" s="545">
        <v>0.4</v>
      </c>
    </row>
    <row r="9" spans="1:13" ht="14.4" customHeight="1" x14ac:dyDescent="0.3">
      <c r="A9" s="563" t="s">
        <v>755</v>
      </c>
      <c r="B9" s="554">
        <v>272.77999999999997</v>
      </c>
      <c r="C9" s="506">
        <v>1</v>
      </c>
      <c r="D9" s="567">
        <v>3</v>
      </c>
      <c r="E9" s="570" t="s">
        <v>755</v>
      </c>
      <c r="F9" s="554">
        <v>272.77999999999997</v>
      </c>
      <c r="G9" s="522">
        <v>1</v>
      </c>
      <c r="H9" s="509">
        <v>3</v>
      </c>
      <c r="I9" s="545">
        <v>1</v>
      </c>
      <c r="J9" s="573"/>
      <c r="K9" s="522">
        <v>0</v>
      </c>
      <c r="L9" s="509"/>
      <c r="M9" s="545">
        <v>0</v>
      </c>
    </row>
    <row r="10" spans="1:13" ht="14.4" customHeight="1" x14ac:dyDescent="0.3">
      <c r="A10" s="563" t="s">
        <v>756</v>
      </c>
      <c r="B10" s="554">
        <v>111.72</v>
      </c>
      <c r="C10" s="506">
        <v>1</v>
      </c>
      <c r="D10" s="567">
        <v>1</v>
      </c>
      <c r="E10" s="570" t="s">
        <v>756</v>
      </c>
      <c r="F10" s="554">
        <v>111.72</v>
      </c>
      <c r="G10" s="522">
        <v>1</v>
      </c>
      <c r="H10" s="509">
        <v>1</v>
      </c>
      <c r="I10" s="545">
        <v>1</v>
      </c>
      <c r="J10" s="573"/>
      <c r="K10" s="522">
        <v>0</v>
      </c>
      <c r="L10" s="509"/>
      <c r="M10" s="545">
        <v>0</v>
      </c>
    </row>
    <row r="11" spans="1:13" ht="14.4" customHeight="1" x14ac:dyDescent="0.3">
      <c r="A11" s="563" t="s">
        <v>757</v>
      </c>
      <c r="B11" s="554">
        <v>780.04000000000008</v>
      </c>
      <c r="C11" s="506">
        <v>1</v>
      </c>
      <c r="D11" s="567">
        <v>6</v>
      </c>
      <c r="E11" s="570" t="s">
        <v>757</v>
      </c>
      <c r="F11" s="554">
        <v>111.16</v>
      </c>
      <c r="G11" s="522">
        <v>0.14250551253781857</v>
      </c>
      <c r="H11" s="509">
        <v>1</v>
      </c>
      <c r="I11" s="545">
        <v>0.16666666666666666</v>
      </c>
      <c r="J11" s="573">
        <v>668.88000000000011</v>
      </c>
      <c r="K11" s="522">
        <v>0.85749448746218149</v>
      </c>
      <c r="L11" s="509">
        <v>5</v>
      </c>
      <c r="M11" s="545">
        <v>0.83333333333333337</v>
      </c>
    </row>
    <row r="12" spans="1:13" ht="14.4" customHeight="1" x14ac:dyDescent="0.3">
      <c r="A12" s="563" t="s">
        <v>758</v>
      </c>
      <c r="B12" s="554">
        <v>188.57</v>
      </c>
      <c r="C12" s="506">
        <v>1</v>
      </c>
      <c r="D12" s="567">
        <v>3</v>
      </c>
      <c r="E12" s="570" t="s">
        <v>758</v>
      </c>
      <c r="F12" s="554">
        <v>188.57</v>
      </c>
      <c r="G12" s="522">
        <v>1</v>
      </c>
      <c r="H12" s="509">
        <v>2</v>
      </c>
      <c r="I12" s="545">
        <v>0.66666666666666663</v>
      </c>
      <c r="J12" s="573">
        <v>0</v>
      </c>
      <c r="K12" s="522">
        <v>0</v>
      </c>
      <c r="L12" s="509">
        <v>1</v>
      </c>
      <c r="M12" s="545">
        <v>0.33333333333333331</v>
      </c>
    </row>
    <row r="13" spans="1:13" ht="14.4" customHeight="1" x14ac:dyDescent="0.3">
      <c r="A13" s="563" t="s">
        <v>759</v>
      </c>
      <c r="B13" s="554">
        <v>56.83</v>
      </c>
      <c r="C13" s="506">
        <v>1</v>
      </c>
      <c r="D13" s="567">
        <v>4</v>
      </c>
      <c r="E13" s="570" t="s">
        <v>759</v>
      </c>
      <c r="F13" s="554">
        <v>56.83</v>
      </c>
      <c r="G13" s="522">
        <v>1</v>
      </c>
      <c r="H13" s="509">
        <v>4</v>
      </c>
      <c r="I13" s="545">
        <v>1</v>
      </c>
      <c r="J13" s="573"/>
      <c r="K13" s="522">
        <v>0</v>
      </c>
      <c r="L13" s="509"/>
      <c r="M13" s="545">
        <v>0</v>
      </c>
    </row>
    <row r="14" spans="1:13" ht="14.4" customHeight="1" x14ac:dyDescent="0.3">
      <c r="A14" s="563" t="s">
        <v>760</v>
      </c>
      <c r="B14" s="554">
        <v>1981.5900000000004</v>
      </c>
      <c r="C14" s="506">
        <v>1</v>
      </c>
      <c r="D14" s="567">
        <v>10</v>
      </c>
      <c r="E14" s="570" t="s">
        <v>760</v>
      </c>
      <c r="F14" s="554">
        <v>1891.6800000000003</v>
      </c>
      <c r="G14" s="522">
        <v>0.95462734470803745</v>
      </c>
      <c r="H14" s="509">
        <v>9</v>
      </c>
      <c r="I14" s="545">
        <v>0.9</v>
      </c>
      <c r="J14" s="573">
        <v>89.91</v>
      </c>
      <c r="K14" s="522">
        <v>4.5372655291962508E-2</v>
      </c>
      <c r="L14" s="509">
        <v>1</v>
      </c>
      <c r="M14" s="545">
        <v>0.1</v>
      </c>
    </row>
    <row r="15" spans="1:13" ht="14.4" customHeight="1" x14ac:dyDescent="0.3">
      <c r="A15" s="563" t="s">
        <v>761</v>
      </c>
      <c r="B15" s="554">
        <v>2174.17</v>
      </c>
      <c r="C15" s="506">
        <v>1</v>
      </c>
      <c r="D15" s="567">
        <v>8</v>
      </c>
      <c r="E15" s="570" t="s">
        <v>761</v>
      </c>
      <c r="F15" s="554">
        <v>1496.79</v>
      </c>
      <c r="G15" s="522">
        <v>0.68844202615250871</v>
      </c>
      <c r="H15" s="509">
        <v>5</v>
      </c>
      <c r="I15" s="545">
        <v>0.625</v>
      </c>
      <c r="J15" s="573">
        <v>677.38000000000011</v>
      </c>
      <c r="K15" s="522">
        <v>0.31155797384749129</v>
      </c>
      <c r="L15" s="509">
        <v>3</v>
      </c>
      <c r="M15" s="545">
        <v>0.375</v>
      </c>
    </row>
    <row r="16" spans="1:13" ht="14.4" customHeight="1" x14ac:dyDescent="0.3">
      <c r="A16" s="563" t="s">
        <v>762</v>
      </c>
      <c r="B16" s="554">
        <v>2131.3500000000004</v>
      </c>
      <c r="C16" s="506">
        <v>1</v>
      </c>
      <c r="D16" s="567">
        <v>7</v>
      </c>
      <c r="E16" s="570" t="s">
        <v>762</v>
      </c>
      <c r="F16" s="554">
        <v>2131.3500000000004</v>
      </c>
      <c r="G16" s="522">
        <v>1</v>
      </c>
      <c r="H16" s="509">
        <v>7</v>
      </c>
      <c r="I16" s="545">
        <v>1</v>
      </c>
      <c r="J16" s="573"/>
      <c r="K16" s="522">
        <v>0</v>
      </c>
      <c r="L16" s="509"/>
      <c r="M16" s="545">
        <v>0</v>
      </c>
    </row>
    <row r="17" spans="1:13" ht="14.4" customHeight="1" x14ac:dyDescent="0.3">
      <c r="A17" s="563" t="s">
        <v>763</v>
      </c>
      <c r="B17" s="554">
        <v>150.04</v>
      </c>
      <c r="C17" s="506">
        <v>1</v>
      </c>
      <c r="D17" s="567">
        <v>1</v>
      </c>
      <c r="E17" s="570" t="s">
        <v>763</v>
      </c>
      <c r="F17" s="554">
        <v>150.04</v>
      </c>
      <c r="G17" s="522">
        <v>1</v>
      </c>
      <c r="H17" s="509">
        <v>1</v>
      </c>
      <c r="I17" s="545">
        <v>1</v>
      </c>
      <c r="J17" s="573"/>
      <c r="K17" s="522">
        <v>0</v>
      </c>
      <c r="L17" s="509"/>
      <c r="M17" s="545">
        <v>0</v>
      </c>
    </row>
    <row r="18" spans="1:13" ht="14.4" customHeight="1" x14ac:dyDescent="0.3">
      <c r="A18" s="563" t="s">
        <v>764</v>
      </c>
      <c r="B18" s="554">
        <v>273.14999999999998</v>
      </c>
      <c r="C18" s="506">
        <v>1</v>
      </c>
      <c r="D18" s="567">
        <v>3</v>
      </c>
      <c r="E18" s="570" t="s">
        <v>764</v>
      </c>
      <c r="F18" s="554">
        <v>273.14999999999998</v>
      </c>
      <c r="G18" s="522">
        <v>1</v>
      </c>
      <c r="H18" s="509">
        <v>3</v>
      </c>
      <c r="I18" s="545">
        <v>1</v>
      </c>
      <c r="J18" s="573"/>
      <c r="K18" s="522">
        <v>0</v>
      </c>
      <c r="L18" s="509"/>
      <c r="M18" s="545">
        <v>0</v>
      </c>
    </row>
    <row r="19" spans="1:13" ht="14.4" customHeight="1" x14ac:dyDescent="0.3">
      <c r="A19" s="563" t="s">
        <v>765</v>
      </c>
      <c r="B19" s="554">
        <v>2435.94</v>
      </c>
      <c r="C19" s="506">
        <v>1</v>
      </c>
      <c r="D19" s="567">
        <v>8</v>
      </c>
      <c r="E19" s="570" t="s">
        <v>765</v>
      </c>
      <c r="F19" s="554">
        <v>1189.5999999999999</v>
      </c>
      <c r="G19" s="522">
        <v>0.48835357192705892</v>
      </c>
      <c r="H19" s="509">
        <v>6</v>
      </c>
      <c r="I19" s="545">
        <v>0.75</v>
      </c>
      <c r="J19" s="573">
        <v>1246.3400000000001</v>
      </c>
      <c r="K19" s="522">
        <v>0.51164642807294114</v>
      </c>
      <c r="L19" s="509">
        <v>2</v>
      </c>
      <c r="M19" s="545">
        <v>0.25</v>
      </c>
    </row>
    <row r="20" spans="1:13" ht="14.4" customHeight="1" x14ac:dyDescent="0.3">
      <c r="A20" s="563" t="s">
        <v>766</v>
      </c>
      <c r="B20" s="554">
        <v>410.28000000000003</v>
      </c>
      <c r="C20" s="506">
        <v>1</v>
      </c>
      <c r="D20" s="567">
        <v>5</v>
      </c>
      <c r="E20" s="570" t="s">
        <v>766</v>
      </c>
      <c r="F20" s="554">
        <v>410.28000000000003</v>
      </c>
      <c r="G20" s="522">
        <v>1</v>
      </c>
      <c r="H20" s="509">
        <v>4</v>
      </c>
      <c r="I20" s="545">
        <v>0.8</v>
      </c>
      <c r="J20" s="573">
        <v>0</v>
      </c>
      <c r="K20" s="522">
        <v>0</v>
      </c>
      <c r="L20" s="509">
        <v>1</v>
      </c>
      <c r="M20" s="545">
        <v>0.2</v>
      </c>
    </row>
    <row r="21" spans="1:13" ht="14.4" customHeight="1" x14ac:dyDescent="0.3">
      <c r="A21" s="563" t="s">
        <v>767</v>
      </c>
      <c r="B21" s="554">
        <v>981.06</v>
      </c>
      <c r="C21" s="506">
        <v>1</v>
      </c>
      <c r="D21" s="567">
        <v>2</v>
      </c>
      <c r="E21" s="570" t="s">
        <v>767</v>
      </c>
      <c r="F21" s="554">
        <v>981.06</v>
      </c>
      <c r="G21" s="522">
        <v>1</v>
      </c>
      <c r="H21" s="509">
        <v>2</v>
      </c>
      <c r="I21" s="545">
        <v>1</v>
      </c>
      <c r="J21" s="573"/>
      <c r="K21" s="522">
        <v>0</v>
      </c>
      <c r="L21" s="509"/>
      <c r="M21" s="545">
        <v>0</v>
      </c>
    </row>
    <row r="22" spans="1:13" ht="14.4" customHeight="1" x14ac:dyDescent="0.3">
      <c r="A22" s="563" t="s">
        <v>768</v>
      </c>
      <c r="B22" s="554">
        <v>22.44</v>
      </c>
      <c r="C22" s="506">
        <v>1</v>
      </c>
      <c r="D22" s="567">
        <v>1</v>
      </c>
      <c r="E22" s="570" t="s">
        <v>768</v>
      </c>
      <c r="F22" s="554"/>
      <c r="G22" s="522">
        <v>0</v>
      </c>
      <c r="H22" s="509"/>
      <c r="I22" s="545">
        <v>0</v>
      </c>
      <c r="J22" s="573">
        <v>22.44</v>
      </c>
      <c r="K22" s="522">
        <v>1</v>
      </c>
      <c r="L22" s="509">
        <v>1</v>
      </c>
      <c r="M22" s="545">
        <v>1</v>
      </c>
    </row>
    <row r="23" spans="1:13" ht="14.4" customHeight="1" x14ac:dyDescent="0.3">
      <c r="A23" s="563" t="s">
        <v>769</v>
      </c>
      <c r="B23" s="554">
        <v>389.06000000000006</v>
      </c>
      <c r="C23" s="506">
        <v>1</v>
      </c>
      <c r="D23" s="567">
        <v>2</v>
      </c>
      <c r="E23" s="570" t="s">
        <v>769</v>
      </c>
      <c r="F23" s="554">
        <v>389.06000000000006</v>
      </c>
      <c r="G23" s="522">
        <v>1</v>
      </c>
      <c r="H23" s="509">
        <v>2</v>
      </c>
      <c r="I23" s="545">
        <v>1</v>
      </c>
      <c r="J23" s="573"/>
      <c r="K23" s="522">
        <v>0</v>
      </c>
      <c r="L23" s="509"/>
      <c r="M23" s="545">
        <v>0</v>
      </c>
    </row>
    <row r="24" spans="1:13" ht="14.4" customHeight="1" x14ac:dyDescent="0.3">
      <c r="A24" s="563" t="s">
        <v>770</v>
      </c>
      <c r="B24" s="554">
        <v>0</v>
      </c>
      <c r="C24" s="506"/>
      <c r="D24" s="567">
        <v>1</v>
      </c>
      <c r="E24" s="570" t="s">
        <v>770</v>
      </c>
      <c r="F24" s="554">
        <v>0</v>
      </c>
      <c r="G24" s="522"/>
      <c r="H24" s="509">
        <v>1</v>
      </c>
      <c r="I24" s="545">
        <v>1</v>
      </c>
      <c r="J24" s="573"/>
      <c r="K24" s="522"/>
      <c r="L24" s="509"/>
      <c r="M24" s="545">
        <v>0</v>
      </c>
    </row>
    <row r="25" spans="1:13" ht="14.4" customHeight="1" thickBot="1" x14ac:dyDescent="0.35">
      <c r="A25" s="564" t="s">
        <v>771</v>
      </c>
      <c r="B25" s="555">
        <v>669.41000000000008</v>
      </c>
      <c r="C25" s="512">
        <v>1</v>
      </c>
      <c r="D25" s="568">
        <v>1</v>
      </c>
      <c r="E25" s="571" t="s">
        <v>771</v>
      </c>
      <c r="F25" s="555">
        <v>48.09</v>
      </c>
      <c r="G25" s="523">
        <v>7.1839380947401443E-2</v>
      </c>
      <c r="H25" s="515"/>
      <c r="I25" s="546">
        <v>0</v>
      </c>
      <c r="J25" s="574">
        <v>621.32000000000005</v>
      </c>
      <c r="K25" s="523">
        <v>0.9281606190525985</v>
      </c>
      <c r="L25" s="515">
        <v>1</v>
      </c>
      <c r="M25" s="546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61" hidden="1" customWidth="1" outlineLevel="1"/>
    <col min="2" max="2" width="28.33203125" style="161" hidden="1" customWidth="1" outlineLevel="1"/>
    <col min="3" max="3" width="9" style="161" customWidth="1" collapsed="1"/>
    <col min="4" max="4" width="18.77734375" style="252" customWidth="1"/>
    <col min="5" max="5" width="13.5546875" style="242" customWidth="1"/>
    <col min="6" max="6" width="6" style="161" bestFit="1" customWidth="1"/>
    <col min="7" max="7" width="8.77734375" style="161" customWidth="1"/>
    <col min="8" max="8" width="5" style="161" bestFit="1" customWidth="1"/>
    <col min="9" max="9" width="8.5546875" style="161" hidden="1" customWidth="1" outlineLevel="1"/>
    <col min="10" max="10" width="25.77734375" style="161" customWidth="1" collapsed="1"/>
    <col min="11" max="11" width="8.77734375" style="161" customWidth="1"/>
    <col min="12" max="12" width="7.77734375" style="243" customWidth="1"/>
    <col min="13" max="13" width="11.109375" style="243" customWidth="1"/>
    <col min="14" max="14" width="7.77734375" style="161" customWidth="1"/>
    <col min="15" max="15" width="7.77734375" style="253" customWidth="1"/>
    <col min="16" max="16" width="11.109375" style="243" customWidth="1"/>
    <col min="17" max="17" width="5.44140625" style="244" bestFit="1" customWidth="1"/>
    <col min="18" max="18" width="7.77734375" style="161" customWidth="1"/>
    <col min="19" max="19" width="5.44140625" style="244" bestFit="1" customWidth="1"/>
    <col min="20" max="20" width="7.77734375" style="253" customWidth="1"/>
    <col min="21" max="21" width="5.44140625" style="244" bestFit="1" customWidth="1"/>
    <col min="22" max="16384" width="8.88671875" style="161"/>
  </cols>
  <sheetData>
    <row r="1" spans="1:21" ht="18.600000000000001" customHeight="1" thickBot="1" x14ac:dyDescent="0.4">
      <c r="A1" s="392" t="s">
        <v>1037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</row>
    <row r="2" spans="1:21" ht="14.4" customHeight="1" thickBot="1" x14ac:dyDescent="0.35">
      <c r="A2" s="273" t="s">
        <v>294</v>
      </c>
      <c r="B2" s="250"/>
      <c r="C2" s="240"/>
      <c r="D2" s="240"/>
      <c r="E2" s="251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</row>
    <row r="3" spans="1:21" ht="14.4" customHeight="1" thickBot="1" x14ac:dyDescent="0.3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140</v>
      </c>
      <c r="L3" s="427"/>
      <c r="M3" s="66">
        <f>SUBTOTAL(9,M7:M1048576)</f>
        <v>18634.600000000002</v>
      </c>
      <c r="N3" s="66">
        <f>SUBTOTAL(9,N7:N1048576)</f>
        <v>135</v>
      </c>
      <c r="O3" s="66">
        <f>SUBTOTAL(9,O7:O1048576)</f>
        <v>79</v>
      </c>
      <c r="P3" s="66">
        <f>SUBTOTAL(9,P7:P1048576)</f>
        <v>14108.39</v>
      </c>
      <c r="Q3" s="67">
        <f>IF(M3=0,0,P3/M3)</f>
        <v>0.75710720917003838</v>
      </c>
      <c r="R3" s="66">
        <f>SUBTOTAL(9,R7:R1048576)</f>
        <v>97</v>
      </c>
      <c r="S3" s="67">
        <f>IF(N3=0,0,R3/N3)</f>
        <v>0.71851851851851856</v>
      </c>
      <c r="T3" s="66">
        <f>SUBTOTAL(9,T7:T1048576)</f>
        <v>60</v>
      </c>
      <c r="U3" s="68">
        <f>IF(O3=0,0,T3/O3)</f>
        <v>0.759493670886076</v>
      </c>
    </row>
    <row r="4" spans="1:21" ht="14.4" customHeight="1" x14ac:dyDescent="0.3">
      <c r="A4" s="69"/>
      <c r="B4" s="70"/>
      <c r="C4" s="70"/>
      <c r="D4" s="71"/>
      <c r="E4" s="175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" customHeight="1" thickBot="1" x14ac:dyDescent="0.35">
      <c r="A5" s="72"/>
      <c r="B5" s="73"/>
      <c r="C5" s="70"/>
      <c r="D5" s="71"/>
      <c r="E5" s="175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42" customFormat="1" ht="14.4" customHeight="1" thickBot="1" x14ac:dyDescent="0.35">
      <c r="A6" s="575" t="s">
        <v>23</v>
      </c>
      <c r="B6" s="576" t="s">
        <v>5</v>
      </c>
      <c r="C6" s="575" t="s">
        <v>24</v>
      </c>
      <c r="D6" s="576" t="s">
        <v>6</v>
      </c>
      <c r="E6" s="576" t="s">
        <v>164</v>
      </c>
      <c r="F6" s="576" t="s">
        <v>25</v>
      </c>
      <c r="G6" s="576" t="s">
        <v>26</v>
      </c>
      <c r="H6" s="576" t="s">
        <v>8</v>
      </c>
      <c r="I6" s="576" t="s">
        <v>10</v>
      </c>
      <c r="J6" s="576" t="s">
        <v>11</v>
      </c>
      <c r="K6" s="576" t="s">
        <v>12</v>
      </c>
      <c r="L6" s="576" t="s">
        <v>27</v>
      </c>
      <c r="M6" s="577" t="s">
        <v>14</v>
      </c>
      <c r="N6" s="578" t="s">
        <v>28</v>
      </c>
      <c r="O6" s="578" t="s">
        <v>28</v>
      </c>
      <c r="P6" s="578" t="s">
        <v>14</v>
      </c>
      <c r="Q6" s="578" t="s">
        <v>2</v>
      </c>
      <c r="R6" s="578" t="s">
        <v>28</v>
      </c>
      <c r="S6" s="578" t="s">
        <v>2</v>
      </c>
      <c r="T6" s="578" t="s">
        <v>28</v>
      </c>
      <c r="U6" s="579" t="s">
        <v>2</v>
      </c>
    </row>
    <row r="7" spans="1:21" ht="14.4" customHeight="1" x14ac:dyDescent="0.3">
      <c r="A7" s="580">
        <v>34</v>
      </c>
      <c r="B7" s="581" t="s">
        <v>494</v>
      </c>
      <c r="C7" s="581" t="s">
        <v>746</v>
      </c>
      <c r="D7" s="582" t="s">
        <v>1036</v>
      </c>
      <c r="E7" s="583" t="s">
        <v>751</v>
      </c>
      <c r="F7" s="581" t="s">
        <v>745</v>
      </c>
      <c r="G7" s="581" t="s">
        <v>772</v>
      </c>
      <c r="H7" s="581" t="s">
        <v>495</v>
      </c>
      <c r="I7" s="581" t="s">
        <v>773</v>
      </c>
      <c r="J7" s="581" t="s">
        <v>774</v>
      </c>
      <c r="K7" s="581" t="s">
        <v>775</v>
      </c>
      <c r="L7" s="584">
        <v>48.42</v>
      </c>
      <c r="M7" s="584">
        <v>48.42</v>
      </c>
      <c r="N7" s="581">
        <v>1</v>
      </c>
      <c r="O7" s="585">
        <v>1</v>
      </c>
      <c r="P7" s="584">
        <v>48.42</v>
      </c>
      <c r="Q7" s="586">
        <v>1</v>
      </c>
      <c r="R7" s="581">
        <v>1</v>
      </c>
      <c r="S7" s="586">
        <v>1</v>
      </c>
      <c r="T7" s="585">
        <v>1</v>
      </c>
      <c r="U7" s="153">
        <v>1</v>
      </c>
    </row>
    <row r="8" spans="1:21" ht="14.4" customHeight="1" x14ac:dyDescent="0.3">
      <c r="A8" s="505">
        <v>34</v>
      </c>
      <c r="B8" s="506" t="s">
        <v>494</v>
      </c>
      <c r="C8" s="506" t="s">
        <v>746</v>
      </c>
      <c r="D8" s="587" t="s">
        <v>1036</v>
      </c>
      <c r="E8" s="588" t="s">
        <v>751</v>
      </c>
      <c r="F8" s="506" t="s">
        <v>745</v>
      </c>
      <c r="G8" s="506" t="s">
        <v>776</v>
      </c>
      <c r="H8" s="506" t="s">
        <v>610</v>
      </c>
      <c r="I8" s="506" t="s">
        <v>777</v>
      </c>
      <c r="J8" s="506" t="s">
        <v>778</v>
      </c>
      <c r="K8" s="506" t="s">
        <v>779</v>
      </c>
      <c r="L8" s="507">
        <v>661.37</v>
      </c>
      <c r="M8" s="507">
        <v>2645.48</v>
      </c>
      <c r="N8" s="506">
        <v>4</v>
      </c>
      <c r="O8" s="589">
        <v>3</v>
      </c>
      <c r="P8" s="507">
        <v>1984.1100000000001</v>
      </c>
      <c r="Q8" s="522">
        <v>0.75</v>
      </c>
      <c r="R8" s="506">
        <v>3</v>
      </c>
      <c r="S8" s="522">
        <v>0.75</v>
      </c>
      <c r="T8" s="589">
        <v>2</v>
      </c>
      <c r="U8" s="545">
        <v>0.66666666666666663</v>
      </c>
    </row>
    <row r="9" spans="1:21" ht="14.4" customHeight="1" x14ac:dyDescent="0.3">
      <c r="A9" s="505">
        <v>34</v>
      </c>
      <c r="B9" s="506" t="s">
        <v>494</v>
      </c>
      <c r="C9" s="506" t="s">
        <v>746</v>
      </c>
      <c r="D9" s="587" t="s">
        <v>1036</v>
      </c>
      <c r="E9" s="588" t="s">
        <v>751</v>
      </c>
      <c r="F9" s="506" t="s">
        <v>745</v>
      </c>
      <c r="G9" s="506" t="s">
        <v>780</v>
      </c>
      <c r="H9" s="506" t="s">
        <v>495</v>
      </c>
      <c r="I9" s="506" t="s">
        <v>781</v>
      </c>
      <c r="J9" s="506" t="s">
        <v>782</v>
      </c>
      <c r="K9" s="506" t="s">
        <v>783</v>
      </c>
      <c r="L9" s="507">
        <v>639.39</v>
      </c>
      <c r="M9" s="507">
        <v>1278.78</v>
      </c>
      <c r="N9" s="506">
        <v>2</v>
      </c>
      <c r="O9" s="589">
        <v>1</v>
      </c>
      <c r="P9" s="507">
        <v>1278.78</v>
      </c>
      <c r="Q9" s="522">
        <v>1</v>
      </c>
      <c r="R9" s="506">
        <v>2</v>
      </c>
      <c r="S9" s="522">
        <v>1</v>
      </c>
      <c r="T9" s="589">
        <v>1</v>
      </c>
      <c r="U9" s="545">
        <v>1</v>
      </c>
    </row>
    <row r="10" spans="1:21" ht="14.4" customHeight="1" x14ac:dyDescent="0.3">
      <c r="A10" s="505">
        <v>34</v>
      </c>
      <c r="B10" s="506" t="s">
        <v>494</v>
      </c>
      <c r="C10" s="506" t="s">
        <v>746</v>
      </c>
      <c r="D10" s="587" t="s">
        <v>1036</v>
      </c>
      <c r="E10" s="588" t="s">
        <v>752</v>
      </c>
      <c r="F10" s="506" t="s">
        <v>745</v>
      </c>
      <c r="G10" s="506" t="s">
        <v>784</v>
      </c>
      <c r="H10" s="506" t="s">
        <v>495</v>
      </c>
      <c r="I10" s="506" t="s">
        <v>785</v>
      </c>
      <c r="J10" s="506" t="s">
        <v>786</v>
      </c>
      <c r="K10" s="506" t="s">
        <v>787</v>
      </c>
      <c r="L10" s="507">
        <v>73.73</v>
      </c>
      <c r="M10" s="507">
        <v>147.46</v>
      </c>
      <c r="N10" s="506">
        <v>2</v>
      </c>
      <c r="O10" s="589">
        <v>1</v>
      </c>
      <c r="P10" s="507"/>
      <c r="Q10" s="522">
        <v>0</v>
      </c>
      <c r="R10" s="506"/>
      <c r="S10" s="522">
        <v>0</v>
      </c>
      <c r="T10" s="589"/>
      <c r="U10" s="545">
        <v>0</v>
      </c>
    </row>
    <row r="11" spans="1:21" ht="14.4" customHeight="1" x14ac:dyDescent="0.3">
      <c r="A11" s="505">
        <v>34</v>
      </c>
      <c r="B11" s="506" t="s">
        <v>494</v>
      </c>
      <c r="C11" s="506" t="s">
        <v>746</v>
      </c>
      <c r="D11" s="587" t="s">
        <v>1036</v>
      </c>
      <c r="E11" s="588" t="s">
        <v>752</v>
      </c>
      <c r="F11" s="506" t="s">
        <v>745</v>
      </c>
      <c r="G11" s="506" t="s">
        <v>788</v>
      </c>
      <c r="H11" s="506" t="s">
        <v>495</v>
      </c>
      <c r="I11" s="506" t="s">
        <v>789</v>
      </c>
      <c r="J11" s="506" t="s">
        <v>790</v>
      </c>
      <c r="K11" s="506" t="s">
        <v>791</v>
      </c>
      <c r="L11" s="507">
        <v>55.16</v>
      </c>
      <c r="M11" s="507">
        <v>110.32</v>
      </c>
      <c r="N11" s="506">
        <v>2</v>
      </c>
      <c r="O11" s="589">
        <v>1</v>
      </c>
      <c r="P11" s="507">
        <v>110.32</v>
      </c>
      <c r="Q11" s="522">
        <v>1</v>
      </c>
      <c r="R11" s="506">
        <v>2</v>
      </c>
      <c r="S11" s="522">
        <v>1</v>
      </c>
      <c r="T11" s="589">
        <v>1</v>
      </c>
      <c r="U11" s="545">
        <v>1</v>
      </c>
    </row>
    <row r="12" spans="1:21" ht="14.4" customHeight="1" x14ac:dyDescent="0.3">
      <c r="A12" s="505">
        <v>34</v>
      </c>
      <c r="B12" s="506" t="s">
        <v>494</v>
      </c>
      <c r="C12" s="506" t="s">
        <v>746</v>
      </c>
      <c r="D12" s="587" t="s">
        <v>1036</v>
      </c>
      <c r="E12" s="588" t="s">
        <v>753</v>
      </c>
      <c r="F12" s="506" t="s">
        <v>745</v>
      </c>
      <c r="G12" s="506" t="s">
        <v>792</v>
      </c>
      <c r="H12" s="506" t="s">
        <v>495</v>
      </c>
      <c r="I12" s="506" t="s">
        <v>793</v>
      </c>
      <c r="J12" s="506" t="s">
        <v>794</v>
      </c>
      <c r="K12" s="506" t="s">
        <v>795</v>
      </c>
      <c r="L12" s="507">
        <v>59.78</v>
      </c>
      <c r="M12" s="507">
        <v>59.78</v>
      </c>
      <c r="N12" s="506">
        <v>1</v>
      </c>
      <c r="O12" s="589">
        <v>0.5</v>
      </c>
      <c r="P12" s="507">
        <v>59.78</v>
      </c>
      <c r="Q12" s="522">
        <v>1</v>
      </c>
      <c r="R12" s="506">
        <v>1</v>
      </c>
      <c r="S12" s="522">
        <v>1</v>
      </c>
      <c r="T12" s="589">
        <v>0.5</v>
      </c>
      <c r="U12" s="545">
        <v>1</v>
      </c>
    </row>
    <row r="13" spans="1:21" ht="14.4" customHeight="1" x14ac:dyDescent="0.3">
      <c r="A13" s="505">
        <v>34</v>
      </c>
      <c r="B13" s="506" t="s">
        <v>494</v>
      </c>
      <c r="C13" s="506" t="s">
        <v>746</v>
      </c>
      <c r="D13" s="587" t="s">
        <v>1036</v>
      </c>
      <c r="E13" s="588" t="s">
        <v>753</v>
      </c>
      <c r="F13" s="506" t="s">
        <v>745</v>
      </c>
      <c r="G13" s="506" t="s">
        <v>796</v>
      </c>
      <c r="H13" s="506" t="s">
        <v>495</v>
      </c>
      <c r="I13" s="506" t="s">
        <v>797</v>
      </c>
      <c r="J13" s="506" t="s">
        <v>798</v>
      </c>
      <c r="K13" s="506" t="s">
        <v>799</v>
      </c>
      <c r="L13" s="507">
        <v>79.069999999999993</v>
      </c>
      <c r="M13" s="507">
        <v>79.069999999999993</v>
      </c>
      <c r="N13" s="506">
        <v>1</v>
      </c>
      <c r="O13" s="589">
        <v>0.5</v>
      </c>
      <c r="P13" s="507">
        <v>79.069999999999993</v>
      </c>
      <c r="Q13" s="522">
        <v>1</v>
      </c>
      <c r="R13" s="506">
        <v>1</v>
      </c>
      <c r="S13" s="522">
        <v>1</v>
      </c>
      <c r="T13" s="589">
        <v>0.5</v>
      </c>
      <c r="U13" s="545">
        <v>1</v>
      </c>
    </row>
    <row r="14" spans="1:21" ht="14.4" customHeight="1" x14ac:dyDescent="0.3">
      <c r="A14" s="505">
        <v>34</v>
      </c>
      <c r="B14" s="506" t="s">
        <v>494</v>
      </c>
      <c r="C14" s="506" t="s">
        <v>746</v>
      </c>
      <c r="D14" s="587" t="s">
        <v>1036</v>
      </c>
      <c r="E14" s="588" t="s">
        <v>754</v>
      </c>
      <c r="F14" s="506" t="s">
        <v>745</v>
      </c>
      <c r="G14" s="506" t="s">
        <v>800</v>
      </c>
      <c r="H14" s="506" t="s">
        <v>495</v>
      </c>
      <c r="I14" s="506" t="s">
        <v>801</v>
      </c>
      <c r="J14" s="506" t="s">
        <v>802</v>
      </c>
      <c r="K14" s="506" t="s">
        <v>803</v>
      </c>
      <c r="L14" s="507">
        <v>89.91</v>
      </c>
      <c r="M14" s="507">
        <v>179.82</v>
      </c>
      <c r="N14" s="506">
        <v>2</v>
      </c>
      <c r="O14" s="589">
        <v>2</v>
      </c>
      <c r="P14" s="507">
        <v>89.91</v>
      </c>
      <c r="Q14" s="522">
        <v>0.5</v>
      </c>
      <c r="R14" s="506">
        <v>1</v>
      </c>
      <c r="S14" s="522">
        <v>0.5</v>
      </c>
      <c r="T14" s="589">
        <v>1</v>
      </c>
      <c r="U14" s="545">
        <v>0.5</v>
      </c>
    </row>
    <row r="15" spans="1:21" ht="14.4" customHeight="1" x14ac:dyDescent="0.3">
      <c r="A15" s="505">
        <v>34</v>
      </c>
      <c r="B15" s="506" t="s">
        <v>494</v>
      </c>
      <c r="C15" s="506" t="s">
        <v>746</v>
      </c>
      <c r="D15" s="587" t="s">
        <v>1036</v>
      </c>
      <c r="E15" s="588" t="s">
        <v>754</v>
      </c>
      <c r="F15" s="506" t="s">
        <v>745</v>
      </c>
      <c r="G15" s="506" t="s">
        <v>804</v>
      </c>
      <c r="H15" s="506" t="s">
        <v>495</v>
      </c>
      <c r="I15" s="506" t="s">
        <v>805</v>
      </c>
      <c r="J15" s="506" t="s">
        <v>806</v>
      </c>
      <c r="K15" s="506" t="s">
        <v>807</v>
      </c>
      <c r="L15" s="507">
        <v>227.32</v>
      </c>
      <c r="M15" s="507">
        <v>454.64</v>
      </c>
      <c r="N15" s="506">
        <v>2</v>
      </c>
      <c r="O15" s="589">
        <v>1</v>
      </c>
      <c r="P15" s="507">
        <v>454.64</v>
      </c>
      <c r="Q15" s="522">
        <v>1</v>
      </c>
      <c r="R15" s="506">
        <v>2</v>
      </c>
      <c r="S15" s="522">
        <v>1</v>
      </c>
      <c r="T15" s="589">
        <v>1</v>
      </c>
      <c r="U15" s="545">
        <v>1</v>
      </c>
    </row>
    <row r="16" spans="1:21" ht="14.4" customHeight="1" x14ac:dyDescent="0.3">
      <c r="A16" s="505">
        <v>34</v>
      </c>
      <c r="B16" s="506" t="s">
        <v>494</v>
      </c>
      <c r="C16" s="506" t="s">
        <v>746</v>
      </c>
      <c r="D16" s="587" t="s">
        <v>1036</v>
      </c>
      <c r="E16" s="588" t="s">
        <v>754</v>
      </c>
      <c r="F16" s="506" t="s">
        <v>745</v>
      </c>
      <c r="G16" s="506" t="s">
        <v>808</v>
      </c>
      <c r="H16" s="506" t="s">
        <v>495</v>
      </c>
      <c r="I16" s="506" t="s">
        <v>809</v>
      </c>
      <c r="J16" s="506" t="s">
        <v>810</v>
      </c>
      <c r="K16" s="506" t="s">
        <v>811</v>
      </c>
      <c r="L16" s="507">
        <v>301.2</v>
      </c>
      <c r="M16" s="507">
        <v>602.4</v>
      </c>
      <c r="N16" s="506">
        <v>2</v>
      </c>
      <c r="O16" s="589">
        <v>2</v>
      </c>
      <c r="P16" s="507">
        <v>301.2</v>
      </c>
      <c r="Q16" s="522">
        <v>0.5</v>
      </c>
      <c r="R16" s="506">
        <v>1</v>
      </c>
      <c r="S16" s="522">
        <v>0.5</v>
      </c>
      <c r="T16" s="589">
        <v>1</v>
      </c>
      <c r="U16" s="545">
        <v>0.5</v>
      </c>
    </row>
    <row r="17" spans="1:21" ht="14.4" customHeight="1" x14ac:dyDescent="0.3">
      <c r="A17" s="505">
        <v>34</v>
      </c>
      <c r="B17" s="506" t="s">
        <v>494</v>
      </c>
      <c r="C17" s="506" t="s">
        <v>746</v>
      </c>
      <c r="D17" s="587" t="s">
        <v>1036</v>
      </c>
      <c r="E17" s="588" t="s">
        <v>755</v>
      </c>
      <c r="F17" s="506" t="s">
        <v>745</v>
      </c>
      <c r="G17" s="506" t="s">
        <v>812</v>
      </c>
      <c r="H17" s="506" t="s">
        <v>495</v>
      </c>
      <c r="I17" s="506" t="s">
        <v>813</v>
      </c>
      <c r="J17" s="506" t="s">
        <v>814</v>
      </c>
      <c r="K17" s="506" t="s">
        <v>815</v>
      </c>
      <c r="L17" s="507">
        <v>0</v>
      </c>
      <c r="M17" s="507">
        <v>0</v>
      </c>
      <c r="N17" s="506">
        <v>1</v>
      </c>
      <c r="O17" s="589">
        <v>1</v>
      </c>
      <c r="P17" s="507">
        <v>0</v>
      </c>
      <c r="Q17" s="522"/>
      <c r="R17" s="506">
        <v>1</v>
      </c>
      <c r="S17" s="522">
        <v>1</v>
      </c>
      <c r="T17" s="589">
        <v>1</v>
      </c>
      <c r="U17" s="545">
        <v>1</v>
      </c>
    </row>
    <row r="18" spans="1:21" ht="14.4" customHeight="1" x14ac:dyDescent="0.3">
      <c r="A18" s="505">
        <v>34</v>
      </c>
      <c r="B18" s="506" t="s">
        <v>494</v>
      </c>
      <c r="C18" s="506" t="s">
        <v>746</v>
      </c>
      <c r="D18" s="587" t="s">
        <v>1036</v>
      </c>
      <c r="E18" s="588" t="s">
        <v>755</v>
      </c>
      <c r="F18" s="506" t="s">
        <v>745</v>
      </c>
      <c r="G18" s="506" t="s">
        <v>816</v>
      </c>
      <c r="H18" s="506" t="s">
        <v>495</v>
      </c>
      <c r="I18" s="506" t="s">
        <v>817</v>
      </c>
      <c r="J18" s="506" t="s">
        <v>818</v>
      </c>
      <c r="K18" s="506" t="s">
        <v>819</v>
      </c>
      <c r="L18" s="507">
        <v>82.17</v>
      </c>
      <c r="M18" s="507">
        <v>164.34</v>
      </c>
      <c r="N18" s="506">
        <v>2</v>
      </c>
      <c r="O18" s="589">
        <v>1.5</v>
      </c>
      <c r="P18" s="507">
        <v>164.34</v>
      </c>
      <c r="Q18" s="522">
        <v>1</v>
      </c>
      <c r="R18" s="506">
        <v>2</v>
      </c>
      <c r="S18" s="522">
        <v>1</v>
      </c>
      <c r="T18" s="589">
        <v>1.5</v>
      </c>
      <c r="U18" s="545">
        <v>1</v>
      </c>
    </row>
    <row r="19" spans="1:21" ht="14.4" customHeight="1" x14ac:dyDescent="0.3">
      <c r="A19" s="505">
        <v>34</v>
      </c>
      <c r="B19" s="506" t="s">
        <v>494</v>
      </c>
      <c r="C19" s="506" t="s">
        <v>746</v>
      </c>
      <c r="D19" s="587" t="s">
        <v>1036</v>
      </c>
      <c r="E19" s="588" t="s">
        <v>755</v>
      </c>
      <c r="F19" s="506" t="s">
        <v>745</v>
      </c>
      <c r="G19" s="506" t="s">
        <v>820</v>
      </c>
      <c r="H19" s="506" t="s">
        <v>495</v>
      </c>
      <c r="I19" s="506" t="s">
        <v>821</v>
      </c>
      <c r="J19" s="506" t="s">
        <v>822</v>
      </c>
      <c r="K19" s="506" t="s">
        <v>823</v>
      </c>
      <c r="L19" s="507">
        <v>108.44</v>
      </c>
      <c r="M19" s="507">
        <v>108.44</v>
      </c>
      <c r="N19" s="506">
        <v>1</v>
      </c>
      <c r="O19" s="589">
        <v>0.5</v>
      </c>
      <c r="P19" s="507">
        <v>108.44</v>
      </c>
      <c r="Q19" s="522">
        <v>1</v>
      </c>
      <c r="R19" s="506">
        <v>1</v>
      </c>
      <c r="S19" s="522">
        <v>1</v>
      </c>
      <c r="T19" s="589">
        <v>0.5</v>
      </c>
      <c r="U19" s="545">
        <v>1</v>
      </c>
    </row>
    <row r="20" spans="1:21" ht="14.4" customHeight="1" x14ac:dyDescent="0.3">
      <c r="A20" s="505">
        <v>34</v>
      </c>
      <c r="B20" s="506" t="s">
        <v>494</v>
      </c>
      <c r="C20" s="506" t="s">
        <v>746</v>
      </c>
      <c r="D20" s="587" t="s">
        <v>1036</v>
      </c>
      <c r="E20" s="588" t="s">
        <v>756</v>
      </c>
      <c r="F20" s="506" t="s">
        <v>745</v>
      </c>
      <c r="G20" s="506" t="s">
        <v>824</v>
      </c>
      <c r="H20" s="506" t="s">
        <v>495</v>
      </c>
      <c r="I20" s="506" t="s">
        <v>825</v>
      </c>
      <c r="J20" s="506" t="s">
        <v>826</v>
      </c>
      <c r="K20" s="506" t="s">
        <v>827</v>
      </c>
      <c r="L20" s="507">
        <v>111.72</v>
      </c>
      <c r="M20" s="507">
        <v>111.72</v>
      </c>
      <c r="N20" s="506">
        <v>1</v>
      </c>
      <c r="O20" s="589">
        <v>1</v>
      </c>
      <c r="P20" s="507">
        <v>111.72</v>
      </c>
      <c r="Q20" s="522">
        <v>1</v>
      </c>
      <c r="R20" s="506">
        <v>1</v>
      </c>
      <c r="S20" s="522">
        <v>1</v>
      </c>
      <c r="T20" s="589">
        <v>1</v>
      </c>
      <c r="U20" s="545">
        <v>1</v>
      </c>
    </row>
    <row r="21" spans="1:21" ht="14.4" customHeight="1" x14ac:dyDescent="0.3">
      <c r="A21" s="505">
        <v>34</v>
      </c>
      <c r="B21" s="506" t="s">
        <v>494</v>
      </c>
      <c r="C21" s="506" t="s">
        <v>746</v>
      </c>
      <c r="D21" s="587" t="s">
        <v>1036</v>
      </c>
      <c r="E21" s="588" t="s">
        <v>757</v>
      </c>
      <c r="F21" s="506" t="s">
        <v>745</v>
      </c>
      <c r="G21" s="506" t="s">
        <v>828</v>
      </c>
      <c r="H21" s="506" t="s">
        <v>495</v>
      </c>
      <c r="I21" s="506" t="s">
        <v>829</v>
      </c>
      <c r="J21" s="506" t="s">
        <v>830</v>
      </c>
      <c r="K21" s="506" t="s">
        <v>831</v>
      </c>
      <c r="L21" s="507">
        <v>53.38</v>
      </c>
      <c r="M21" s="507">
        <v>53.38</v>
      </c>
      <c r="N21" s="506">
        <v>1</v>
      </c>
      <c r="O21" s="589">
        <v>1</v>
      </c>
      <c r="P21" s="507"/>
      <c r="Q21" s="522">
        <v>0</v>
      </c>
      <c r="R21" s="506"/>
      <c r="S21" s="522">
        <v>0</v>
      </c>
      <c r="T21" s="589"/>
      <c r="U21" s="545">
        <v>0</v>
      </c>
    </row>
    <row r="22" spans="1:21" ht="14.4" customHeight="1" x14ac:dyDescent="0.3">
      <c r="A22" s="505">
        <v>34</v>
      </c>
      <c r="B22" s="506" t="s">
        <v>494</v>
      </c>
      <c r="C22" s="506" t="s">
        <v>746</v>
      </c>
      <c r="D22" s="587" t="s">
        <v>1036</v>
      </c>
      <c r="E22" s="588" t="s">
        <v>757</v>
      </c>
      <c r="F22" s="506" t="s">
        <v>745</v>
      </c>
      <c r="G22" s="506" t="s">
        <v>832</v>
      </c>
      <c r="H22" s="506" t="s">
        <v>495</v>
      </c>
      <c r="I22" s="506" t="s">
        <v>833</v>
      </c>
      <c r="J22" s="506" t="s">
        <v>834</v>
      </c>
      <c r="K22" s="506" t="s">
        <v>835</v>
      </c>
      <c r="L22" s="507">
        <v>170.52</v>
      </c>
      <c r="M22" s="507">
        <v>341.04</v>
      </c>
      <c r="N22" s="506">
        <v>2</v>
      </c>
      <c r="O22" s="589">
        <v>0.5</v>
      </c>
      <c r="P22" s="507"/>
      <c r="Q22" s="522">
        <v>0</v>
      </c>
      <c r="R22" s="506"/>
      <c r="S22" s="522">
        <v>0</v>
      </c>
      <c r="T22" s="589"/>
      <c r="U22" s="545">
        <v>0</v>
      </c>
    </row>
    <row r="23" spans="1:21" ht="14.4" customHeight="1" x14ac:dyDescent="0.3">
      <c r="A23" s="505">
        <v>34</v>
      </c>
      <c r="B23" s="506" t="s">
        <v>494</v>
      </c>
      <c r="C23" s="506" t="s">
        <v>746</v>
      </c>
      <c r="D23" s="587" t="s">
        <v>1036</v>
      </c>
      <c r="E23" s="588" t="s">
        <v>757</v>
      </c>
      <c r="F23" s="506" t="s">
        <v>745</v>
      </c>
      <c r="G23" s="506" t="s">
        <v>832</v>
      </c>
      <c r="H23" s="506" t="s">
        <v>495</v>
      </c>
      <c r="I23" s="506" t="s">
        <v>836</v>
      </c>
      <c r="J23" s="506" t="s">
        <v>834</v>
      </c>
      <c r="K23" s="506" t="s">
        <v>835</v>
      </c>
      <c r="L23" s="507">
        <v>0</v>
      </c>
      <c r="M23" s="507">
        <v>0</v>
      </c>
      <c r="N23" s="506">
        <v>1</v>
      </c>
      <c r="O23" s="589">
        <v>1</v>
      </c>
      <c r="P23" s="507"/>
      <c r="Q23" s="522"/>
      <c r="R23" s="506"/>
      <c r="S23" s="522">
        <v>0</v>
      </c>
      <c r="T23" s="589"/>
      <c r="U23" s="545">
        <v>0</v>
      </c>
    </row>
    <row r="24" spans="1:21" ht="14.4" customHeight="1" x14ac:dyDescent="0.3">
      <c r="A24" s="505">
        <v>34</v>
      </c>
      <c r="B24" s="506" t="s">
        <v>494</v>
      </c>
      <c r="C24" s="506" t="s">
        <v>746</v>
      </c>
      <c r="D24" s="587" t="s">
        <v>1036</v>
      </c>
      <c r="E24" s="588" t="s">
        <v>757</v>
      </c>
      <c r="F24" s="506" t="s">
        <v>745</v>
      </c>
      <c r="G24" s="506" t="s">
        <v>800</v>
      </c>
      <c r="H24" s="506" t="s">
        <v>495</v>
      </c>
      <c r="I24" s="506" t="s">
        <v>837</v>
      </c>
      <c r="J24" s="506" t="s">
        <v>667</v>
      </c>
      <c r="K24" s="506" t="s">
        <v>838</v>
      </c>
      <c r="L24" s="507">
        <v>55.58</v>
      </c>
      <c r="M24" s="507">
        <v>111.16</v>
      </c>
      <c r="N24" s="506">
        <v>2</v>
      </c>
      <c r="O24" s="589">
        <v>1</v>
      </c>
      <c r="P24" s="507">
        <v>111.16</v>
      </c>
      <c r="Q24" s="522">
        <v>1</v>
      </c>
      <c r="R24" s="506">
        <v>2</v>
      </c>
      <c r="S24" s="522">
        <v>1</v>
      </c>
      <c r="T24" s="589">
        <v>1</v>
      </c>
      <c r="U24" s="545">
        <v>1</v>
      </c>
    </row>
    <row r="25" spans="1:21" ht="14.4" customHeight="1" x14ac:dyDescent="0.3">
      <c r="A25" s="505">
        <v>34</v>
      </c>
      <c r="B25" s="506" t="s">
        <v>494</v>
      </c>
      <c r="C25" s="506" t="s">
        <v>746</v>
      </c>
      <c r="D25" s="587" t="s">
        <v>1036</v>
      </c>
      <c r="E25" s="588" t="s">
        <v>757</v>
      </c>
      <c r="F25" s="506" t="s">
        <v>745</v>
      </c>
      <c r="G25" s="506" t="s">
        <v>839</v>
      </c>
      <c r="H25" s="506" t="s">
        <v>495</v>
      </c>
      <c r="I25" s="506" t="s">
        <v>840</v>
      </c>
      <c r="J25" s="506" t="s">
        <v>841</v>
      </c>
      <c r="K25" s="506" t="s">
        <v>842</v>
      </c>
      <c r="L25" s="507">
        <v>0</v>
      </c>
      <c r="M25" s="507">
        <v>0</v>
      </c>
      <c r="N25" s="506">
        <v>2</v>
      </c>
      <c r="O25" s="589">
        <v>1</v>
      </c>
      <c r="P25" s="507"/>
      <c r="Q25" s="522"/>
      <c r="R25" s="506"/>
      <c r="S25" s="522">
        <v>0</v>
      </c>
      <c r="T25" s="589"/>
      <c r="U25" s="545">
        <v>0</v>
      </c>
    </row>
    <row r="26" spans="1:21" ht="14.4" customHeight="1" x14ac:dyDescent="0.3">
      <c r="A26" s="505">
        <v>34</v>
      </c>
      <c r="B26" s="506" t="s">
        <v>494</v>
      </c>
      <c r="C26" s="506" t="s">
        <v>746</v>
      </c>
      <c r="D26" s="587" t="s">
        <v>1036</v>
      </c>
      <c r="E26" s="588" t="s">
        <v>757</v>
      </c>
      <c r="F26" s="506" t="s">
        <v>745</v>
      </c>
      <c r="G26" s="506" t="s">
        <v>843</v>
      </c>
      <c r="H26" s="506" t="s">
        <v>495</v>
      </c>
      <c r="I26" s="506" t="s">
        <v>844</v>
      </c>
      <c r="J26" s="506" t="s">
        <v>845</v>
      </c>
      <c r="K26" s="506" t="s">
        <v>846</v>
      </c>
      <c r="L26" s="507">
        <v>166</v>
      </c>
      <c r="M26" s="507">
        <v>166</v>
      </c>
      <c r="N26" s="506">
        <v>1</v>
      </c>
      <c r="O26" s="589">
        <v>1</v>
      </c>
      <c r="P26" s="507"/>
      <c r="Q26" s="522">
        <v>0</v>
      </c>
      <c r="R26" s="506"/>
      <c r="S26" s="522">
        <v>0</v>
      </c>
      <c r="T26" s="589"/>
      <c r="U26" s="545">
        <v>0</v>
      </c>
    </row>
    <row r="27" spans="1:21" ht="14.4" customHeight="1" x14ac:dyDescent="0.3">
      <c r="A27" s="505">
        <v>34</v>
      </c>
      <c r="B27" s="506" t="s">
        <v>494</v>
      </c>
      <c r="C27" s="506" t="s">
        <v>746</v>
      </c>
      <c r="D27" s="587" t="s">
        <v>1036</v>
      </c>
      <c r="E27" s="588" t="s">
        <v>757</v>
      </c>
      <c r="F27" s="506" t="s">
        <v>745</v>
      </c>
      <c r="G27" s="506" t="s">
        <v>820</v>
      </c>
      <c r="H27" s="506" t="s">
        <v>495</v>
      </c>
      <c r="I27" s="506" t="s">
        <v>847</v>
      </c>
      <c r="J27" s="506" t="s">
        <v>822</v>
      </c>
      <c r="K27" s="506" t="s">
        <v>848</v>
      </c>
      <c r="L27" s="507">
        <v>54.23</v>
      </c>
      <c r="M27" s="507">
        <v>108.46</v>
      </c>
      <c r="N27" s="506">
        <v>2</v>
      </c>
      <c r="O27" s="589">
        <v>0.5</v>
      </c>
      <c r="P27" s="507"/>
      <c r="Q27" s="522">
        <v>0</v>
      </c>
      <c r="R27" s="506"/>
      <c r="S27" s="522">
        <v>0</v>
      </c>
      <c r="T27" s="589"/>
      <c r="U27" s="545">
        <v>0</v>
      </c>
    </row>
    <row r="28" spans="1:21" ht="14.4" customHeight="1" x14ac:dyDescent="0.3">
      <c r="A28" s="505">
        <v>34</v>
      </c>
      <c r="B28" s="506" t="s">
        <v>494</v>
      </c>
      <c r="C28" s="506" t="s">
        <v>746</v>
      </c>
      <c r="D28" s="587" t="s">
        <v>1036</v>
      </c>
      <c r="E28" s="588" t="s">
        <v>758</v>
      </c>
      <c r="F28" s="506" t="s">
        <v>745</v>
      </c>
      <c r="G28" s="506" t="s">
        <v>849</v>
      </c>
      <c r="H28" s="506" t="s">
        <v>495</v>
      </c>
      <c r="I28" s="506" t="s">
        <v>850</v>
      </c>
      <c r="J28" s="506" t="s">
        <v>851</v>
      </c>
      <c r="K28" s="506" t="s">
        <v>852</v>
      </c>
      <c r="L28" s="507">
        <v>0</v>
      </c>
      <c r="M28" s="507">
        <v>0</v>
      </c>
      <c r="N28" s="506">
        <v>1</v>
      </c>
      <c r="O28" s="589">
        <v>1</v>
      </c>
      <c r="P28" s="507"/>
      <c r="Q28" s="522"/>
      <c r="R28" s="506"/>
      <c r="S28" s="522">
        <v>0</v>
      </c>
      <c r="T28" s="589"/>
      <c r="U28" s="545">
        <v>0</v>
      </c>
    </row>
    <row r="29" spans="1:21" ht="14.4" customHeight="1" x14ac:dyDescent="0.3">
      <c r="A29" s="505">
        <v>34</v>
      </c>
      <c r="B29" s="506" t="s">
        <v>494</v>
      </c>
      <c r="C29" s="506" t="s">
        <v>746</v>
      </c>
      <c r="D29" s="587" t="s">
        <v>1036</v>
      </c>
      <c r="E29" s="588" t="s">
        <v>758</v>
      </c>
      <c r="F29" s="506" t="s">
        <v>745</v>
      </c>
      <c r="G29" s="506" t="s">
        <v>853</v>
      </c>
      <c r="H29" s="506" t="s">
        <v>495</v>
      </c>
      <c r="I29" s="506" t="s">
        <v>854</v>
      </c>
      <c r="J29" s="506" t="s">
        <v>855</v>
      </c>
      <c r="K29" s="506" t="s">
        <v>856</v>
      </c>
      <c r="L29" s="507">
        <v>71.930000000000007</v>
      </c>
      <c r="M29" s="507">
        <v>71.930000000000007</v>
      </c>
      <c r="N29" s="506">
        <v>1</v>
      </c>
      <c r="O29" s="589">
        <v>1</v>
      </c>
      <c r="P29" s="507">
        <v>71.930000000000007</v>
      </c>
      <c r="Q29" s="522">
        <v>1</v>
      </c>
      <c r="R29" s="506">
        <v>1</v>
      </c>
      <c r="S29" s="522">
        <v>1</v>
      </c>
      <c r="T29" s="589">
        <v>1</v>
      </c>
      <c r="U29" s="545">
        <v>1</v>
      </c>
    </row>
    <row r="30" spans="1:21" ht="14.4" customHeight="1" x14ac:dyDescent="0.3">
      <c r="A30" s="505">
        <v>34</v>
      </c>
      <c r="B30" s="506" t="s">
        <v>494</v>
      </c>
      <c r="C30" s="506" t="s">
        <v>746</v>
      </c>
      <c r="D30" s="587" t="s">
        <v>1036</v>
      </c>
      <c r="E30" s="588" t="s">
        <v>758</v>
      </c>
      <c r="F30" s="506" t="s">
        <v>745</v>
      </c>
      <c r="G30" s="506" t="s">
        <v>857</v>
      </c>
      <c r="H30" s="506" t="s">
        <v>495</v>
      </c>
      <c r="I30" s="506" t="s">
        <v>858</v>
      </c>
      <c r="J30" s="506" t="s">
        <v>859</v>
      </c>
      <c r="K30" s="506" t="s">
        <v>860</v>
      </c>
      <c r="L30" s="507">
        <v>116.64</v>
      </c>
      <c r="M30" s="507">
        <v>116.64</v>
      </c>
      <c r="N30" s="506">
        <v>1</v>
      </c>
      <c r="O30" s="589">
        <v>1</v>
      </c>
      <c r="P30" s="507">
        <v>116.64</v>
      </c>
      <c r="Q30" s="522">
        <v>1</v>
      </c>
      <c r="R30" s="506">
        <v>1</v>
      </c>
      <c r="S30" s="522">
        <v>1</v>
      </c>
      <c r="T30" s="589">
        <v>1</v>
      </c>
      <c r="U30" s="545">
        <v>1</v>
      </c>
    </row>
    <row r="31" spans="1:21" ht="14.4" customHeight="1" x14ac:dyDescent="0.3">
      <c r="A31" s="505">
        <v>34</v>
      </c>
      <c r="B31" s="506" t="s">
        <v>494</v>
      </c>
      <c r="C31" s="506" t="s">
        <v>746</v>
      </c>
      <c r="D31" s="587" t="s">
        <v>1036</v>
      </c>
      <c r="E31" s="588" t="s">
        <v>759</v>
      </c>
      <c r="F31" s="506" t="s">
        <v>745</v>
      </c>
      <c r="G31" s="506" t="s">
        <v>861</v>
      </c>
      <c r="H31" s="506" t="s">
        <v>495</v>
      </c>
      <c r="I31" s="506" t="s">
        <v>862</v>
      </c>
      <c r="J31" s="506" t="s">
        <v>863</v>
      </c>
      <c r="K31" s="506" t="s">
        <v>864</v>
      </c>
      <c r="L31" s="507">
        <v>0</v>
      </c>
      <c r="M31" s="507">
        <v>0</v>
      </c>
      <c r="N31" s="506">
        <v>2</v>
      </c>
      <c r="O31" s="589">
        <v>0.5</v>
      </c>
      <c r="P31" s="507">
        <v>0</v>
      </c>
      <c r="Q31" s="522"/>
      <c r="R31" s="506">
        <v>2</v>
      </c>
      <c r="S31" s="522">
        <v>1</v>
      </c>
      <c r="T31" s="589">
        <v>0.5</v>
      </c>
      <c r="U31" s="545">
        <v>1</v>
      </c>
    </row>
    <row r="32" spans="1:21" ht="14.4" customHeight="1" x14ac:dyDescent="0.3">
      <c r="A32" s="505">
        <v>34</v>
      </c>
      <c r="B32" s="506" t="s">
        <v>494</v>
      </c>
      <c r="C32" s="506" t="s">
        <v>746</v>
      </c>
      <c r="D32" s="587" t="s">
        <v>1036</v>
      </c>
      <c r="E32" s="588" t="s">
        <v>759</v>
      </c>
      <c r="F32" s="506" t="s">
        <v>745</v>
      </c>
      <c r="G32" s="506" t="s">
        <v>865</v>
      </c>
      <c r="H32" s="506" t="s">
        <v>495</v>
      </c>
      <c r="I32" s="506" t="s">
        <v>866</v>
      </c>
      <c r="J32" s="506" t="s">
        <v>867</v>
      </c>
      <c r="K32" s="506" t="s">
        <v>868</v>
      </c>
      <c r="L32" s="507">
        <v>56.83</v>
      </c>
      <c r="M32" s="507">
        <v>56.83</v>
      </c>
      <c r="N32" s="506">
        <v>1</v>
      </c>
      <c r="O32" s="589">
        <v>0.5</v>
      </c>
      <c r="P32" s="507">
        <v>56.83</v>
      </c>
      <c r="Q32" s="522">
        <v>1</v>
      </c>
      <c r="R32" s="506">
        <v>1</v>
      </c>
      <c r="S32" s="522">
        <v>1</v>
      </c>
      <c r="T32" s="589">
        <v>0.5</v>
      </c>
      <c r="U32" s="545">
        <v>1</v>
      </c>
    </row>
    <row r="33" spans="1:21" ht="14.4" customHeight="1" x14ac:dyDescent="0.3">
      <c r="A33" s="505">
        <v>34</v>
      </c>
      <c r="B33" s="506" t="s">
        <v>494</v>
      </c>
      <c r="C33" s="506" t="s">
        <v>746</v>
      </c>
      <c r="D33" s="587" t="s">
        <v>1036</v>
      </c>
      <c r="E33" s="588" t="s">
        <v>759</v>
      </c>
      <c r="F33" s="506" t="s">
        <v>745</v>
      </c>
      <c r="G33" s="506" t="s">
        <v>869</v>
      </c>
      <c r="H33" s="506" t="s">
        <v>495</v>
      </c>
      <c r="I33" s="506" t="s">
        <v>870</v>
      </c>
      <c r="J33" s="506" t="s">
        <v>871</v>
      </c>
      <c r="K33" s="506" t="s">
        <v>872</v>
      </c>
      <c r="L33" s="507">
        <v>0</v>
      </c>
      <c r="M33" s="507">
        <v>0</v>
      </c>
      <c r="N33" s="506">
        <v>1</v>
      </c>
      <c r="O33" s="589">
        <v>1</v>
      </c>
      <c r="P33" s="507">
        <v>0</v>
      </c>
      <c r="Q33" s="522"/>
      <c r="R33" s="506">
        <v>1</v>
      </c>
      <c r="S33" s="522">
        <v>1</v>
      </c>
      <c r="T33" s="589">
        <v>1</v>
      </c>
      <c r="U33" s="545">
        <v>1</v>
      </c>
    </row>
    <row r="34" spans="1:21" ht="14.4" customHeight="1" x14ac:dyDescent="0.3">
      <c r="A34" s="505">
        <v>34</v>
      </c>
      <c r="B34" s="506" t="s">
        <v>494</v>
      </c>
      <c r="C34" s="506" t="s">
        <v>746</v>
      </c>
      <c r="D34" s="587" t="s">
        <v>1036</v>
      </c>
      <c r="E34" s="588" t="s">
        <v>759</v>
      </c>
      <c r="F34" s="506" t="s">
        <v>745</v>
      </c>
      <c r="G34" s="506" t="s">
        <v>772</v>
      </c>
      <c r="H34" s="506" t="s">
        <v>610</v>
      </c>
      <c r="I34" s="506" t="s">
        <v>873</v>
      </c>
      <c r="J34" s="506" t="s">
        <v>774</v>
      </c>
      <c r="K34" s="506" t="s">
        <v>874</v>
      </c>
      <c r="L34" s="507">
        <v>0</v>
      </c>
      <c r="M34" s="507">
        <v>0</v>
      </c>
      <c r="N34" s="506">
        <v>1</v>
      </c>
      <c r="O34" s="589">
        <v>1</v>
      </c>
      <c r="P34" s="507">
        <v>0</v>
      </c>
      <c r="Q34" s="522"/>
      <c r="R34" s="506">
        <v>1</v>
      </c>
      <c r="S34" s="522">
        <v>1</v>
      </c>
      <c r="T34" s="589">
        <v>1</v>
      </c>
      <c r="U34" s="545">
        <v>1</v>
      </c>
    </row>
    <row r="35" spans="1:21" ht="14.4" customHeight="1" x14ac:dyDescent="0.3">
      <c r="A35" s="505">
        <v>34</v>
      </c>
      <c r="B35" s="506" t="s">
        <v>494</v>
      </c>
      <c r="C35" s="506" t="s">
        <v>746</v>
      </c>
      <c r="D35" s="587" t="s">
        <v>1036</v>
      </c>
      <c r="E35" s="588" t="s">
        <v>759</v>
      </c>
      <c r="F35" s="506" t="s">
        <v>745</v>
      </c>
      <c r="G35" s="506" t="s">
        <v>875</v>
      </c>
      <c r="H35" s="506" t="s">
        <v>495</v>
      </c>
      <c r="I35" s="506" t="s">
        <v>876</v>
      </c>
      <c r="J35" s="506" t="s">
        <v>877</v>
      </c>
      <c r="K35" s="506" t="s">
        <v>878</v>
      </c>
      <c r="L35" s="507">
        <v>0</v>
      </c>
      <c r="M35" s="507">
        <v>0</v>
      </c>
      <c r="N35" s="506">
        <v>1</v>
      </c>
      <c r="O35" s="589">
        <v>1</v>
      </c>
      <c r="P35" s="507">
        <v>0</v>
      </c>
      <c r="Q35" s="522"/>
      <c r="R35" s="506">
        <v>1</v>
      </c>
      <c r="S35" s="522">
        <v>1</v>
      </c>
      <c r="T35" s="589">
        <v>1</v>
      </c>
      <c r="U35" s="545">
        <v>1</v>
      </c>
    </row>
    <row r="36" spans="1:21" ht="14.4" customHeight="1" x14ac:dyDescent="0.3">
      <c r="A36" s="505">
        <v>34</v>
      </c>
      <c r="B36" s="506" t="s">
        <v>494</v>
      </c>
      <c r="C36" s="506" t="s">
        <v>746</v>
      </c>
      <c r="D36" s="587" t="s">
        <v>1036</v>
      </c>
      <c r="E36" s="588" t="s">
        <v>760</v>
      </c>
      <c r="F36" s="506" t="s">
        <v>745</v>
      </c>
      <c r="G36" s="506" t="s">
        <v>879</v>
      </c>
      <c r="H36" s="506" t="s">
        <v>495</v>
      </c>
      <c r="I36" s="506" t="s">
        <v>880</v>
      </c>
      <c r="J36" s="506" t="s">
        <v>881</v>
      </c>
      <c r="K36" s="506" t="s">
        <v>882</v>
      </c>
      <c r="L36" s="507">
        <v>63.7</v>
      </c>
      <c r="M36" s="507">
        <v>127.4</v>
      </c>
      <c r="N36" s="506">
        <v>2</v>
      </c>
      <c r="O36" s="589">
        <v>1.5</v>
      </c>
      <c r="P36" s="507">
        <v>127.4</v>
      </c>
      <c r="Q36" s="522">
        <v>1</v>
      </c>
      <c r="R36" s="506">
        <v>2</v>
      </c>
      <c r="S36" s="522">
        <v>1</v>
      </c>
      <c r="T36" s="589">
        <v>1.5</v>
      </c>
      <c r="U36" s="545">
        <v>1</v>
      </c>
    </row>
    <row r="37" spans="1:21" ht="14.4" customHeight="1" x14ac:dyDescent="0.3">
      <c r="A37" s="505">
        <v>34</v>
      </c>
      <c r="B37" s="506" t="s">
        <v>494</v>
      </c>
      <c r="C37" s="506" t="s">
        <v>746</v>
      </c>
      <c r="D37" s="587" t="s">
        <v>1036</v>
      </c>
      <c r="E37" s="588" t="s">
        <v>760</v>
      </c>
      <c r="F37" s="506" t="s">
        <v>745</v>
      </c>
      <c r="G37" s="506" t="s">
        <v>883</v>
      </c>
      <c r="H37" s="506" t="s">
        <v>495</v>
      </c>
      <c r="I37" s="506" t="s">
        <v>884</v>
      </c>
      <c r="J37" s="506" t="s">
        <v>885</v>
      </c>
      <c r="K37" s="506" t="s">
        <v>886</v>
      </c>
      <c r="L37" s="507">
        <v>159.71</v>
      </c>
      <c r="M37" s="507">
        <v>159.71</v>
      </c>
      <c r="N37" s="506">
        <v>1</v>
      </c>
      <c r="O37" s="589">
        <v>0.5</v>
      </c>
      <c r="P37" s="507">
        <v>159.71</v>
      </c>
      <c r="Q37" s="522">
        <v>1</v>
      </c>
      <c r="R37" s="506">
        <v>1</v>
      </c>
      <c r="S37" s="522">
        <v>1</v>
      </c>
      <c r="T37" s="589">
        <v>0.5</v>
      </c>
      <c r="U37" s="545">
        <v>1</v>
      </c>
    </row>
    <row r="38" spans="1:21" ht="14.4" customHeight="1" x14ac:dyDescent="0.3">
      <c r="A38" s="505">
        <v>34</v>
      </c>
      <c r="B38" s="506" t="s">
        <v>494</v>
      </c>
      <c r="C38" s="506" t="s">
        <v>746</v>
      </c>
      <c r="D38" s="587" t="s">
        <v>1036</v>
      </c>
      <c r="E38" s="588" t="s">
        <v>760</v>
      </c>
      <c r="F38" s="506" t="s">
        <v>745</v>
      </c>
      <c r="G38" s="506" t="s">
        <v>883</v>
      </c>
      <c r="H38" s="506" t="s">
        <v>495</v>
      </c>
      <c r="I38" s="506" t="s">
        <v>887</v>
      </c>
      <c r="J38" s="506" t="s">
        <v>885</v>
      </c>
      <c r="K38" s="506" t="s">
        <v>888</v>
      </c>
      <c r="L38" s="507">
        <v>0</v>
      </c>
      <c r="M38" s="507">
        <v>0</v>
      </c>
      <c r="N38" s="506">
        <v>1</v>
      </c>
      <c r="O38" s="589">
        <v>1</v>
      </c>
      <c r="P38" s="507">
        <v>0</v>
      </c>
      <c r="Q38" s="522"/>
      <c r="R38" s="506">
        <v>1</v>
      </c>
      <c r="S38" s="522">
        <v>1</v>
      </c>
      <c r="T38" s="589">
        <v>1</v>
      </c>
      <c r="U38" s="545">
        <v>1</v>
      </c>
    </row>
    <row r="39" spans="1:21" ht="14.4" customHeight="1" x14ac:dyDescent="0.3">
      <c r="A39" s="505">
        <v>34</v>
      </c>
      <c r="B39" s="506" t="s">
        <v>494</v>
      </c>
      <c r="C39" s="506" t="s">
        <v>746</v>
      </c>
      <c r="D39" s="587" t="s">
        <v>1036</v>
      </c>
      <c r="E39" s="588" t="s">
        <v>760</v>
      </c>
      <c r="F39" s="506" t="s">
        <v>745</v>
      </c>
      <c r="G39" s="506" t="s">
        <v>800</v>
      </c>
      <c r="H39" s="506" t="s">
        <v>495</v>
      </c>
      <c r="I39" s="506" t="s">
        <v>889</v>
      </c>
      <c r="J39" s="506" t="s">
        <v>667</v>
      </c>
      <c r="K39" s="506" t="s">
        <v>890</v>
      </c>
      <c r="L39" s="507">
        <v>48.09</v>
      </c>
      <c r="M39" s="507">
        <v>48.09</v>
      </c>
      <c r="N39" s="506">
        <v>1</v>
      </c>
      <c r="O39" s="589">
        <v>1</v>
      </c>
      <c r="P39" s="507">
        <v>48.09</v>
      </c>
      <c r="Q39" s="522">
        <v>1</v>
      </c>
      <c r="R39" s="506">
        <v>1</v>
      </c>
      <c r="S39" s="522">
        <v>1</v>
      </c>
      <c r="T39" s="589">
        <v>1</v>
      </c>
      <c r="U39" s="545">
        <v>1</v>
      </c>
    </row>
    <row r="40" spans="1:21" ht="14.4" customHeight="1" x14ac:dyDescent="0.3">
      <c r="A40" s="505">
        <v>34</v>
      </c>
      <c r="B40" s="506" t="s">
        <v>494</v>
      </c>
      <c r="C40" s="506" t="s">
        <v>746</v>
      </c>
      <c r="D40" s="587" t="s">
        <v>1036</v>
      </c>
      <c r="E40" s="588" t="s">
        <v>760</v>
      </c>
      <c r="F40" s="506" t="s">
        <v>745</v>
      </c>
      <c r="G40" s="506" t="s">
        <v>800</v>
      </c>
      <c r="H40" s="506" t="s">
        <v>495</v>
      </c>
      <c r="I40" s="506" t="s">
        <v>801</v>
      </c>
      <c r="J40" s="506" t="s">
        <v>802</v>
      </c>
      <c r="K40" s="506" t="s">
        <v>803</v>
      </c>
      <c r="L40" s="507">
        <v>89.91</v>
      </c>
      <c r="M40" s="507">
        <v>89.91</v>
      </c>
      <c r="N40" s="506">
        <v>1</v>
      </c>
      <c r="O40" s="589">
        <v>1</v>
      </c>
      <c r="P40" s="507"/>
      <c r="Q40" s="522">
        <v>0</v>
      </c>
      <c r="R40" s="506"/>
      <c r="S40" s="522">
        <v>0</v>
      </c>
      <c r="T40" s="589"/>
      <c r="U40" s="545">
        <v>0</v>
      </c>
    </row>
    <row r="41" spans="1:21" ht="14.4" customHeight="1" x14ac:dyDescent="0.3">
      <c r="A41" s="505">
        <v>34</v>
      </c>
      <c r="B41" s="506" t="s">
        <v>494</v>
      </c>
      <c r="C41" s="506" t="s">
        <v>746</v>
      </c>
      <c r="D41" s="587" t="s">
        <v>1036</v>
      </c>
      <c r="E41" s="588" t="s">
        <v>760</v>
      </c>
      <c r="F41" s="506" t="s">
        <v>745</v>
      </c>
      <c r="G41" s="506" t="s">
        <v>843</v>
      </c>
      <c r="H41" s="506" t="s">
        <v>610</v>
      </c>
      <c r="I41" s="506" t="s">
        <v>891</v>
      </c>
      <c r="J41" s="506" t="s">
        <v>892</v>
      </c>
      <c r="K41" s="506" t="s">
        <v>893</v>
      </c>
      <c r="L41" s="507">
        <v>124.49</v>
      </c>
      <c r="M41" s="507">
        <v>248.98</v>
      </c>
      <c r="N41" s="506">
        <v>2</v>
      </c>
      <c r="O41" s="589">
        <v>1</v>
      </c>
      <c r="P41" s="507">
        <v>248.98</v>
      </c>
      <c r="Q41" s="522">
        <v>1</v>
      </c>
      <c r="R41" s="506">
        <v>2</v>
      </c>
      <c r="S41" s="522">
        <v>1</v>
      </c>
      <c r="T41" s="589">
        <v>1</v>
      </c>
      <c r="U41" s="545">
        <v>1</v>
      </c>
    </row>
    <row r="42" spans="1:21" ht="14.4" customHeight="1" x14ac:dyDescent="0.3">
      <c r="A42" s="505">
        <v>34</v>
      </c>
      <c r="B42" s="506" t="s">
        <v>494</v>
      </c>
      <c r="C42" s="506" t="s">
        <v>746</v>
      </c>
      <c r="D42" s="587" t="s">
        <v>1036</v>
      </c>
      <c r="E42" s="588" t="s">
        <v>760</v>
      </c>
      <c r="F42" s="506" t="s">
        <v>745</v>
      </c>
      <c r="G42" s="506" t="s">
        <v>843</v>
      </c>
      <c r="H42" s="506" t="s">
        <v>610</v>
      </c>
      <c r="I42" s="506" t="s">
        <v>894</v>
      </c>
      <c r="J42" s="506" t="s">
        <v>892</v>
      </c>
      <c r="K42" s="506" t="s">
        <v>893</v>
      </c>
      <c r="L42" s="507">
        <v>124.49</v>
      </c>
      <c r="M42" s="507">
        <v>124.49</v>
      </c>
      <c r="N42" s="506">
        <v>1</v>
      </c>
      <c r="O42" s="589">
        <v>0.5</v>
      </c>
      <c r="P42" s="507">
        <v>124.49</v>
      </c>
      <c r="Q42" s="522">
        <v>1</v>
      </c>
      <c r="R42" s="506">
        <v>1</v>
      </c>
      <c r="S42" s="522">
        <v>1</v>
      </c>
      <c r="T42" s="589">
        <v>0.5</v>
      </c>
      <c r="U42" s="545">
        <v>1</v>
      </c>
    </row>
    <row r="43" spans="1:21" ht="14.4" customHeight="1" x14ac:dyDescent="0.3">
      <c r="A43" s="505">
        <v>34</v>
      </c>
      <c r="B43" s="506" t="s">
        <v>494</v>
      </c>
      <c r="C43" s="506" t="s">
        <v>746</v>
      </c>
      <c r="D43" s="587" t="s">
        <v>1036</v>
      </c>
      <c r="E43" s="588" t="s">
        <v>760</v>
      </c>
      <c r="F43" s="506" t="s">
        <v>745</v>
      </c>
      <c r="G43" s="506" t="s">
        <v>895</v>
      </c>
      <c r="H43" s="506" t="s">
        <v>495</v>
      </c>
      <c r="I43" s="506" t="s">
        <v>896</v>
      </c>
      <c r="J43" s="506" t="s">
        <v>897</v>
      </c>
      <c r="K43" s="506" t="s">
        <v>898</v>
      </c>
      <c r="L43" s="507">
        <v>24.78</v>
      </c>
      <c r="M43" s="507">
        <v>24.78</v>
      </c>
      <c r="N43" s="506">
        <v>1</v>
      </c>
      <c r="O43" s="589">
        <v>1</v>
      </c>
      <c r="P43" s="507">
        <v>24.78</v>
      </c>
      <c r="Q43" s="522">
        <v>1</v>
      </c>
      <c r="R43" s="506">
        <v>1</v>
      </c>
      <c r="S43" s="522">
        <v>1</v>
      </c>
      <c r="T43" s="589">
        <v>1</v>
      </c>
      <c r="U43" s="545">
        <v>1</v>
      </c>
    </row>
    <row r="44" spans="1:21" ht="14.4" customHeight="1" x14ac:dyDescent="0.3">
      <c r="A44" s="505">
        <v>34</v>
      </c>
      <c r="B44" s="506" t="s">
        <v>494</v>
      </c>
      <c r="C44" s="506" t="s">
        <v>746</v>
      </c>
      <c r="D44" s="587" t="s">
        <v>1036</v>
      </c>
      <c r="E44" s="588" t="s">
        <v>760</v>
      </c>
      <c r="F44" s="506" t="s">
        <v>745</v>
      </c>
      <c r="G44" s="506" t="s">
        <v>899</v>
      </c>
      <c r="H44" s="506" t="s">
        <v>610</v>
      </c>
      <c r="I44" s="506" t="s">
        <v>900</v>
      </c>
      <c r="J44" s="506" t="s">
        <v>901</v>
      </c>
      <c r="K44" s="506" t="s">
        <v>902</v>
      </c>
      <c r="L44" s="507">
        <v>374.74</v>
      </c>
      <c r="M44" s="507">
        <v>374.74</v>
      </c>
      <c r="N44" s="506">
        <v>1</v>
      </c>
      <c r="O44" s="589">
        <v>1</v>
      </c>
      <c r="P44" s="507">
        <v>374.74</v>
      </c>
      <c r="Q44" s="522">
        <v>1</v>
      </c>
      <c r="R44" s="506">
        <v>1</v>
      </c>
      <c r="S44" s="522">
        <v>1</v>
      </c>
      <c r="T44" s="589">
        <v>1</v>
      </c>
      <c r="U44" s="545">
        <v>1</v>
      </c>
    </row>
    <row r="45" spans="1:21" ht="14.4" customHeight="1" x14ac:dyDescent="0.3">
      <c r="A45" s="505">
        <v>34</v>
      </c>
      <c r="B45" s="506" t="s">
        <v>494</v>
      </c>
      <c r="C45" s="506" t="s">
        <v>746</v>
      </c>
      <c r="D45" s="587" t="s">
        <v>1036</v>
      </c>
      <c r="E45" s="588" t="s">
        <v>760</v>
      </c>
      <c r="F45" s="506" t="s">
        <v>745</v>
      </c>
      <c r="G45" s="506" t="s">
        <v>899</v>
      </c>
      <c r="H45" s="506" t="s">
        <v>610</v>
      </c>
      <c r="I45" s="506" t="s">
        <v>900</v>
      </c>
      <c r="J45" s="506" t="s">
        <v>901</v>
      </c>
      <c r="K45" s="506" t="s">
        <v>902</v>
      </c>
      <c r="L45" s="507">
        <v>353.18</v>
      </c>
      <c r="M45" s="507">
        <v>706.36</v>
      </c>
      <c r="N45" s="506">
        <v>2</v>
      </c>
      <c r="O45" s="589">
        <v>0.5</v>
      </c>
      <c r="P45" s="507">
        <v>706.36</v>
      </c>
      <c r="Q45" s="522">
        <v>1</v>
      </c>
      <c r="R45" s="506">
        <v>2</v>
      </c>
      <c r="S45" s="522">
        <v>1</v>
      </c>
      <c r="T45" s="589">
        <v>0.5</v>
      </c>
      <c r="U45" s="545">
        <v>1</v>
      </c>
    </row>
    <row r="46" spans="1:21" ht="14.4" customHeight="1" x14ac:dyDescent="0.3">
      <c r="A46" s="505">
        <v>34</v>
      </c>
      <c r="B46" s="506" t="s">
        <v>494</v>
      </c>
      <c r="C46" s="506" t="s">
        <v>746</v>
      </c>
      <c r="D46" s="587" t="s">
        <v>1036</v>
      </c>
      <c r="E46" s="588" t="s">
        <v>760</v>
      </c>
      <c r="F46" s="506" t="s">
        <v>745</v>
      </c>
      <c r="G46" s="506" t="s">
        <v>903</v>
      </c>
      <c r="H46" s="506" t="s">
        <v>495</v>
      </c>
      <c r="I46" s="506" t="s">
        <v>904</v>
      </c>
      <c r="J46" s="506" t="s">
        <v>905</v>
      </c>
      <c r="K46" s="506" t="s">
        <v>906</v>
      </c>
      <c r="L46" s="507">
        <v>77.13</v>
      </c>
      <c r="M46" s="507">
        <v>77.13</v>
      </c>
      <c r="N46" s="506">
        <v>1</v>
      </c>
      <c r="O46" s="589">
        <v>1</v>
      </c>
      <c r="P46" s="507">
        <v>77.13</v>
      </c>
      <c r="Q46" s="522">
        <v>1</v>
      </c>
      <c r="R46" s="506">
        <v>1</v>
      </c>
      <c r="S46" s="522">
        <v>1</v>
      </c>
      <c r="T46" s="589">
        <v>1</v>
      </c>
      <c r="U46" s="545">
        <v>1</v>
      </c>
    </row>
    <row r="47" spans="1:21" ht="14.4" customHeight="1" x14ac:dyDescent="0.3">
      <c r="A47" s="505">
        <v>34</v>
      </c>
      <c r="B47" s="506" t="s">
        <v>494</v>
      </c>
      <c r="C47" s="506" t="s">
        <v>746</v>
      </c>
      <c r="D47" s="587" t="s">
        <v>1036</v>
      </c>
      <c r="E47" s="588" t="s">
        <v>761</v>
      </c>
      <c r="F47" s="506" t="s">
        <v>745</v>
      </c>
      <c r="G47" s="506" t="s">
        <v>907</v>
      </c>
      <c r="H47" s="506" t="s">
        <v>610</v>
      </c>
      <c r="I47" s="506" t="s">
        <v>908</v>
      </c>
      <c r="J47" s="506" t="s">
        <v>909</v>
      </c>
      <c r="K47" s="506" t="s">
        <v>910</v>
      </c>
      <c r="L47" s="507">
        <v>119.7</v>
      </c>
      <c r="M47" s="507">
        <v>119.7</v>
      </c>
      <c r="N47" s="506">
        <v>1</v>
      </c>
      <c r="O47" s="589">
        <v>0.5</v>
      </c>
      <c r="P47" s="507">
        <v>119.7</v>
      </c>
      <c r="Q47" s="522">
        <v>1</v>
      </c>
      <c r="R47" s="506">
        <v>1</v>
      </c>
      <c r="S47" s="522">
        <v>1</v>
      </c>
      <c r="T47" s="589">
        <v>0.5</v>
      </c>
      <c r="U47" s="545">
        <v>1</v>
      </c>
    </row>
    <row r="48" spans="1:21" ht="14.4" customHeight="1" x14ac:dyDescent="0.3">
      <c r="A48" s="505">
        <v>34</v>
      </c>
      <c r="B48" s="506" t="s">
        <v>494</v>
      </c>
      <c r="C48" s="506" t="s">
        <v>746</v>
      </c>
      <c r="D48" s="587" t="s">
        <v>1036</v>
      </c>
      <c r="E48" s="588" t="s">
        <v>761</v>
      </c>
      <c r="F48" s="506" t="s">
        <v>745</v>
      </c>
      <c r="G48" s="506" t="s">
        <v>911</v>
      </c>
      <c r="H48" s="506" t="s">
        <v>610</v>
      </c>
      <c r="I48" s="506" t="s">
        <v>912</v>
      </c>
      <c r="J48" s="506" t="s">
        <v>913</v>
      </c>
      <c r="K48" s="506" t="s">
        <v>914</v>
      </c>
      <c r="L48" s="507">
        <v>132</v>
      </c>
      <c r="M48" s="507">
        <v>396</v>
      </c>
      <c r="N48" s="506">
        <v>3</v>
      </c>
      <c r="O48" s="589">
        <v>0.5</v>
      </c>
      <c r="P48" s="507">
        <v>396</v>
      </c>
      <c r="Q48" s="522">
        <v>1</v>
      </c>
      <c r="R48" s="506">
        <v>3</v>
      </c>
      <c r="S48" s="522">
        <v>1</v>
      </c>
      <c r="T48" s="589">
        <v>0.5</v>
      </c>
      <c r="U48" s="545">
        <v>1</v>
      </c>
    </row>
    <row r="49" spans="1:21" ht="14.4" customHeight="1" x14ac:dyDescent="0.3">
      <c r="A49" s="505">
        <v>34</v>
      </c>
      <c r="B49" s="506" t="s">
        <v>494</v>
      </c>
      <c r="C49" s="506" t="s">
        <v>746</v>
      </c>
      <c r="D49" s="587" t="s">
        <v>1036</v>
      </c>
      <c r="E49" s="588" t="s">
        <v>761</v>
      </c>
      <c r="F49" s="506" t="s">
        <v>745</v>
      </c>
      <c r="G49" s="506" t="s">
        <v>915</v>
      </c>
      <c r="H49" s="506" t="s">
        <v>495</v>
      </c>
      <c r="I49" s="506" t="s">
        <v>916</v>
      </c>
      <c r="J49" s="506" t="s">
        <v>917</v>
      </c>
      <c r="K49" s="506" t="s">
        <v>918</v>
      </c>
      <c r="L49" s="507">
        <v>120.89</v>
      </c>
      <c r="M49" s="507">
        <v>362.67</v>
      </c>
      <c r="N49" s="506">
        <v>3</v>
      </c>
      <c r="O49" s="589">
        <v>0.5</v>
      </c>
      <c r="P49" s="507"/>
      <c r="Q49" s="522">
        <v>0</v>
      </c>
      <c r="R49" s="506"/>
      <c r="S49" s="522">
        <v>0</v>
      </c>
      <c r="T49" s="589"/>
      <c r="U49" s="545">
        <v>0</v>
      </c>
    </row>
    <row r="50" spans="1:21" ht="14.4" customHeight="1" x14ac:dyDescent="0.3">
      <c r="A50" s="505">
        <v>34</v>
      </c>
      <c r="B50" s="506" t="s">
        <v>494</v>
      </c>
      <c r="C50" s="506" t="s">
        <v>746</v>
      </c>
      <c r="D50" s="587" t="s">
        <v>1036</v>
      </c>
      <c r="E50" s="588" t="s">
        <v>761</v>
      </c>
      <c r="F50" s="506" t="s">
        <v>745</v>
      </c>
      <c r="G50" s="506" t="s">
        <v>919</v>
      </c>
      <c r="H50" s="506" t="s">
        <v>495</v>
      </c>
      <c r="I50" s="506" t="s">
        <v>920</v>
      </c>
      <c r="J50" s="506" t="s">
        <v>921</v>
      </c>
      <c r="K50" s="506" t="s">
        <v>922</v>
      </c>
      <c r="L50" s="507">
        <v>0</v>
      </c>
      <c r="M50" s="507">
        <v>0</v>
      </c>
      <c r="N50" s="506">
        <v>1</v>
      </c>
      <c r="O50" s="589">
        <v>0.5</v>
      </c>
      <c r="P50" s="507">
        <v>0</v>
      </c>
      <c r="Q50" s="522"/>
      <c r="R50" s="506">
        <v>1</v>
      </c>
      <c r="S50" s="522">
        <v>1</v>
      </c>
      <c r="T50" s="589">
        <v>0.5</v>
      </c>
      <c r="U50" s="545">
        <v>1</v>
      </c>
    </row>
    <row r="51" spans="1:21" ht="14.4" customHeight="1" x14ac:dyDescent="0.3">
      <c r="A51" s="505">
        <v>34</v>
      </c>
      <c r="B51" s="506" t="s">
        <v>494</v>
      </c>
      <c r="C51" s="506" t="s">
        <v>746</v>
      </c>
      <c r="D51" s="587" t="s">
        <v>1036</v>
      </c>
      <c r="E51" s="588" t="s">
        <v>761</v>
      </c>
      <c r="F51" s="506" t="s">
        <v>745</v>
      </c>
      <c r="G51" s="506" t="s">
        <v>923</v>
      </c>
      <c r="H51" s="506" t="s">
        <v>495</v>
      </c>
      <c r="I51" s="506" t="s">
        <v>924</v>
      </c>
      <c r="J51" s="506" t="s">
        <v>925</v>
      </c>
      <c r="K51" s="506" t="s">
        <v>926</v>
      </c>
      <c r="L51" s="507">
        <v>380.21</v>
      </c>
      <c r="M51" s="507">
        <v>380.21</v>
      </c>
      <c r="N51" s="506">
        <v>1</v>
      </c>
      <c r="O51" s="589">
        <v>0.5</v>
      </c>
      <c r="P51" s="507">
        <v>380.21</v>
      </c>
      <c r="Q51" s="522">
        <v>1</v>
      </c>
      <c r="R51" s="506">
        <v>1</v>
      </c>
      <c r="S51" s="522">
        <v>1</v>
      </c>
      <c r="T51" s="589">
        <v>0.5</v>
      </c>
      <c r="U51" s="545">
        <v>1</v>
      </c>
    </row>
    <row r="52" spans="1:21" ht="14.4" customHeight="1" x14ac:dyDescent="0.3">
      <c r="A52" s="505">
        <v>34</v>
      </c>
      <c r="B52" s="506" t="s">
        <v>494</v>
      </c>
      <c r="C52" s="506" t="s">
        <v>746</v>
      </c>
      <c r="D52" s="587" t="s">
        <v>1036</v>
      </c>
      <c r="E52" s="588" t="s">
        <v>761</v>
      </c>
      <c r="F52" s="506" t="s">
        <v>745</v>
      </c>
      <c r="G52" s="506" t="s">
        <v>824</v>
      </c>
      <c r="H52" s="506" t="s">
        <v>495</v>
      </c>
      <c r="I52" s="506" t="s">
        <v>825</v>
      </c>
      <c r="J52" s="506" t="s">
        <v>826</v>
      </c>
      <c r="K52" s="506" t="s">
        <v>827</v>
      </c>
      <c r="L52" s="507">
        <v>111.72</v>
      </c>
      <c r="M52" s="507">
        <v>223.44</v>
      </c>
      <c r="N52" s="506">
        <v>2</v>
      </c>
      <c r="O52" s="589">
        <v>2</v>
      </c>
      <c r="P52" s="507">
        <v>111.72</v>
      </c>
      <c r="Q52" s="522">
        <v>0.5</v>
      </c>
      <c r="R52" s="506">
        <v>1</v>
      </c>
      <c r="S52" s="522">
        <v>0.5</v>
      </c>
      <c r="T52" s="589">
        <v>1</v>
      </c>
      <c r="U52" s="545">
        <v>0.5</v>
      </c>
    </row>
    <row r="53" spans="1:21" ht="14.4" customHeight="1" x14ac:dyDescent="0.3">
      <c r="A53" s="505">
        <v>34</v>
      </c>
      <c r="B53" s="506" t="s">
        <v>494</v>
      </c>
      <c r="C53" s="506" t="s">
        <v>746</v>
      </c>
      <c r="D53" s="587" t="s">
        <v>1036</v>
      </c>
      <c r="E53" s="588" t="s">
        <v>761</v>
      </c>
      <c r="F53" s="506" t="s">
        <v>745</v>
      </c>
      <c r="G53" s="506" t="s">
        <v>927</v>
      </c>
      <c r="H53" s="506" t="s">
        <v>495</v>
      </c>
      <c r="I53" s="506" t="s">
        <v>928</v>
      </c>
      <c r="J53" s="506" t="s">
        <v>929</v>
      </c>
      <c r="K53" s="506" t="s">
        <v>930</v>
      </c>
      <c r="L53" s="507">
        <v>0</v>
      </c>
      <c r="M53" s="507">
        <v>0</v>
      </c>
      <c r="N53" s="506">
        <v>1</v>
      </c>
      <c r="O53" s="589">
        <v>0.5</v>
      </c>
      <c r="P53" s="507"/>
      <c r="Q53" s="522"/>
      <c r="R53" s="506"/>
      <c r="S53" s="522">
        <v>0</v>
      </c>
      <c r="T53" s="589"/>
      <c r="U53" s="545">
        <v>0</v>
      </c>
    </row>
    <row r="54" spans="1:21" ht="14.4" customHeight="1" x14ac:dyDescent="0.3">
      <c r="A54" s="505">
        <v>34</v>
      </c>
      <c r="B54" s="506" t="s">
        <v>494</v>
      </c>
      <c r="C54" s="506" t="s">
        <v>746</v>
      </c>
      <c r="D54" s="587" t="s">
        <v>1036</v>
      </c>
      <c r="E54" s="588" t="s">
        <v>761</v>
      </c>
      <c r="F54" s="506" t="s">
        <v>745</v>
      </c>
      <c r="G54" s="506" t="s">
        <v>792</v>
      </c>
      <c r="H54" s="506" t="s">
        <v>495</v>
      </c>
      <c r="I54" s="506" t="s">
        <v>793</v>
      </c>
      <c r="J54" s="506" t="s">
        <v>794</v>
      </c>
      <c r="K54" s="506" t="s">
        <v>795</v>
      </c>
      <c r="L54" s="507">
        <v>59.78</v>
      </c>
      <c r="M54" s="507">
        <v>119.56</v>
      </c>
      <c r="N54" s="506">
        <v>2</v>
      </c>
      <c r="O54" s="589">
        <v>1</v>
      </c>
      <c r="P54" s="507">
        <v>119.56</v>
      </c>
      <c r="Q54" s="522">
        <v>1</v>
      </c>
      <c r="R54" s="506">
        <v>2</v>
      </c>
      <c r="S54" s="522">
        <v>1</v>
      </c>
      <c r="T54" s="589">
        <v>1</v>
      </c>
      <c r="U54" s="545">
        <v>1</v>
      </c>
    </row>
    <row r="55" spans="1:21" ht="14.4" customHeight="1" x14ac:dyDescent="0.3">
      <c r="A55" s="505">
        <v>34</v>
      </c>
      <c r="B55" s="506" t="s">
        <v>494</v>
      </c>
      <c r="C55" s="506" t="s">
        <v>746</v>
      </c>
      <c r="D55" s="587" t="s">
        <v>1036</v>
      </c>
      <c r="E55" s="588" t="s">
        <v>761</v>
      </c>
      <c r="F55" s="506" t="s">
        <v>745</v>
      </c>
      <c r="G55" s="506" t="s">
        <v>931</v>
      </c>
      <c r="H55" s="506" t="s">
        <v>495</v>
      </c>
      <c r="I55" s="506" t="s">
        <v>932</v>
      </c>
      <c r="J55" s="506" t="s">
        <v>933</v>
      </c>
      <c r="K55" s="506" t="s">
        <v>934</v>
      </c>
      <c r="L55" s="507">
        <v>0</v>
      </c>
      <c r="M55" s="507">
        <v>0</v>
      </c>
      <c r="N55" s="506">
        <v>1</v>
      </c>
      <c r="O55" s="589">
        <v>0.5</v>
      </c>
      <c r="P55" s="507">
        <v>0</v>
      </c>
      <c r="Q55" s="522"/>
      <c r="R55" s="506">
        <v>1</v>
      </c>
      <c r="S55" s="522">
        <v>1</v>
      </c>
      <c r="T55" s="589">
        <v>0.5</v>
      </c>
      <c r="U55" s="545">
        <v>1</v>
      </c>
    </row>
    <row r="56" spans="1:21" ht="14.4" customHeight="1" x14ac:dyDescent="0.3">
      <c r="A56" s="505">
        <v>34</v>
      </c>
      <c r="B56" s="506" t="s">
        <v>494</v>
      </c>
      <c r="C56" s="506" t="s">
        <v>746</v>
      </c>
      <c r="D56" s="587" t="s">
        <v>1036</v>
      </c>
      <c r="E56" s="588" t="s">
        <v>761</v>
      </c>
      <c r="F56" s="506" t="s">
        <v>745</v>
      </c>
      <c r="G56" s="506" t="s">
        <v>935</v>
      </c>
      <c r="H56" s="506" t="s">
        <v>495</v>
      </c>
      <c r="I56" s="506" t="s">
        <v>936</v>
      </c>
      <c r="J56" s="506" t="s">
        <v>937</v>
      </c>
      <c r="K56" s="506" t="s">
        <v>938</v>
      </c>
      <c r="L56" s="507">
        <v>202.99</v>
      </c>
      <c r="M56" s="507">
        <v>202.99</v>
      </c>
      <c r="N56" s="506">
        <v>1</v>
      </c>
      <c r="O56" s="589">
        <v>0.5</v>
      </c>
      <c r="P56" s="507"/>
      <c r="Q56" s="522">
        <v>0</v>
      </c>
      <c r="R56" s="506"/>
      <c r="S56" s="522">
        <v>0</v>
      </c>
      <c r="T56" s="589"/>
      <c r="U56" s="545">
        <v>0</v>
      </c>
    </row>
    <row r="57" spans="1:21" ht="14.4" customHeight="1" x14ac:dyDescent="0.3">
      <c r="A57" s="505">
        <v>34</v>
      </c>
      <c r="B57" s="506" t="s">
        <v>494</v>
      </c>
      <c r="C57" s="506" t="s">
        <v>746</v>
      </c>
      <c r="D57" s="587" t="s">
        <v>1036</v>
      </c>
      <c r="E57" s="588" t="s">
        <v>761</v>
      </c>
      <c r="F57" s="506" t="s">
        <v>745</v>
      </c>
      <c r="G57" s="506" t="s">
        <v>939</v>
      </c>
      <c r="H57" s="506" t="s">
        <v>610</v>
      </c>
      <c r="I57" s="506" t="s">
        <v>940</v>
      </c>
      <c r="J57" s="506" t="s">
        <v>941</v>
      </c>
      <c r="K57" s="506" t="s">
        <v>942</v>
      </c>
      <c r="L57" s="507">
        <v>123.2</v>
      </c>
      <c r="M57" s="507">
        <v>369.6</v>
      </c>
      <c r="N57" s="506">
        <v>3</v>
      </c>
      <c r="O57" s="589">
        <v>0.5</v>
      </c>
      <c r="P57" s="507">
        <v>369.6</v>
      </c>
      <c r="Q57" s="522">
        <v>1</v>
      </c>
      <c r="R57" s="506">
        <v>3</v>
      </c>
      <c r="S57" s="522">
        <v>1</v>
      </c>
      <c r="T57" s="589">
        <v>0.5</v>
      </c>
      <c r="U57" s="545">
        <v>1</v>
      </c>
    </row>
    <row r="58" spans="1:21" ht="14.4" customHeight="1" x14ac:dyDescent="0.3">
      <c r="A58" s="505">
        <v>34</v>
      </c>
      <c r="B58" s="506" t="s">
        <v>494</v>
      </c>
      <c r="C58" s="506" t="s">
        <v>746</v>
      </c>
      <c r="D58" s="587" t="s">
        <v>1036</v>
      </c>
      <c r="E58" s="588" t="s">
        <v>761</v>
      </c>
      <c r="F58" s="506" t="s">
        <v>745</v>
      </c>
      <c r="G58" s="506" t="s">
        <v>943</v>
      </c>
      <c r="H58" s="506" t="s">
        <v>495</v>
      </c>
      <c r="I58" s="506" t="s">
        <v>944</v>
      </c>
      <c r="J58" s="506" t="s">
        <v>945</v>
      </c>
      <c r="K58" s="506" t="s">
        <v>946</v>
      </c>
      <c r="L58" s="507">
        <v>0</v>
      </c>
      <c r="M58" s="507">
        <v>0</v>
      </c>
      <c r="N58" s="506">
        <v>1</v>
      </c>
      <c r="O58" s="589">
        <v>0.5</v>
      </c>
      <c r="P58" s="507"/>
      <c r="Q58" s="522"/>
      <c r="R58" s="506"/>
      <c r="S58" s="522">
        <v>0</v>
      </c>
      <c r="T58" s="589"/>
      <c r="U58" s="545">
        <v>0</v>
      </c>
    </row>
    <row r="59" spans="1:21" ht="14.4" customHeight="1" x14ac:dyDescent="0.3">
      <c r="A59" s="505">
        <v>34</v>
      </c>
      <c r="B59" s="506" t="s">
        <v>494</v>
      </c>
      <c r="C59" s="506" t="s">
        <v>746</v>
      </c>
      <c r="D59" s="587" t="s">
        <v>1036</v>
      </c>
      <c r="E59" s="588" t="s">
        <v>762</v>
      </c>
      <c r="F59" s="506" t="s">
        <v>745</v>
      </c>
      <c r="G59" s="506" t="s">
        <v>947</v>
      </c>
      <c r="H59" s="506" t="s">
        <v>495</v>
      </c>
      <c r="I59" s="506" t="s">
        <v>948</v>
      </c>
      <c r="J59" s="506" t="s">
        <v>949</v>
      </c>
      <c r="K59" s="506" t="s">
        <v>950</v>
      </c>
      <c r="L59" s="507">
        <v>1295.6400000000001</v>
      </c>
      <c r="M59" s="507">
        <v>1295.6400000000001</v>
      </c>
      <c r="N59" s="506">
        <v>1</v>
      </c>
      <c r="O59" s="589">
        <v>0.5</v>
      </c>
      <c r="P59" s="507">
        <v>1295.6400000000001</v>
      </c>
      <c r="Q59" s="522">
        <v>1</v>
      </c>
      <c r="R59" s="506">
        <v>1</v>
      </c>
      <c r="S59" s="522">
        <v>1</v>
      </c>
      <c r="T59" s="589">
        <v>0.5</v>
      </c>
      <c r="U59" s="545">
        <v>1</v>
      </c>
    </row>
    <row r="60" spans="1:21" ht="14.4" customHeight="1" x14ac:dyDescent="0.3">
      <c r="A60" s="505">
        <v>34</v>
      </c>
      <c r="B60" s="506" t="s">
        <v>494</v>
      </c>
      <c r="C60" s="506" t="s">
        <v>746</v>
      </c>
      <c r="D60" s="587" t="s">
        <v>1036</v>
      </c>
      <c r="E60" s="588" t="s">
        <v>762</v>
      </c>
      <c r="F60" s="506" t="s">
        <v>745</v>
      </c>
      <c r="G60" s="506" t="s">
        <v>947</v>
      </c>
      <c r="H60" s="506" t="s">
        <v>495</v>
      </c>
      <c r="I60" s="506" t="s">
        <v>951</v>
      </c>
      <c r="J60" s="506" t="s">
        <v>952</v>
      </c>
      <c r="K60" s="506" t="s">
        <v>953</v>
      </c>
      <c r="L60" s="507">
        <v>172.02</v>
      </c>
      <c r="M60" s="507">
        <v>172.02</v>
      </c>
      <c r="N60" s="506">
        <v>1</v>
      </c>
      <c r="O60" s="589">
        <v>0.5</v>
      </c>
      <c r="P60" s="507">
        <v>172.02</v>
      </c>
      <c r="Q60" s="522">
        <v>1</v>
      </c>
      <c r="R60" s="506">
        <v>1</v>
      </c>
      <c r="S60" s="522">
        <v>1</v>
      </c>
      <c r="T60" s="589">
        <v>0.5</v>
      </c>
      <c r="U60" s="545">
        <v>1</v>
      </c>
    </row>
    <row r="61" spans="1:21" ht="14.4" customHeight="1" x14ac:dyDescent="0.3">
      <c r="A61" s="505">
        <v>34</v>
      </c>
      <c r="B61" s="506" t="s">
        <v>494</v>
      </c>
      <c r="C61" s="506" t="s">
        <v>746</v>
      </c>
      <c r="D61" s="587" t="s">
        <v>1036</v>
      </c>
      <c r="E61" s="588" t="s">
        <v>762</v>
      </c>
      <c r="F61" s="506" t="s">
        <v>745</v>
      </c>
      <c r="G61" s="506" t="s">
        <v>832</v>
      </c>
      <c r="H61" s="506" t="s">
        <v>495</v>
      </c>
      <c r="I61" s="506" t="s">
        <v>833</v>
      </c>
      <c r="J61" s="506" t="s">
        <v>834</v>
      </c>
      <c r="K61" s="506" t="s">
        <v>835</v>
      </c>
      <c r="L61" s="507">
        <v>170.52</v>
      </c>
      <c r="M61" s="507">
        <v>170.52</v>
      </c>
      <c r="N61" s="506">
        <v>1</v>
      </c>
      <c r="O61" s="589">
        <v>1</v>
      </c>
      <c r="P61" s="507">
        <v>170.52</v>
      </c>
      <c r="Q61" s="522">
        <v>1</v>
      </c>
      <c r="R61" s="506">
        <v>1</v>
      </c>
      <c r="S61" s="522">
        <v>1</v>
      </c>
      <c r="T61" s="589">
        <v>1</v>
      </c>
      <c r="U61" s="545">
        <v>1</v>
      </c>
    </row>
    <row r="62" spans="1:21" ht="14.4" customHeight="1" x14ac:dyDescent="0.3">
      <c r="A62" s="505">
        <v>34</v>
      </c>
      <c r="B62" s="506" t="s">
        <v>494</v>
      </c>
      <c r="C62" s="506" t="s">
        <v>746</v>
      </c>
      <c r="D62" s="587" t="s">
        <v>1036</v>
      </c>
      <c r="E62" s="588" t="s">
        <v>762</v>
      </c>
      <c r="F62" s="506" t="s">
        <v>745</v>
      </c>
      <c r="G62" s="506" t="s">
        <v>954</v>
      </c>
      <c r="H62" s="506" t="s">
        <v>610</v>
      </c>
      <c r="I62" s="506" t="s">
        <v>955</v>
      </c>
      <c r="J62" s="506" t="s">
        <v>956</v>
      </c>
      <c r="K62" s="506" t="s">
        <v>902</v>
      </c>
      <c r="L62" s="507">
        <v>340.97</v>
      </c>
      <c r="M62" s="507">
        <v>340.97</v>
      </c>
      <c r="N62" s="506">
        <v>1</v>
      </c>
      <c r="O62" s="589">
        <v>0.5</v>
      </c>
      <c r="P62" s="507">
        <v>340.97</v>
      </c>
      <c r="Q62" s="522">
        <v>1</v>
      </c>
      <c r="R62" s="506">
        <v>1</v>
      </c>
      <c r="S62" s="522">
        <v>1</v>
      </c>
      <c r="T62" s="589">
        <v>0.5</v>
      </c>
      <c r="U62" s="545">
        <v>1</v>
      </c>
    </row>
    <row r="63" spans="1:21" ht="14.4" customHeight="1" x14ac:dyDescent="0.3">
      <c r="A63" s="505">
        <v>34</v>
      </c>
      <c r="B63" s="506" t="s">
        <v>494</v>
      </c>
      <c r="C63" s="506" t="s">
        <v>746</v>
      </c>
      <c r="D63" s="587" t="s">
        <v>1036</v>
      </c>
      <c r="E63" s="588" t="s">
        <v>762</v>
      </c>
      <c r="F63" s="506" t="s">
        <v>745</v>
      </c>
      <c r="G63" s="506" t="s">
        <v>869</v>
      </c>
      <c r="H63" s="506" t="s">
        <v>495</v>
      </c>
      <c r="I63" s="506" t="s">
        <v>870</v>
      </c>
      <c r="J63" s="506" t="s">
        <v>871</v>
      </c>
      <c r="K63" s="506" t="s">
        <v>872</v>
      </c>
      <c r="L63" s="507">
        <v>0</v>
      </c>
      <c r="M63" s="507">
        <v>0</v>
      </c>
      <c r="N63" s="506">
        <v>1</v>
      </c>
      <c r="O63" s="589">
        <v>1</v>
      </c>
      <c r="P63" s="507">
        <v>0</v>
      </c>
      <c r="Q63" s="522"/>
      <c r="R63" s="506">
        <v>1</v>
      </c>
      <c r="S63" s="522">
        <v>1</v>
      </c>
      <c r="T63" s="589">
        <v>1</v>
      </c>
      <c r="U63" s="545">
        <v>1</v>
      </c>
    </row>
    <row r="64" spans="1:21" ht="14.4" customHeight="1" x14ac:dyDescent="0.3">
      <c r="A64" s="505">
        <v>34</v>
      </c>
      <c r="B64" s="506" t="s">
        <v>494</v>
      </c>
      <c r="C64" s="506" t="s">
        <v>746</v>
      </c>
      <c r="D64" s="587" t="s">
        <v>1036</v>
      </c>
      <c r="E64" s="588" t="s">
        <v>762</v>
      </c>
      <c r="F64" s="506" t="s">
        <v>745</v>
      </c>
      <c r="G64" s="506" t="s">
        <v>869</v>
      </c>
      <c r="H64" s="506" t="s">
        <v>495</v>
      </c>
      <c r="I64" s="506" t="s">
        <v>957</v>
      </c>
      <c r="J64" s="506" t="s">
        <v>871</v>
      </c>
      <c r="K64" s="506" t="s">
        <v>958</v>
      </c>
      <c r="L64" s="507">
        <v>0</v>
      </c>
      <c r="M64" s="507">
        <v>0</v>
      </c>
      <c r="N64" s="506">
        <v>1</v>
      </c>
      <c r="O64" s="589">
        <v>0.5</v>
      </c>
      <c r="P64" s="507">
        <v>0</v>
      </c>
      <c r="Q64" s="522"/>
      <c r="R64" s="506">
        <v>1</v>
      </c>
      <c r="S64" s="522">
        <v>1</v>
      </c>
      <c r="T64" s="589">
        <v>0.5</v>
      </c>
      <c r="U64" s="545">
        <v>1</v>
      </c>
    </row>
    <row r="65" spans="1:21" ht="14.4" customHeight="1" x14ac:dyDescent="0.3">
      <c r="A65" s="505">
        <v>34</v>
      </c>
      <c r="B65" s="506" t="s">
        <v>494</v>
      </c>
      <c r="C65" s="506" t="s">
        <v>746</v>
      </c>
      <c r="D65" s="587" t="s">
        <v>1036</v>
      </c>
      <c r="E65" s="588" t="s">
        <v>762</v>
      </c>
      <c r="F65" s="506" t="s">
        <v>745</v>
      </c>
      <c r="G65" s="506" t="s">
        <v>959</v>
      </c>
      <c r="H65" s="506" t="s">
        <v>495</v>
      </c>
      <c r="I65" s="506" t="s">
        <v>960</v>
      </c>
      <c r="J65" s="506" t="s">
        <v>961</v>
      </c>
      <c r="K65" s="506" t="s">
        <v>962</v>
      </c>
      <c r="L65" s="507">
        <v>38.5</v>
      </c>
      <c r="M65" s="507">
        <v>38.5</v>
      </c>
      <c r="N65" s="506">
        <v>1</v>
      </c>
      <c r="O65" s="589">
        <v>0.5</v>
      </c>
      <c r="P65" s="507">
        <v>38.5</v>
      </c>
      <c r="Q65" s="522">
        <v>1</v>
      </c>
      <c r="R65" s="506">
        <v>1</v>
      </c>
      <c r="S65" s="522">
        <v>1</v>
      </c>
      <c r="T65" s="589">
        <v>0.5</v>
      </c>
      <c r="U65" s="545">
        <v>1</v>
      </c>
    </row>
    <row r="66" spans="1:21" ht="14.4" customHeight="1" x14ac:dyDescent="0.3">
      <c r="A66" s="505">
        <v>34</v>
      </c>
      <c r="B66" s="506" t="s">
        <v>494</v>
      </c>
      <c r="C66" s="506" t="s">
        <v>746</v>
      </c>
      <c r="D66" s="587" t="s">
        <v>1036</v>
      </c>
      <c r="E66" s="588" t="s">
        <v>762</v>
      </c>
      <c r="F66" s="506" t="s">
        <v>745</v>
      </c>
      <c r="G66" s="506" t="s">
        <v>963</v>
      </c>
      <c r="H66" s="506" t="s">
        <v>495</v>
      </c>
      <c r="I66" s="506" t="s">
        <v>964</v>
      </c>
      <c r="J66" s="506" t="s">
        <v>965</v>
      </c>
      <c r="K66" s="506" t="s">
        <v>966</v>
      </c>
      <c r="L66" s="507">
        <v>22.44</v>
      </c>
      <c r="M66" s="507">
        <v>44.88</v>
      </c>
      <c r="N66" s="506">
        <v>2</v>
      </c>
      <c r="O66" s="589">
        <v>1.5</v>
      </c>
      <c r="P66" s="507">
        <v>44.88</v>
      </c>
      <c r="Q66" s="522">
        <v>1</v>
      </c>
      <c r="R66" s="506">
        <v>2</v>
      </c>
      <c r="S66" s="522">
        <v>1</v>
      </c>
      <c r="T66" s="589">
        <v>1.5</v>
      </c>
      <c r="U66" s="545">
        <v>1</v>
      </c>
    </row>
    <row r="67" spans="1:21" ht="14.4" customHeight="1" x14ac:dyDescent="0.3">
      <c r="A67" s="505">
        <v>34</v>
      </c>
      <c r="B67" s="506" t="s">
        <v>494</v>
      </c>
      <c r="C67" s="506" t="s">
        <v>746</v>
      </c>
      <c r="D67" s="587" t="s">
        <v>1036</v>
      </c>
      <c r="E67" s="588" t="s">
        <v>762</v>
      </c>
      <c r="F67" s="506" t="s">
        <v>745</v>
      </c>
      <c r="G67" s="506" t="s">
        <v>967</v>
      </c>
      <c r="H67" s="506" t="s">
        <v>495</v>
      </c>
      <c r="I67" s="506" t="s">
        <v>968</v>
      </c>
      <c r="J67" s="506" t="s">
        <v>969</v>
      </c>
      <c r="K67" s="506" t="s">
        <v>970</v>
      </c>
      <c r="L67" s="507">
        <v>68.819999999999993</v>
      </c>
      <c r="M67" s="507">
        <v>68.819999999999993</v>
      </c>
      <c r="N67" s="506">
        <v>1</v>
      </c>
      <c r="O67" s="589">
        <v>1</v>
      </c>
      <c r="P67" s="507">
        <v>68.819999999999993</v>
      </c>
      <c r="Q67" s="522">
        <v>1</v>
      </c>
      <c r="R67" s="506">
        <v>1</v>
      </c>
      <c r="S67" s="522">
        <v>1</v>
      </c>
      <c r="T67" s="589">
        <v>1</v>
      </c>
      <c r="U67" s="545">
        <v>1</v>
      </c>
    </row>
    <row r="68" spans="1:21" ht="14.4" customHeight="1" x14ac:dyDescent="0.3">
      <c r="A68" s="505">
        <v>34</v>
      </c>
      <c r="B68" s="506" t="s">
        <v>494</v>
      </c>
      <c r="C68" s="506" t="s">
        <v>746</v>
      </c>
      <c r="D68" s="587" t="s">
        <v>1036</v>
      </c>
      <c r="E68" s="588" t="s">
        <v>763</v>
      </c>
      <c r="F68" s="506" t="s">
        <v>745</v>
      </c>
      <c r="G68" s="506" t="s">
        <v>971</v>
      </c>
      <c r="H68" s="506" t="s">
        <v>610</v>
      </c>
      <c r="I68" s="506" t="s">
        <v>972</v>
      </c>
      <c r="J68" s="506" t="s">
        <v>973</v>
      </c>
      <c r="K68" s="506" t="s">
        <v>974</v>
      </c>
      <c r="L68" s="507">
        <v>150.04</v>
      </c>
      <c r="M68" s="507">
        <v>150.04</v>
      </c>
      <c r="N68" s="506">
        <v>1</v>
      </c>
      <c r="O68" s="589">
        <v>1</v>
      </c>
      <c r="P68" s="507">
        <v>150.04</v>
      </c>
      <c r="Q68" s="522">
        <v>1</v>
      </c>
      <c r="R68" s="506">
        <v>1</v>
      </c>
      <c r="S68" s="522">
        <v>1</v>
      </c>
      <c r="T68" s="589">
        <v>1</v>
      </c>
      <c r="U68" s="545">
        <v>1</v>
      </c>
    </row>
    <row r="69" spans="1:21" ht="14.4" customHeight="1" x14ac:dyDescent="0.3">
      <c r="A69" s="505">
        <v>34</v>
      </c>
      <c r="B69" s="506" t="s">
        <v>494</v>
      </c>
      <c r="C69" s="506" t="s">
        <v>746</v>
      </c>
      <c r="D69" s="587" t="s">
        <v>1036</v>
      </c>
      <c r="E69" s="588" t="s">
        <v>764</v>
      </c>
      <c r="F69" s="506" t="s">
        <v>745</v>
      </c>
      <c r="G69" s="506" t="s">
        <v>971</v>
      </c>
      <c r="H69" s="506" t="s">
        <v>610</v>
      </c>
      <c r="I69" s="506" t="s">
        <v>975</v>
      </c>
      <c r="J69" s="506" t="s">
        <v>973</v>
      </c>
      <c r="K69" s="506" t="s">
        <v>976</v>
      </c>
      <c r="L69" s="507">
        <v>225.06</v>
      </c>
      <c r="M69" s="507">
        <v>225.06</v>
      </c>
      <c r="N69" s="506">
        <v>1</v>
      </c>
      <c r="O69" s="589">
        <v>1</v>
      </c>
      <c r="P69" s="507">
        <v>225.06</v>
      </c>
      <c r="Q69" s="522">
        <v>1</v>
      </c>
      <c r="R69" s="506">
        <v>1</v>
      </c>
      <c r="S69" s="522">
        <v>1</v>
      </c>
      <c r="T69" s="589">
        <v>1</v>
      </c>
      <c r="U69" s="545">
        <v>1</v>
      </c>
    </row>
    <row r="70" spans="1:21" ht="14.4" customHeight="1" x14ac:dyDescent="0.3">
      <c r="A70" s="505">
        <v>34</v>
      </c>
      <c r="B70" s="506" t="s">
        <v>494</v>
      </c>
      <c r="C70" s="506" t="s">
        <v>746</v>
      </c>
      <c r="D70" s="587" t="s">
        <v>1036</v>
      </c>
      <c r="E70" s="588" t="s">
        <v>764</v>
      </c>
      <c r="F70" s="506" t="s">
        <v>745</v>
      </c>
      <c r="G70" s="506" t="s">
        <v>849</v>
      </c>
      <c r="H70" s="506" t="s">
        <v>495</v>
      </c>
      <c r="I70" s="506" t="s">
        <v>977</v>
      </c>
      <c r="J70" s="506" t="s">
        <v>978</v>
      </c>
      <c r="K70" s="506" t="s">
        <v>979</v>
      </c>
      <c r="L70" s="507">
        <v>0</v>
      </c>
      <c r="M70" s="507">
        <v>0</v>
      </c>
      <c r="N70" s="506">
        <v>1</v>
      </c>
      <c r="O70" s="589">
        <v>1</v>
      </c>
      <c r="P70" s="507">
        <v>0</v>
      </c>
      <c r="Q70" s="522"/>
      <c r="R70" s="506">
        <v>1</v>
      </c>
      <c r="S70" s="522">
        <v>1</v>
      </c>
      <c r="T70" s="589">
        <v>1</v>
      </c>
      <c r="U70" s="545">
        <v>1</v>
      </c>
    </row>
    <row r="71" spans="1:21" ht="14.4" customHeight="1" x14ac:dyDescent="0.3">
      <c r="A71" s="505">
        <v>34</v>
      </c>
      <c r="B71" s="506" t="s">
        <v>494</v>
      </c>
      <c r="C71" s="506" t="s">
        <v>746</v>
      </c>
      <c r="D71" s="587" t="s">
        <v>1036</v>
      </c>
      <c r="E71" s="588" t="s">
        <v>764</v>
      </c>
      <c r="F71" s="506" t="s">
        <v>745</v>
      </c>
      <c r="G71" s="506" t="s">
        <v>800</v>
      </c>
      <c r="H71" s="506" t="s">
        <v>495</v>
      </c>
      <c r="I71" s="506" t="s">
        <v>889</v>
      </c>
      <c r="J71" s="506" t="s">
        <v>667</v>
      </c>
      <c r="K71" s="506" t="s">
        <v>890</v>
      </c>
      <c r="L71" s="507">
        <v>48.09</v>
      </c>
      <c r="M71" s="507">
        <v>48.09</v>
      </c>
      <c r="N71" s="506">
        <v>1</v>
      </c>
      <c r="O71" s="589">
        <v>1</v>
      </c>
      <c r="P71" s="507">
        <v>48.09</v>
      </c>
      <c r="Q71" s="522">
        <v>1</v>
      </c>
      <c r="R71" s="506">
        <v>1</v>
      </c>
      <c r="S71" s="522">
        <v>1</v>
      </c>
      <c r="T71" s="589">
        <v>1</v>
      </c>
      <c r="U71" s="545">
        <v>1</v>
      </c>
    </row>
    <row r="72" spans="1:21" ht="14.4" customHeight="1" x14ac:dyDescent="0.3">
      <c r="A72" s="505">
        <v>34</v>
      </c>
      <c r="B72" s="506" t="s">
        <v>494</v>
      </c>
      <c r="C72" s="506" t="s">
        <v>746</v>
      </c>
      <c r="D72" s="587" t="s">
        <v>1036</v>
      </c>
      <c r="E72" s="588" t="s">
        <v>765</v>
      </c>
      <c r="F72" s="506" t="s">
        <v>745</v>
      </c>
      <c r="G72" s="506" t="s">
        <v>947</v>
      </c>
      <c r="H72" s="506" t="s">
        <v>495</v>
      </c>
      <c r="I72" s="506" t="s">
        <v>980</v>
      </c>
      <c r="J72" s="506" t="s">
        <v>981</v>
      </c>
      <c r="K72" s="506" t="s">
        <v>982</v>
      </c>
      <c r="L72" s="507">
        <v>263.26</v>
      </c>
      <c r="M72" s="507">
        <v>263.26</v>
      </c>
      <c r="N72" s="506">
        <v>1</v>
      </c>
      <c r="O72" s="589">
        <v>0.5</v>
      </c>
      <c r="P72" s="507">
        <v>263.26</v>
      </c>
      <c r="Q72" s="522">
        <v>1</v>
      </c>
      <c r="R72" s="506">
        <v>1</v>
      </c>
      <c r="S72" s="522">
        <v>1</v>
      </c>
      <c r="T72" s="589">
        <v>0.5</v>
      </c>
      <c r="U72" s="545">
        <v>1</v>
      </c>
    </row>
    <row r="73" spans="1:21" ht="14.4" customHeight="1" x14ac:dyDescent="0.3">
      <c r="A73" s="505">
        <v>34</v>
      </c>
      <c r="B73" s="506" t="s">
        <v>494</v>
      </c>
      <c r="C73" s="506" t="s">
        <v>746</v>
      </c>
      <c r="D73" s="587" t="s">
        <v>1036</v>
      </c>
      <c r="E73" s="588" t="s">
        <v>765</v>
      </c>
      <c r="F73" s="506" t="s">
        <v>745</v>
      </c>
      <c r="G73" s="506" t="s">
        <v>907</v>
      </c>
      <c r="H73" s="506" t="s">
        <v>610</v>
      </c>
      <c r="I73" s="506" t="s">
        <v>908</v>
      </c>
      <c r="J73" s="506" t="s">
        <v>909</v>
      </c>
      <c r="K73" s="506" t="s">
        <v>910</v>
      </c>
      <c r="L73" s="507">
        <v>119.7</v>
      </c>
      <c r="M73" s="507">
        <v>119.7</v>
      </c>
      <c r="N73" s="506">
        <v>1</v>
      </c>
      <c r="O73" s="589">
        <v>1</v>
      </c>
      <c r="P73" s="507">
        <v>119.7</v>
      </c>
      <c r="Q73" s="522">
        <v>1</v>
      </c>
      <c r="R73" s="506">
        <v>1</v>
      </c>
      <c r="S73" s="522">
        <v>1</v>
      </c>
      <c r="T73" s="589">
        <v>1</v>
      </c>
      <c r="U73" s="545">
        <v>1</v>
      </c>
    </row>
    <row r="74" spans="1:21" ht="14.4" customHeight="1" x14ac:dyDescent="0.3">
      <c r="A74" s="505">
        <v>34</v>
      </c>
      <c r="B74" s="506" t="s">
        <v>494</v>
      </c>
      <c r="C74" s="506" t="s">
        <v>746</v>
      </c>
      <c r="D74" s="587" t="s">
        <v>1036</v>
      </c>
      <c r="E74" s="588" t="s">
        <v>765</v>
      </c>
      <c r="F74" s="506" t="s">
        <v>745</v>
      </c>
      <c r="G74" s="506" t="s">
        <v>907</v>
      </c>
      <c r="H74" s="506" t="s">
        <v>610</v>
      </c>
      <c r="I74" s="506" t="s">
        <v>983</v>
      </c>
      <c r="J74" s="506" t="s">
        <v>909</v>
      </c>
      <c r="K74" s="506" t="s">
        <v>984</v>
      </c>
      <c r="L74" s="507">
        <v>425.17</v>
      </c>
      <c r="M74" s="507">
        <v>850.34</v>
      </c>
      <c r="N74" s="506">
        <v>2</v>
      </c>
      <c r="O74" s="589">
        <v>1</v>
      </c>
      <c r="P74" s="507"/>
      <c r="Q74" s="522">
        <v>0</v>
      </c>
      <c r="R74" s="506"/>
      <c r="S74" s="522">
        <v>0</v>
      </c>
      <c r="T74" s="589"/>
      <c r="U74" s="545">
        <v>0</v>
      </c>
    </row>
    <row r="75" spans="1:21" ht="14.4" customHeight="1" x14ac:dyDescent="0.3">
      <c r="A75" s="505">
        <v>34</v>
      </c>
      <c r="B75" s="506" t="s">
        <v>494</v>
      </c>
      <c r="C75" s="506" t="s">
        <v>746</v>
      </c>
      <c r="D75" s="587" t="s">
        <v>1036</v>
      </c>
      <c r="E75" s="588" t="s">
        <v>765</v>
      </c>
      <c r="F75" s="506" t="s">
        <v>745</v>
      </c>
      <c r="G75" s="506" t="s">
        <v>865</v>
      </c>
      <c r="H75" s="506" t="s">
        <v>495</v>
      </c>
      <c r="I75" s="506" t="s">
        <v>985</v>
      </c>
      <c r="J75" s="506" t="s">
        <v>986</v>
      </c>
      <c r="K75" s="506" t="s">
        <v>987</v>
      </c>
      <c r="L75" s="507">
        <v>0</v>
      </c>
      <c r="M75" s="507">
        <v>0</v>
      </c>
      <c r="N75" s="506">
        <v>1</v>
      </c>
      <c r="O75" s="589">
        <v>0.5</v>
      </c>
      <c r="P75" s="507">
        <v>0</v>
      </c>
      <c r="Q75" s="522"/>
      <c r="R75" s="506">
        <v>1</v>
      </c>
      <c r="S75" s="522">
        <v>1</v>
      </c>
      <c r="T75" s="589">
        <v>0.5</v>
      </c>
      <c r="U75" s="545">
        <v>1</v>
      </c>
    </row>
    <row r="76" spans="1:21" ht="14.4" customHeight="1" x14ac:dyDescent="0.3">
      <c r="A76" s="505">
        <v>34</v>
      </c>
      <c r="B76" s="506" t="s">
        <v>494</v>
      </c>
      <c r="C76" s="506" t="s">
        <v>746</v>
      </c>
      <c r="D76" s="587" t="s">
        <v>1036</v>
      </c>
      <c r="E76" s="588" t="s">
        <v>765</v>
      </c>
      <c r="F76" s="506" t="s">
        <v>745</v>
      </c>
      <c r="G76" s="506" t="s">
        <v>988</v>
      </c>
      <c r="H76" s="506" t="s">
        <v>495</v>
      </c>
      <c r="I76" s="506" t="s">
        <v>989</v>
      </c>
      <c r="J76" s="506" t="s">
        <v>990</v>
      </c>
      <c r="K76" s="506" t="s">
        <v>991</v>
      </c>
      <c r="L76" s="507">
        <v>34.56</v>
      </c>
      <c r="M76" s="507">
        <v>34.56</v>
      </c>
      <c r="N76" s="506">
        <v>1</v>
      </c>
      <c r="O76" s="589">
        <v>0.5</v>
      </c>
      <c r="P76" s="507">
        <v>34.56</v>
      </c>
      <c r="Q76" s="522">
        <v>1</v>
      </c>
      <c r="R76" s="506">
        <v>1</v>
      </c>
      <c r="S76" s="522">
        <v>1</v>
      </c>
      <c r="T76" s="589">
        <v>0.5</v>
      </c>
      <c r="U76" s="545">
        <v>1</v>
      </c>
    </row>
    <row r="77" spans="1:21" ht="14.4" customHeight="1" x14ac:dyDescent="0.3">
      <c r="A77" s="505">
        <v>34</v>
      </c>
      <c r="B77" s="506" t="s">
        <v>494</v>
      </c>
      <c r="C77" s="506" t="s">
        <v>746</v>
      </c>
      <c r="D77" s="587" t="s">
        <v>1036</v>
      </c>
      <c r="E77" s="588" t="s">
        <v>765</v>
      </c>
      <c r="F77" s="506" t="s">
        <v>745</v>
      </c>
      <c r="G77" s="506" t="s">
        <v>992</v>
      </c>
      <c r="H77" s="506" t="s">
        <v>495</v>
      </c>
      <c r="I77" s="506" t="s">
        <v>993</v>
      </c>
      <c r="J77" s="506" t="s">
        <v>994</v>
      </c>
      <c r="K77" s="506" t="s">
        <v>995</v>
      </c>
      <c r="L77" s="507">
        <v>132</v>
      </c>
      <c r="M77" s="507">
        <v>792</v>
      </c>
      <c r="N77" s="506">
        <v>6</v>
      </c>
      <c r="O77" s="589">
        <v>2</v>
      </c>
      <c r="P77" s="507">
        <v>396</v>
      </c>
      <c r="Q77" s="522">
        <v>0.5</v>
      </c>
      <c r="R77" s="506">
        <v>3</v>
      </c>
      <c r="S77" s="522">
        <v>0.5</v>
      </c>
      <c r="T77" s="589">
        <v>1</v>
      </c>
      <c r="U77" s="545">
        <v>0.5</v>
      </c>
    </row>
    <row r="78" spans="1:21" ht="14.4" customHeight="1" x14ac:dyDescent="0.3">
      <c r="A78" s="505">
        <v>34</v>
      </c>
      <c r="B78" s="506" t="s">
        <v>494</v>
      </c>
      <c r="C78" s="506" t="s">
        <v>746</v>
      </c>
      <c r="D78" s="587" t="s">
        <v>1036</v>
      </c>
      <c r="E78" s="588" t="s">
        <v>765</v>
      </c>
      <c r="F78" s="506" t="s">
        <v>745</v>
      </c>
      <c r="G78" s="506" t="s">
        <v>800</v>
      </c>
      <c r="H78" s="506" t="s">
        <v>495</v>
      </c>
      <c r="I78" s="506" t="s">
        <v>801</v>
      </c>
      <c r="J78" s="506" t="s">
        <v>802</v>
      </c>
      <c r="K78" s="506" t="s">
        <v>803</v>
      </c>
      <c r="L78" s="507">
        <v>89.91</v>
      </c>
      <c r="M78" s="507">
        <v>89.91</v>
      </c>
      <c r="N78" s="506">
        <v>1</v>
      </c>
      <c r="O78" s="589">
        <v>0.5</v>
      </c>
      <c r="P78" s="507">
        <v>89.91</v>
      </c>
      <c r="Q78" s="522">
        <v>1</v>
      </c>
      <c r="R78" s="506">
        <v>1</v>
      </c>
      <c r="S78" s="522">
        <v>1</v>
      </c>
      <c r="T78" s="589">
        <v>0.5</v>
      </c>
      <c r="U78" s="545">
        <v>1</v>
      </c>
    </row>
    <row r="79" spans="1:21" ht="14.4" customHeight="1" x14ac:dyDescent="0.3">
      <c r="A79" s="505">
        <v>34</v>
      </c>
      <c r="B79" s="506" t="s">
        <v>494</v>
      </c>
      <c r="C79" s="506" t="s">
        <v>746</v>
      </c>
      <c r="D79" s="587" t="s">
        <v>1036</v>
      </c>
      <c r="E79" s="588" t="s">
        <v>765</v>
      </c>
      <c r="F79" s="506" t="s">
        <v>745</v>
      </c>
      <c r="G79" s="506" t="s">
        <v>996</v>
      </c>
      <c r="H79" s="506" t="s">
        <v>495</v>
      </c>
      <c r="I79" s="506" t="s">
        <v>997</v>
      </c>
      <c r="J79" s="506" t="s">
        <v>998</v>
      </c>
      <c r="K79" s="506" t="s">
        <v>999</v>
      </c>
      <c r="L79" s="507">
        <v>189.43</v>
      </c>
      <c r="M79" s="507">
        <v>189.43</v>
      </c>
      <c r="N79" s="506">
        <v>1</v>
      </c>
      <c r="O79" s="589">
        <v>0.5</v>
      </c>
      <c r="P79" s="507">
        <v>189.43</v>
      </c>
      <c r="Q79" s="522">
        <v>1</v>
      </c>
      <c r="R79" s="506">
        <v>1</v>
      </c>
      <c r="S79" s="522">
        <v>1</v>
      </c>
      <c r="T79" s="589">
        <v>0.5</v>
      </c>
      <c r="U79" s="545">
        <v>1</v>
      </c>
    </row>
    <row r="80" spans="1:21" ht="14.4" customHeight="1" x14ac:dyDescent="0.3">
      <c r="A80" s="505">
        <v>34</v>
      </c>
      <c r="B80" s="506" t="s">
        <v>494</v>
      </c>
      <c r="C80" s="506" t="s">
        <v>746</v>
      </c>
      <c r="D80" s="587" t="s">
        <v>1036</v>
      </c>
      <c r="E80" s="588" t="s">
        <v>765</v>
      </c>
      <c r="F80" s="506" t="s">
        <v>745</v>
      </c>
      <c r="G80" s="506" t="s">
        <v>996</v>
      </c>
      <c r="H80" s="506" t="s">
        <v>495</v>
      </c>
      <c r="I80" s="506" t="s">
        <v>1000</v>
      </c>
      <c r="J80" s="506" t="s">
        <v>998</v>
      </c>
      <c r="K80" s="506" t="s">
        <v>1001</v>
      </c>
      <c r="L80" s="507">
        <v>0</v>
      </c>
      <c r="M80" s="507">
        <v>0</v>
      </c>
      <c r="N80" s="506">
        <v>1</v>
      </c>
      <c r="O80" s="589">
        <v>0.5</v>
      </c>
      <c r="P80" s="507">
        <v>0</v>
      </c>
      <c r="Q80" s="522"/>
      <c r="R80" s="506">
        <v>1</v>
      </c>
      <c r="S80" s="522">
        <v>1</v>
      </c>
      <c r="T80" s="589">
        <v>0.5</v>
      </c>
      <c r="U80" s="545">
        <v>1</v>
      </c>
    </row>
    <row r="81" spans="1:21" ht="14.4" customHeight="1" x14ac:dyDescent="0.3">
      <c r="A81" s="505">
        <v>34</v>
      </c>
      <c r="B81" s="506" t="s">
        <v>494</v>
      </c>
      <c r="C81" s="506" t="s">
        <v>746</v>
      </c>
      <c r="D81" s="587" t="s">
        <v>1036</v>
      </c>
      <c r="E81" s="588" t="s">
        <v>765</v>
      </c>
      <c r="F81" s="506" t="s">
        <v>745</v>
      </c>
      <c r="G81" s="506" t="s">
        <v>843</v>
      </c>
      <c r="H81" s="506" t="s">
        <v>610</v>
      </c>
      <c r="I81" s="506" t="s">
        <v>1002</v>
      </c>
      <c r="J81" s="506" t="s">
        <v>1003</v>
      </c>
      <c r="K81" s="506" t="s">
        <v>1004</v>
      </c>
      <c r="L81" s="507">
        <v>48.37</v>
      </c>
      <c r="M81" s="507">
        <v>96.74</v>
      </c>
      <c r="N81" s="506">
        <v>2</v>
      </c>
      <c r="O81" s="589">
        <v>0.5</v>
      </c>
      <c r="P81" s="507">
        <v>96.74</v>
      </c>
      <c r="Q81" s="522">
        <v>1</v>
      </c>
      <c r="R81" s="506">
        <v>2</v>
      </c>
      <c r="S81" s="522">
        <v>1</v>
      </c>
      <c r="T81" s="589">
        <v>0.5</v>
      </c>
      <c r="U81" s="545">
        <v>1</v>
      </c>
    </row>
    <row r="82" spans="1:21" ht="14.4" customHeight="1" x14ac:dyDescent="0.3">
      <c r="A82" s="505">
        <v>34</v>
      </c>
      <c r="B82" s="506" t="s">
        <v>494</v>
      </c>
      <c r="C82" s="506" t="s">
        <v>746</v>
      </c>
      <c r="D82" s="587" t="s">
        <v>1036</v>
      </c>
      <c r="E82" s="588" t="s">
        <v>765</v>
      </c>
      <c r="F82" s="506" t="s">
        <v>745</v>
      </c>
      <c r="G82" s="506" t="s">
        <v>1005</v>
      </c>
      <c r="H82" s="506" t="s">
        <v>495</v>
      </c>
      <c r="I82" s="506" t="s">
        <v>1006</v>
      </c>
      <c r="J82" s="506" t="s">
        <v>1007</v>
      </c>
      <c r="K82" s="506" t="s">
        <v>1008</v>
      </c>
      <c r="L82" s="507">
        <v>0</v>
      </c>
      <c r="M82" s="507">
        <v>0</v>
      </c>
      <c r="N82" s="506">
        <v>1</v>
      </c>
      <c r="O82" s="589">
        <v>0.5</v>
      </c>
      <c r="P82" s="507">
        <v>0</v>
      </c>
      <c r="Q82" s="522"/>
      <c r="R82" s="506">
        <v>1</v>
      </c>
      <c r="S82" s="522">
        <v>1</v>
      </c>
      <c r="T82" s="589">
        <v>0.5</v>
      </c>
      <c r="U82" s="545">
        <v>1</v>
      </c>
    </row>
    <row r="83" spans="1:21" ht="14.4" customHeight="1" x14ac:dyDescent="0.3">
      <c r="A83" s="505">
        <v>34</v>
      </c>
      <c r="B83" s="506" t="s">
        <v>494</v>
      </c>
      <c r="C83" s="506" t="s">
        <v>746</v>
      </c>
      <c r="D83" s="587" t="s">
        <v>1036</v>
      </c>
      <c r="E83" s="588" t="s">
        <v>766</v>
      </c>
      <c r="F83" s="506" t="s">
        <v>745</v>
      </c>
      <c r="G83" s="506" t="s">
        <v>971</v>
      </c>
      <c r="H83" s="506" t="s">
        <v>495</v>
      </c>
      <c r="I83" s="506" t="s">
        <v>1009</v>
      </c>
      <c r="J83" s="506" t="s">
        <v>973</v>
      </c>
      <c r="K83" s="506" t="s">
        <v>1010</v>
      </c>
      <c r="L83" s="507">
        <v>0</v>
      </c>
      <c r="M83" s="507">
        <v>0</v>
      </c>
      <c r="N83" s="506">
        <v>1</v>
      </c>
      <c r="O83" s="589">
        <v>1</v>
      </c>
      <c r="P83" s="507">
        <v>0</v>
      </c>
      <c r="Q83" s="522"/>
      <c r="R83" s="506">
        <v>1</v>
      </c>
      <c r="S83" s="522">
        <v>1</v>
      </c>
      <c r="T83" s="589">
        <v>1</v>
      </c>
      <c r="U83" s="545">
        <v>1</v>
      </c>
    </row>
    <row r="84" spans="1:21" ht="14.4" customHeight="1" x14ac:dyDescent="0.3">
      <c r="A84" s="505">
        <v>34</v>
      </c>
      <c r="B84" s="506" t="s">
        <v>494</v>
      </c>
      <c r="C84" s="506" t="s">
        <v>746</v>
      </c>
      <c r="D84" s="587" t="s">
        <v>1036</v>
      </c>
      <c r="E84" s="588" t="s">
        <v>766</v>
      </c>
      <c r="F84" s="506" t="s">
        <v>745</v>
      </c>
      <c r="G84" s="506" t="s">
        <v>1011</v>
      </c>
      <c r="H84" s="506" t="s">
        <v>495</v>
      </c>
      <c r="I84" s="506" t="s">
        <v>1012</v>
      </c>
      <c r="J84" s="506" t="s">
        <v>1013</v>
      </c>
      <c r="K84" s="506" t="s">
        <v>1014</v>
      </c>
      <c r="L84" s="507">
        <v>156.77000000000001</v>
      </c>
      <c r="M84" s="507">
        <v>313.54000000000002</v>
      </c>
      <c r="N84" s="506">
        <v>2</v>
      </c>
      <c r="O84" s="589">
        <v>1</v>
      </c>
      <c r="P84" s="507">
        <v>313.54000000000002</v>
      </c>
      <c r="Q84" s="522">
        <v>1</v>
      </c>
      <c r="R84" s="506">
        <v>2</v>
      </c>
      <c r="S84" s="522">
        <v>1</v>
      </c>
      <c r="T84" s="589">
        <v>1</v>
      </c>
      <c r="U84" s="545">
        <v>1</v>
      </c>
    </row>
    <row r="85" spans="1:21" ht="14.4" customHeight="1" x14ac:dyDescent="0.3">
      <c r="A85" s="505">
        <v>34</v>
      </c>
      <c r="B85" s="506" t="s">
        <v>494</v>
      </c>
      <c r="C85" s="506" t="s">
        <v>746</v>
      </c>
      <c r="D85" s="587" t="s">
        <v>1036</v>
      </c>
      <c r="E85" s="588" t="s">
        <v>766</v>
      </c>
      <c r="F85" s="506" t="s">
        <v>745</v>
      </c>
      <c r="G85" s="506" t="s">
        <v>843</v>
      </c>
      <c r="H85" s="506" t="s">
        <v>610</v>
      </c>
      <c r="I85" s="506" t="s">
        <v>1002</v>
      </c>
      <c r="J85" s="506" t="s">
        <v>1003</v>
      </c>
      <c r="K85" s="506" t="s">
        <v>1004</v>
      </c>
      <c r="L85" s="507">
        <v>48.37</v>
      </c>
      <c r="M85" s="507">
        <v>96.74</v>
      </c>
      <c r="N85" s="506">
        <v>2</v>
      </c>
      <c r="O85" s="589">
        <v>1</v>
      </c>
      <c r="P85" s="507">
        <v>96.74</v>
      </c>
      <c r="Q85" s="522">
        <v>1</v>
      </c>
      <c r="R85" s="506">
        <v>2</v>
      </c>
      <c r="S85" s="522">
        <v>1</v>
      </c>
      <c r="T85" s="589">
        <v>1</v>
      </c>
      <c r="U85" s="545">
        <v>1</v>
      </c>
    </row>
    <row r="86" spans="1:21" ht="14.4" customHeight="1" x14ac:dyDescent="0.3">
      <c r="A86" s="505">
        <v>34</v>
      </c>
      <c r="B86" s="506" t="s">
        <v>494</v>
      </c>
      <c r="C86" s="506" t="s">
        <v>746</v>
      </c>
      <c r="D86" s="587" t="s">
        <v>1036</v>
      </c>
      <c r="E86" s="588" t="s">
        <v>766</v>
      </c>
      <c r="F86" s="506" t="s">
        <v>745</v>
      </c>
      <c r="G86" s="506" t="s">
        <v>943</v>
      </c>
      <c r="H86" s="506" t="s">
        <v>495</v>
      </c>
      <c r="I86" s="506" t="s">
        <v>1015</v>
      </c>
      <c r="J86" s="506" t="s">
        <v>1016</v>
      </c>
      <c r="K86" s="506" t="s">
        <v>946</v>
      </c>
      <c r="L86" s="507">
        <v>0</v>
      </c>
      <c r="M86" s="507">
        <v>0</v>
      </c>
      <c r="N86" s="506">
        <v>1</v>
      </c>
      <c r="O86" s="589">
        <v>0.5</v>
      </c>
      <c r="P86" s="507">
        <v>0</v>
      </c>
      <c r="Q86" s="522"/>
      <c r="R86" s="506">
        <v>1</v>
      </c>
      <c r="S86" s="522">
        <v>1</v>
      </c>
      <c r="T86" s="589">
        <v>0.5</v>
      </c>
      <c r="U86" s="545">
        <v>1</v>
      </c>
    </row>
    <row r="87" spans="1:21" ht="14.4" customHeight="1" x14ac:dyDescent="0.3">
      <c r="A87" s="505">
        <v>34</v>
      </c>
      <c r="B87" s="506" t="s">
        <v>494</v>
      </c>
      <c r="C87" s="506" t="s">
        <v>746</v>
      </c>
      <c r="D87" s="587" t="s">
        <v>1036</v>
      </c>
      <c r="E87" s="588" t="s">
        <v>766</v>
      </c>
      <c r="F87" s="506" t="s">
        <v>745</v>
      </c>
      <c r="G87" s="506" t="s">
        <v>943</v>
      </c>
      <c r="H87" s="506" t="s">
        <v>495</v>
      </c>
      <c r="I87" s="506" t="s">
        <v>1017</v>
      </c>
      <c r="J87" s="506" t="s">
        <v>945</v>
      </c>
      <c r="K87" s="506" t="s">
        <v>914</v>
      </c>
      <c r="L87" s="507">
        <v>0</v>
      </c>
      <c r="M87" s="507">
        <v>0</v>
      </c>
      <c r="N87" s="506">
        <v>1</v>
      </c>
      <c r="O87" s="589">
        <v>0.5</v>
      </c>
      <c r="P87" s="507"/>
      <c r="Q87" s="522"/>
      <c r="R87" s="506"/>
      <c r="S87" s="522">
        <v>0</v>
      </c>
      <c r="T87" s="589"/>
      <c r="U87" s="545">
        <v>0</v>
      </c>
    </row>
    <row r="88" spans="1:21" ht="14.4" customHeight="1" x14ac:dyDescent="0.3">
      <c r="A88" s="505">
        <v>34</v>
      </c>
      <c r="B88" s="506" t="s">
        <v>494</v>
      </c>
      <c r="C88" s="506" t="s">
        <v>746</v>
      </c>
      <c r="D88" s="587" t="s">
        <v>1036</v>
      </c>
      <c r="E88" s="588" t="s">
        <v>766</v>
      </c>
      <c r="F88" s="506" t="s">
        <v>745</v>
      </c>
      <c r="G88" s="506" t="s">
        <v>1018</v>
      </c>
      <c r="H88" s="506" t="s">
        <v>495</v>
      </c>
      <c r="I88" s="506" t="s">
        <v>1019</v>
      </c>
      <c r="J88" s="506" t="s">
        <v>1020</v>
      </c>
      <c r="K88" s="506" t="s">
        <v>1021</v>
      </c>
      <c r="L88" s="507">
        <v>0</v>
      </c>
      <c r="M88" s="507">
        <v>0</v>
      </c>
      <c r="N88" s="506">
        <v>1</v>
      </c>
      <c r="O88" s="589">
        <v>0.5</v>
      </c>
      <c r="P88" s="507"/>
      <c r="Q88" s="522"/>
      <c r="R88" s="506"/>
      <c r="S88" s="522">
        <v>0</v>
      </c>
      <c r="T88" s="589"/>
      <c r="U88" s="545">
        <v>0</v>
      </c>
    </row>
    <row r="89" spans="1:21" ht="14.4" customHeight="1" x14ac:dyDescent="0.3">
      <c r="A89" s="505">
        <v>34</v>
      </c>
      <c r="B89" s="506" t="s">
        <v>494</v>
      </c>
      <c r="C89" s="506" t="s">
        <v>746</v>
      </c>
      <c r="D89" s="587" t="s">
        <v>1036</v>
      </c>
      <c r="E89" s="588" t="s">
        <v>766</v>
      </c>
      <c r="F89" s="506" t="s">
        <v>745</v>
      </c>
      <c r="G89" s="506" t="s">
        <v>1018</v>
      </c>
      <c r="H89" s="506" t="s">
        <v>495</v>
      </c>
      <c r="I89" s="506" t="s">
        <v>1022</v>
      </c>
      <c r="J89" s="506" t="s">
        <v>1020</v>
      </c>
      <c r="K89" s="506" t="s">
        <v>1021</v>
      </c>
      <c r="L89" s="507">
        <v>0</v>
      </c>
      <c r="M89" s="507">
        <v>0</v>
      </c>
      <c r="N89" s="506">
        <v>1</v>
      </c>
      <c r="O89" s="589">
        <v>0.5</v>
      </c>
      <c r="P89" s="507">
        <v>0</v>
      </c>
      <c r="Q89" s="522"/>
      <c r="R89" s="506">
        <v>1</v>
      </c>
      <c r="S89" s="522">
        <v>1</v>
      </c>
      <c r="T89" s="589">
        <v>0.5</v>
      </c>
      <c r="U89" s="545">
        <v>1</v>
      </c>
    </row>
    <row r="90" spans="1:21" ht="14.4" customHeight="1" x14ac:dyDescent="0.3">
      <c r="A90" s="505">
        <v>34</v>
      </c>
      <c r="B90" s="506" t="s">
        <v>494</v>
      </c>
      <c r="C90" s="506" t="s">
        <v>746</v>
      </c>
      <c r="D90" s="587" t="s">
        <v>1036</v>
      </c>
      <c r="E90" s="588" t="s">
        <v>767</v>
      </c>
      <c r="F90" s="506" t="s">
        <v>745</v>
      </c>
      <c r="G90" s="506" t="s">
        <v>1023</v>
      </c>
      <c r="H90" s="506" t="s">
        <v>495</v>
      </c>
      <c r="I90" s="506" t="s">
        <v>1024</v>
      </c>
      <c r="J90" s="506" t="s">
        <v>1025</v>
      </c>
      <c r="K90" s="506" t="s">
        <v>1021</v>
      </c>
      <c r="L90" s="507">
        <v>0</v>
      </c>
      <c r="M90" s="507">
        <v>0</v>
      </c>
      <c r="N90" s="506">
        <v>2</v>
      </c>
      <c r="O90" s="589">
        <v>1</v>
      </c>
      <c r="P90" s="507">
        <v>0</v>
      </c>
      <c r="Q90" s="522"/>
      <c r="R90" s="506">
        <v>2</v>
      </c>
      <c r="S90" s="522">
        <v>1</v>
      </c>
      <c r="T90" s="589">
        <v>1</v>
      </c>
      <c r="U90" s="545">
        <v>1</v>
      </c>
    </row>
    <row r="91" spans="1:21" ht="14.4" customHeight="1" x14ac:dyDescent="0.3">
      <c r="A91" s="505">
        <v>34</v>
      </c>
      <c r="B91" s="506" t="s">
        <v>494</v>
      </c>
      <c r="C91" s="506" t="s">
        <v>746</v>
      </c>
      <c r="D91" s="587" t="s">
        <v>1036</v>
      </c>
      <c r="E91" s="588" t="s">
        <v>767</v>
      </c>
      <c r="F91" s="506" t="s">
        <v>745</v>
      </c>
      <c r="G91" s="506" t="s">
        <v>1026</v>
      </c>
      <c r="H91" s="506" t="s">
        <v>610</v>
      </c>
      <c r="I91" s="506" t="s">
        <v>1027</v>
      </c>
      <c r="J91" s="506" t="s">
        <v>1028</v>
      </c>
      <c r="K91" s="506" t="s">
        <v>1029</v>
      </c>
      <c r="L91" s="507">
        <v>490.53</v>
      </c>
      <c r="M91" s="507">
        <v>981.06</v>
      </c>
      <c r="N91" s="506">
        <v>2</v>
      </c>
      <c r="O91" s="589">
        <v>1</v>
      </c>
      <c r="P91" s="507">
        <v>981.06</v>
      </c>
      <c r="Q91" s="522">
        <v>1</v>
      </c>
      <c r="R91" s="506">
        <v>2</v>
      </c>
      <c r="S91" s="522">
        <v>1</v>
      </c>
      <c r="T91" s="589">
        <v>1</v>
      </c>
      <c r="U91" s="545">
        <v>1</v>
      </c>
    </row>
    <row r="92" spans="1:21" ht="14.4" customHeight="1" x14ac:dyDescent="0.3">
      <c r="A92" s="505">
        <v>34</v>
      </c>
      <c r="B92" s="506" t="s">
        <v>494</v>
      </c>
      <c r="C92" s="506" t="s">
        <v>746</v>
      </c>
      <c r="D92" s="587" t="s">
        <v>1036</v>
      </c>
      <c r="E92" s="588" t="s">
        <v>768</v>
      </c>
      <c r="F92" s="506" t="s">
        <v>745</v>
      </c>
      <c r="G92" s="506" t="s">
        <v>963</v>
      </c>
      <c r="H92" s="506" t="s">
        <v>495</v>
      </c>
      <c r="I92" s="506" t="s">
        <v>964</v>
      </c>
      <c r="J92" s="506" t="s">
        <v>965</v>
      </c>
      <c r="K92" s="506" t="s">
        <v>966</v>
      </c>
      <c r="L92" s="507">
        <v>22.44</v>
      </c>
      <c r="M92" s="507">
        <v>22.44</v>
      </c>
      <c r="N92" s="506">
        <v>1</v>
      </c>
      <c r="O92" s="589">
        <v>1</v>
      </c>
      <c r="P92" s="507"/>
      <c r="Q92" s="522">
        <v>0</v>
      </c>
      <c r="R92" s="506"/>
      <c r="S92" s="522">
        <v>0</v>
      </c>
      <c r="T92" s="589"/>
      <c r="U92" s="545">
        <v>0</v>
      </c>
    </row>
    <row r="93" spans="1:21" ht="14.4" customHeight="1" x14ac:dyDescent="0.3">
      <c r="A93" s="505">
        <v>34</v>
      </c>
      <c r="B93" s="506" t="s">
        <v>494</v>
      </c>
      <c r="C93" s="506" t="s">
        <v>746</v>
      </c>
      <c r="D93" s="587" t="s">
        <v>1036</v>
      </c>
      <c r="E93" s="588" t="s">
        <v>769</v>
      </c>
      <c r="F93" s="506" t="s">
        <v>745</v>
      </c>
      <c r="G93" s="506" t="s">
        <v>800</v>
      </c>
      <c r="H93" s="506" t="s">
        <v>495</v>
      </c>
      <c r="I93" s="506" t="s">
        <v>889</v>
      </c>
      <c r="J93" s="506" t="s">
        <v>667</v>
      </c>
      <c r="K93" s="506" t="s">
        <v>890</v>
      </c>
      <c r="L93" s="507">
        <v>48.09</v>
      </c>
      <c r="M93" s="507">
        <v>48.09</v>
      </c>
      <c r="N93" s="506">
        <v>1</v>
      </c>
      <c r="O93" s="589">
        <v>1</v>
      </c>
      <c r="P93" s="507">
        <v>48.09</v>
      </c>
      <c r="Q93" s="522">
        <v>1</v>
      </c>
      <c r="R93" s="506">
        <v>1</v>
      </c>
      <c r="S93" s="522">
        <v>1</v>
      </c>
      <c r="T93" s="589">
        <v>1</v>
      </c>
      <c r="U93" s="545">
        <v>1</v>
      </c>
    </row>
    <row r="94" spans="1:21" ht="14.4" customHeight="1" x14ac:dyDescent="0.3">
      <c r="A94" s="505">
        <v>34</v>
      </c>
      <c r="B94" s="506" t="s">
        <v>494</v>
      </c>
      <c r="C94" s="506" t="s">
        <v>746</v>
      </c>
      <c r="D94" s="587" t="s">
        <v>1036</v>
      </c>
      <c r="E94" s="588" t="s">
        <v>769</v>
      </c>
      <c r="F94" s="506" t="s">
        <v>745</v>
      </c>
      <c r="G94" s="506" t="s">
        <v>996</v>
      </c>
      <c r="H94" s="506" t="s">
        <v>495</v>
      </c>
      <c r="I94" s="506" t="s">
        <v>1030</v>
      </c>
      <c r="J94" s="506" t="s">
        <v>998</v>
      </c>
      <c r="K94" s="506" t="s">
        <v>1031</v>
      </c>
      <c r="L94" s="507">
        <v>340.97</v>
      </c>
      <c r="M94" s="507">
        <v>340.97</v>
      </c>
      <c r="N94" s="506">
        <v>1</v>
      </c>
      <c r="O94" s="589">
        <v>1</v>
      </c>
      <c r="P94" s="507">
        <v>340.97</v>
      </c>
      <c r="Q94" s="522">
        <v>1</v>
      </c>
      <c r="R94" s="506">
        <v>1</v>
      </c>
      <c r="S94" s="522">
        <v>1</v>
      </c>
      <c r="T94" s="589">
        <v>1</v>
      </c>
      <c r="U94" s="545">
        <v>1</v>
      </c>
    </row>
    <row r="95" spans="1:21" ht="14.4" customHeight="1" x14ac:dyDescent="0.3">
      <c r="A95" s="505">
        <v>34</v>
      </c>
      <c r="B95" s="506" t="s">
        <v>494</v>
      </c>
      <c r="C95" s="506" t="s">
        <v>746</v>
      </c>
      <c r="D95" s="587" t="s">
        <v>1036</v>
      </c>
      <c r="E95" s="588" t="s">
        <v>770</v>
      </c>
      <c r="F95" s="506" t="s">
        <v>745</v>
      </c>
      <c r="G95" s="506" t="s">
        <v>772</v>
      </c>
      <c r="H95" s="506" t="s">
        <v>610</v>
      </c>
      <c r="I95" s="506" t="s">
        <v>873</v>
      </c>
      <c r="J95" s="506" t="s">
        <v>774</v>
      </c>
      <c r="K95" s="506" t="s">
        <v>874</v>
      </c>
      <c r="L95" s="507">
        <v>0</v>
      </c>
      <c r="M95" s="507">
        <v>0</v>
      </c>
      <c r="N95" s="506">
        <v>1</v>
      </c>
      <c r="O95" s="589">
        <v>1</v>
      </c>
      <c r="P95" s="507">
        <v>0</v>
      </c>
      <c r="Q95" s="522"/>
      <c r="R95" s="506">
        <v>1</v>
      </c>
      <c r="S95" s="522">
        <v>1</v>
      </c>
      <c r="T95" s="589">
        <v>1</v>
      </c>
      <c r="U95" s="545">
        <v>1</v>
      </c>
    </row>
    <row r="96" spans="1:21" ht="14.4" customHeight="1" x14ac:dyDescent="0.3">
      <c r="A96" s="505">
        <v>34</v>
      </c>
      <c r="B96" s="506" t="s">
        <v>494</v>
      </c>
      <c r="C96" s="506" t="s">
        <v>746</v>
      </c>
      <c r="D96" s="587" t="s">
        <v>1036</v>
      </c>
      <c r="E96" s="588" t="s">
        <v>771</v>
      </c>
      <c r="F96" s="506" t="s">
        <v>745</v>
      </c>
      <c r="G96" s="506" t="s">
        <v>800</v>
      </c>
      <c r="H96" s="506" t="s">
        <v>495</v>
      </c>
      <c r="I96" s="506" t="s">
        <v>889</v>
      </c>
      <c r="J96" s="506" t="s">
        <v>667</v>
      </c>
      <c r="K96" s="506" t="s">
        <v>890</v>
      </c>
      <c r="L96" s="507">
        <v>48.09</v>
      </c>
      <c r="M96" s="507">
        <v>48.09</v>
      </c>
      <c r="N96" s="506">
        <v>1</v>
      </c>
      <c r="O96" s="589"/>
      <c r="P96" s="507">
        <v>48.09</v>
      </c>
      <c r="Q96" s="522">
        <v>1</v>
      </c>
      <c r="R96" s="506">
        <v>1</v>
      </c>
      <c r="S96" s="522">
        <v>1</v>
      </c>
      <c r="T96" s="589"/>
      <c r="U96" s="545"/>
    </row>
    <row r="97" spans="1:21" ht="14.4" customHeight="1" thickBot="1" x14ac:dyDescent="0.35">
      <c r="A97" s="511">
        <v>34</v>
      </c>
      <c r="B97" s="512" t="s">
        <v>494</v>
      </c>
      <c r="C97" s="512" t="s">
        <v>746</v>
      </c>
      <c r="D97" s="590" t="s">
        <v>1036</v>
      </c>
      <c r="E97" s="591" t="s">
        <v>771</v>
      </c>
      <c r="F97" s="512" t="s">
        <v>745</v>
      </c>
      <c r="G97" s="512" t="s">
        <v>1032</v>
      </c>
      <c r="H97" s="512" t="s">
        <v>495</v>
      </c>
      <c r="I97" s="512" t="s">
        <v>1033</v>
      </c>
      <c r="J97" s="512" t="s">
        <v>1034</v>
      </c>
      <c r="K97" s="512" t="s">
        <v>1035</v>
      </c>
      <c r="L97" s="513">
        <v>88.76</v>
      </c>
      <c r="M97" s="513">
        <v>621.32000000000005</v>
      </c>
      <c r="N97" s="512">
        <v>7</v>
      </c>
      <c r="O97" s="592">
        <v>1</v>
      </c>
      <c r="P97" s="513"/>
      <c r="Q97" s="523">
        <v>0</v>
      </c>
      <c r="R97" s="512"/>
      <c r="S97" s="523">
        <v>0</v>
      </c>
      <c r="T97" s="592"/>
      <c r="U97" s="5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61" customWidth="1"/>
    <col min="2" max="2" width="10" style="241" customWidth="1"/>
    <col min="3" max="3" width="5.5546875" style="244" customWidth="1"/>
    <col min="4" max="4" width="10" style="241" customWidth="1"/>
    <col min="5" max="5" width="5.5546875" style="244" customWidth="1"/>
    <col min="6" max="6" width="10" style="241" customWidth="1"/>
    <col min="7" max="7" width="8.88671875" style="161" customWidth="1"/>
    <col min="8" max="16384" width="8.88671875" style="161"/>
  </cols>
  <sheetData>
    <row r="1" spans="1:6" ht="37.799999999999997" customHeight="1" thickBot="1" x14ac:dyDescent="0.4">
      <c r="A1" s="400" t="s">
        <v>1038</v>
      </c>
      <c r="B1" s="401"/>
      <c r="C1" s="401"/>
      <c r="D1" s="401"/>
      <c r="E1" s="401"/>
      <c r="F1" s="401"/>
    </row>
    <row r="2" spans="1:6" ht="14.4" customHeight="1" thickBot="1" x14ac:dyDescent="0.35">
      <c r="A2" s="273" t="s">
        <v>294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02" t="s">
        <v>142</v>
      </c>
      <c r="C3" s="403"/>
      <c r="D3" s="404" t="s">
        <v>141</v>
      </c>
      <c r="E3" s="403"/>
      <c r="F3" s="93" t="s">
        <v>3</v>
      </c>
    </row>
    <row r="4" spans="1:6" ht="14.4" customHeight="1" thickBot="1" x14ac:dyDescent="0.35">
      <c r="A4" s="593" t="s">
        <v>179</v>
      </c>
      <c r="B4" s="518" t="s">
        <v>14</v>
      </c>
      <c r="C4" s="519" t="s">
        <v>2</v>
      </c>
      <c r="D4" s="518" t="s">
        <v>14</v>
      </c>
      <c r="E4" s="519" t="s">
        <v>2</v>
      </c>
      <c r="F4" s="520" t="s">
        <v>14</v>
      </c>
    </row>
    <row r="5" spans="1:6" ht="14.4" customHeight="1" x14ac:dyDescent="0.3">
      <c r="A5" s="595" t="s">
        <v>754</v>
      </c>
      <c r="B5" s="147">
        <v>454.64</v>
      </c>
      <c r="C5" s="586">
        <v>1</v>
      </c>
      <c r="D5" s="147"/>
      <c r="E5" s="586">
        <v>0</v>
      </c>
      <c r="F5" s="594">
        <v>454.64</v>
      </c>
    </row>
    <row r="6" spans="1:6" ht="14.4" customHeight="1" x14ac:dyDescent="0.3">
      <c r="A6" s="534" t="s">
        <v>769</v>
      </c>
      <c r="B6" s="509">
        <v>340.97</v>
      </c>
      <c r="C6" s="522">
        <v>1</v>
      </c>
      <c r="D6" s="509"/>
      <c r="E6" s="522">
        <v>0</v>
      </c>
      <c r="F6" s="510">
        <v>340.97</v>
      </c>
    </row>
    <row r="7" spans="1:6" ht="14.4" customHeight="1" x14ac:dyDescent="0.3">
      <c r="A7" s="534" t="s">
        <v>764</v>
      </c>
      <c r="B7" s="509">
        <v>225.06</v>
      </c>
      <c r="C7" s="522">
        <v>1</v>
      </c>
      <c r="D7" s="509"/>
      <c r="E7" s="522">
        <v>0</v>
      </c>
      <c r="F7" s="510">
        <v>225.06</v>
      </c>
    </row>
    <row r="8" spans="1:6" ht="14.4" customHeight="1" x14ac:dyDescent="0.3">
      <c r="A8" s="534" t="s">
        <v>765</v>
      </c>
      <c r="B8" s="509">
        <v>189.43</v>
      </c>
      <c r="C8" s="522">
        <v>0.15079485117934102</v>
      </c>
      <c r="D8" s="509">
        <v>1066.78</v>
      </c>
      <c r="E8" s="522">
        <v>0.84920514882065889</v>
      </c>
      <c r="F8" s="510">
        <v>1256.21</v>
      </c>
    </row>
    <row r="9" spans="1:6" ht="14.4" customHeight="1" x14ac:dyDescent="0.3">
      <c r="A9" s="534" t="s">
        <v>757</v>
      </c>
      <c r="B9" s="509">
        <v>166</v>
      </c>
      <c r="C9" s="522">
        <v>0.32739034395708422</v>
      </c>
      <c r="D9" s="509">
        <v>341.04</v>
      </c>
      <c r="E9" s="522">
        <v>0.67260965604291578</v>
      </c>
      <c r="F9" s="510">
        <v>507.04</v>
      </c>
    </row>
    <row r="10" spans="1:6" ht="14.4" customHeight="1" x14ac:dyDescent="0.3">
      <c r="A10" s="534" t="s">
        <v>759</v>
      </c>
      <c r="B10" s="509">
        <v>0</v>
      </c>
      <c r="C10" s="522"/>
      <c r="D10" s="509">
        <v>0</v>
      </c>
      <c r="E10" s="522"/>
      <c r="F10" s="510">
        <v>0</v>
      </c>
    </row>
    <row r="11" spans="1:6" ht="14.4" customHeight="1" x14ac:dyDescent="0.3">
      <c r="A11" s="534" t="s">
        <v>763</v>
      </c>
      <c r="B11" s="509"/>
      <c r="C11" s="522">
        <v>0</v>
      </c>
      <c r="D11" s="509">
        <v>150.04</v>
      </c>
      <c r="E11" s="522">
        <v>1</v>
      </c>
      <c r="F11" s="510">
        <v>150.04</v>
      </c>
    </row>
    <row r="12" spans="1:6" ht="14.4" customHeight="1" x14ac:dyDescent="0.3">
      <c r="A12" s="534" t="s">
        <v>760</v>
      </c>
      <c r="B12" s="509"/>
      <c r="C12" s="522">
        <v>0</v>
      </c>
      <c r="D12" s="509">
        <v>1454.57</v>
      </c>
      <c r="E12" s="522">
        <v>1</v>
      </c>
      <c r="F12" s="510">
        <v>1454.57</v>
      </c>
    </row>
    <row r="13" spans="1:6" ht="14.4" customHeight="1" x14ac:dyDescent="0.3">
      <c r="A13" s="534" t="s">
        <v>766</v>
      </c>
      <c r="B13" s="509">
        <v>0</v>
      </c>
      <c r="C13" s="522">
        <v>0</v>
      </c>
      <c r="D13" s="509">
        <v>96.74</v>
      </c>
      <c r="E13" s="522">
        <v>1</v>
      </c>
      <c r="F13" s="510">
        <v>96.74</v>
      </c>
    </row>
    <row r="14" spans="1:6" ht="14.4" customHeight="1" x14ac:dyDescent="0.3">
      <c r="A14" s="534" t="s">
        <v>767</v>
      </c>
      <c r="B14" s="509"/>
      <c r="C14" s="522">
        <v>0</v>
      </c>
      <c r="D14" s="509">
        <v>981.06</v>
      </c>
      <c r="E14" s="522">
        <v>1</v>
      </c>
      <c r="F14" s="510">
        <v>981.06</v>
      </c>
    </row>
    <row r="15" spans="1:6" ht="14.4" customHeight="1" x14ac:dyDescent="0.3">
      <c r="A15" s="534" t="s">
        <v>770</v>
      </c>
      <c r="B15" s="509"/>
      <c r="C15" s="522"/>
      <c r="D15" s="509">
        <v>0</v>
      </c>
      <c r="E15" s="522"/>
      <c r="F15" s="510">
        <v>0</v>
      </c>
    </row>
    <row r="16" spans="1:6" ht="14.4" customHeight="1" x14ac:dyDescent="0.3">
      <c r="A16" s="534" t="s">
        <v>761</v>
      </c>
      <c r="B16" s="509"/>
      <c r="C16" s="522">
        <v>0</v>
      </c>
      <c r="D16" s="509">
        <v>885.30000000000007</v>
      </c>
      <c r="E16" s="522">
        <v>1</v>
      </c>
      <c r="F16" s="510">
        <v>885.30000000000007</v>
      </c>
    </row>
    <row r="17" spans="1:6" ht="14.4" customHeight="1" x14ac:dyDescent="0.3">
      <c r="A17" s="534" t="s">
        <v>751</v>
      </c>
      <c r="B17" s="509"/>
      <c r="C17" s="522">
        <v>0</v>
      </c>
      <c r="D17" s="509">
        <v>2645.48</v>
      </c>
      <c r="E17" s="522">
        <v>1</v>
      </c>
      <c r="F17" s="510">
        <v>2645.48</v>
      </c>
    </row>
    <row r="18" spans="1:6" ht="14.4" customHeight="1" thickBot="1" x14ac:dyDescent="0.35">
      <c r="A18" s="532" t="s">
        <v>762</v>
      </c>
      <c r="B18" s="524"/>
      <c r="C18" s="525">
        <v>0</v>
      </c>
      <c r="D18" s="524">
        <v>511.49</v>
      </c>
      <c r="E18" s="525">
        <v>1</v>
      </c>
      <c r="F18" s="526">
        <v>511.49</v>
      </c>
    </row>
    <row r="19" spans="1:6" ht="14.4" customHeight="1" thickBot="1" x14ac:dyDescent="0.35">
      <c r="A19" s="527" t="s">
        <v>3</v>
      </c>
      <c r="B19" s="528">
        <v>1376.1000000000001</v>
      </c>
      <c r="C19" s="529">
        <v>0.14472162042782327</v>
      </c>
      <c r="D19" s="528">
        <v>8132.5</v>
      </c>
      <c r="E19" s="529">
        <v>0.85527837957217689</v>
      </c>
      <c r="F19" s="530">
        <v>9508.5999999999985</v>
      </c>
    </row>
    <row r="20" spans="1:6" ht="14.4" customHeight="1" thickBot="1" x14ac:dyDescent="0.35"/>
    <row r="21" spans="1:6" ht="14.4" customHeight="1" x14ac:dyDescent="0.3">
      <c r="A21" s="595" t="s">
        <v>1039</v>
      </c>
      <c r="B21" s="147">
        <v>530.40000000000009</v>
      </c>
      <c r="C21" s="586">
        <v>1</v>
      </c>
      <c r="D21" s="147"/>
      <c r="E21" s="586">
        <v>0</v>
      </c>
      <c r="F21" s="594">
        <v>530.40000000000009</v>
      </c>
    </row>
    <row r="22" spans="1:6" ht="14.4" customHeight="1" x14ac:dyDescent="0.3">
      <c r="A22" s="534" t="s">
        <v>1040</v>
      </c>
      <c r="B22" s="509">
        <v>454.64</v>
      </c>
      <c r="C22" s="522">
        <v>1</v>
      </c>
      <c r="D22" s="509"/>
      <c r="E22" s="522">
        <v>0</v>
      </c>
      <c r="F22" s="510">
        <v>454.64</v>
      </c>
    </row>
    <row r="23" spans="1:6" ht="14.4" customHeight="1" x14ac:dyDescent="0.3">
      <c r="A23" s="534" t="s">
        <v>1041</v>
      </c>
      <c r="B23" s="509">
        <v>225.06</v>
      </c>
      <c r="C23" s="522">
        <v>0.6</v>
      </c>
      <c r="D23" s="509">
        <v>150.04</v>
      </c>
      <c r="E23" s="522">
        <v>0.39999999999999997</v>
      </c>
      <c r="F23" s="510">
        <v>375.1</v>
      </c>
    </row>
    <row r="24" spans="1:6" ht="14.4" customHeight="1" x14ac:dyDescent="0.3">
      <c r="A24" s="534" t="s">
        <v>1042</v>
      </c>
      <c r="B24" s="509">
        <v>166</v>
      </c>
      <c r="C24" s="522">
        <v>0.22648202469472681</v>
      </c>
      <c r="D24" s="509">
        <v>566.94999999999993</v>
      </c>
      <c r="E24" s="522">
        <v>0.77351797530527322</v>
      </c>
      <c r="F24" s="510">
        <v>732.94999999999993</v>
      </c>
    </row>
    <row r="25" spans="1:6" ht="14.4" customHeight="1" x14ac:dyDescent="0.3">
      <c r="A25" s="534" t="s">
        <v>1043</v>
      </c>
      <c r="B25" s="509"/>
      <c r="C25" s="522">
        <v>0</v>
      </c>
      <c r="D25" s="509">
        <v>981.06</v>
      </c>
      <c r="E25" s="522">
        <v>1</v>
      </c>
      <c r="F25" s="510">
        <v>981.06</v>
      </c>
    </row>
    <row r="26" spans="1:6" ht="14.4" customHeight="1" x14ac:dyDescent="0.3">
      <c r="A26" s="534" t="s">
        <v>1044</v>
      </c>
      <c r="B26" s="509"/>
      <c r="C26" s="522">
        <v>0</v>
      </c>
      <c r="D26" s="509">
        <v>1081.0999999999999</v>
      </c>
      <c r="E26" s="522">
        <v>1</v>
      </c>
      <c r="F26" s="510">
        <v>1081.0999999999999</v>
      </c>
    </row>
    <row r="27" spans="1:6" ht="14.4" customHeight="1" x14ac:dyDescent="0.3">
      <c r="A27" s="534" t="s">
        <v>1045</v>
      </c>
      <c r="B27" s="509"/>
      <c r="C27" s="522">
        <v>0</v>
      </c>
      <c r="D27" s="509">
        <v>369.6</v>
      </c>
      <c r="E27" s="522">
        <v>1</v>
      </c>
      <c r="F27" s="510">
        <v>369.6</v>
      </c>
    </row>
    <row r="28" spans="1:6" ht="14.4" customHeight="1" x14ac:dyDescent="0.3">
      <c r="A28" s="534" t="s">
        <v>1046</v>
      </c>
      <c r="B28" s="509"/>
      <c r="C28" s="522"/>
      <c r="D28" s="509">
        <v>0</v>
      </c>
      <c r="E28" s="522"/>
      <c r="F28" s="510">
        <v>0</v>
      </c>
    </row>
    <row r="29" spans="1:6" ht="14.4" customHeight="1" x14ac:dyDescent="0.3">
      <c r="A29" s="534" t="s">
        <v>1047</v>
      </c>
      <c r="B29" s="509"/>
      <c r="C29" s="522">
        <v>0</v>
      </c>
      <c r="D29" s="509">
        <v>396</v>
      </c>
      <c r="E29" s="522">
        <v>1</v>
      </c>
      <c r="F29" s="510">
        <v>396</v>
      </c>
    </row>
    <row r="30" spans="1:6" ht="14.4" customHeight="1" x14ac:dyDescent="0.3">
      <c r="A30" s="534" t="s">
        <v>1048</v>
      </c>
      <c r="B30" s="509">
        <v>0</v>
      </c>
      <c r="C30" s="522"/>
      <c r="D30" s="509"/>
      <c r="E30" s="522"/>
      <c r="F30" s="510">
        <v>0</v>
      </c>
    </row>
    <row r="31" spans="1:6" ht="14.4" customHeight="1" x14ac:dyDescent="0.3">
      <c r="A31" s="534" t="s">
        <v>1049</v>
      </c>
      <c r="B31" s="509"/>
      <c r="C31" s="522">
        <v>0</v>
      </c>
      <c r="D31" s="509">
        <v>340.97</v>
      </c>
      <c r="E31" s="522">
        <v>1</v>
      </c>
      <c r="F31" s="510">
        <v>340.97</v>
      </c>
    </row>
    <row r="32" spans="1:6" ht="14.4" customHeight="1" x14ac:dyDescent="0.3">
      <c r="A32" s="534" t="s">
        <v>1050</v>
      </c>
      <c r="B32" s="509"/>
      <c r="C32" s="522">
        <v>0</v>
      </c>
      <c r="D32" s="509">
        <v>511.56000000000006</v>
      </c>
      <c r="E32" s="522">
        <v>1</v>
      </c>
      <c r="F32" s="510">
        <v>511.56000000000006</v>
      </c>
    </row>
    <row r="33" spans="1:6" ht="14.4" customHeight="1" x14ac:dyDescent="0.3">
      <c r="A33" s="534" t="s">
        <v>1051</v>
      </c>
      <c r="B33" s="509"/>
      <c r="C33" s="522">
        <v>0</v>
      </c>
      <c r="D33" s="509">
        <v>2645.48</v>
      </c>
      <c r="E33" s="522">
        <v>1</v>
      </c>
      <c r="F33" s="510">
        <v>2645.48</v>
      </c>
    </row>
    <row r="34" spans="1:6" ht="14.4" customHeight="1" thickBot="1" x14ac:dyDescent="0.35">
      <c r="A34" s="532" t="s">
        <v>1052</v>
      </c>
      <c r="B34" s="524"/>
      <c r="C34" s="525">
        <v>0</v>
      </c>
      <c r="D34" s="524">
        <v>1089.74</v>
      </c>
      <c r="E34" s="525">
        <v>1</v>
      </c>
      <c r="F34" s="526">
        <v>1089.74</v>
      </c>
    </row>
    <row r="35" spans="1:6" ht="14.4" customHeight="1" thickBot="1" x14ac:dyDescent="0.35">
      <c r="A35" s="527" t="s">
        <v>3</v>
      </c>
      <c r="B35" s="528">
        <v>1376.1</v>
      </c>
      <c r="C35" s="529">
        <v>0.14472162042782324</v>
      </c>
      <c r="D35" s="528">
        <v>8132.5000000000009</v>
      </c>
      <c r="E35" s="529">
        <v>0.85527837957217701</v>
      </c>
      <c r="F35" s="530">
        <v>9508.5999999999985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{9BCC92E7-753C-4C93-9C5F-51C9F91FC263}</x14:id>
        </ext>
      </extLst>
    </cfRule>
  </conditionalFormatting>
  <conditionalFormatting sqref="F21:F3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{3D6F7CB8-E4C7-404D-8DFF-DE9E13C92887}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CC92E7-753C-4C93-9C5F-51C9F91FC26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3D6F7CB8-E4C7-404D-8DFF-DE9E13C9288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F21:F34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61" customWidth="1"/>
    <col min="2" max="2" width="8.88671875" style="161" bestFit="1" customWidth="1"/>
    <col min="3" max="3" width="7" style="161" bestFit="1" customWidth="1"/>
    <col min="4" max="5" width="22.21875" style="161" customWidth="1"/>
    <col min="6" max="6" width="6.6640625" style="241" customWidth="1"/>
    <col min="7" max="7" width="10" style="241" customWidth="1"/>
    <col min="8" max="8" width="6.77734375" style="244" customWidth="1"/>
    <col min="9" max="9" width="6.6640625" style="241" customWidth="1"/>
    <col min="10" max="10" width="10" style="241" customWidth="1"/>
    <col min="11" max="11" width="6.77734375" style="244" customWidth="1"/>
    <col min="12" max="12" width="6.6640625" style="241" customWidth="1"/>
    <col min="13" max="13" width="10" style="241" customWidth="1"/>
    <col min="14" max="16384" width="8.88671875" style="161"/>
  </cols>
  <sheetData>
    <row r="1" spans="1:13" ht="18.600000000000001" customHeight="1" thickBot="1" x14ac:dyDescent="0.4">
      <c r="A1" s="401" t="s">
        <v>1067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3"/>
      <c r="M1" s="363"/>
    </row>
    <row r="2" spans="1:13" ht="14.4" customHeight="1" thickBot="1" x14ac:dyDescent="0.35">
      <c r="A2" s="273" t="s">
        <v>294</v>
      </c>
      <c r="B2" s="240"/>
      <c r="C2" s="240"/>
      <c r="D2" s="240"/>
      <c r="E2" s="240"/>
      <c r="F2" s="248"/>
      <c r="G2" s="248"/>
      <c r="H2" s="249"/>
      <c r="I2" s="248"/>
      <c r="J2" s="248"/>
      <c r="K2" s="249"/>
      <c r="L2" s="248"/>
    </row>
    <row r="3" spans="1:13" ht="14.4" customHeight="1" thickBot="1" x14ac:dyDescent="0.35">
      <c r="E3" s="92" t="s">
        <v>140</v>
      </c>
      <c r="F3" s="43">
        <f>SUBTOTAL(9,F6:F1048576)</f>
        <v>9</v>
      </c>
      <c r="G3" s="43">
        <f>SUBTOTAL(9,G6:G1048576)</f>
        <v>1376.1</v>
      </c>
      <c r="H3" s="44">
        <f>IF(M3=0,0,G3/M3)</f>
        <v>0.14472162042782324</v>
      </c>
      <c r="I3" s="43">
        <f>SUBTOTAL(9,I6:I1048576)</f>
        <v>33</v>
      </c>
      <c r="J3" s="43">
        <f>SUBTOTAL(9,J6:J1048576)</f>
        <v>8132.4999999999991</v>
      </c>
      <c r="K3" s="44">
        <f>IF(M3=0,0,J3/M3)</f>
        <v>0.85527837957217678</v>
      </c>
      <c r="L3" s="43">
        <f>SUBTOTAL(9,L6:L1048576)</f>
        <v>42</v>
      </c>
      <c r="M3" s="45">
        <f>SUBTOTAL(9,M6:M1048576)</f>
        <v>9508.5999999999985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142</v>
      </c>
      <c r="G4" s="406"/>
      <c r="H4" s="407"/>
      <c r="I4" s="408" t="s">
        <v>141</v>
      </c>
      <c r="J4" s="406"/>
      <c r="K4" s="407"/>
      <c r="L4" s="409" t="s">
        <v>3</v>
      </c>
      <c r="M4" s="410"/>
    </row>
    <row r="5" spans="1:13" ht="14.4" customHeight="1" thickBot="1" x14ac:dyDescent="0.35">
      <c r="A5" s="593" t="s">
        <v>148</v>
      </c>
      <c r="B5" s="596" t="s">
        <v>144</v>
      </c>
      <c r="C5" s="596" t="s">
        <v>77</v>
      </c>
      <c r="D5" s="596" t="s">
        <v>145</v>
      </c>
      <c r="E5" s="596" t="s">
        <v>146</v>
      </c>
      <c r="F5" s="536" t="s">
        <v>28</v>
      </c>
      <c r="G5" s="536" t="s">
        <v>14</v>
      </c>
      <c r="H5" s="519" t="s">
        <v>147</v>
      </c>
      <c r="I5" s="518" t="s">
        <v>28</v>
      </c>
      <c r="J5" s="536" t="s">
        <v>14</v>
      </c>
      <c r="K5" s="519" t="s">
        <v>147</v>
      </c>
      <c r="L5" s="518" t="s">
        <v>28</v>
      </c>
      <c r="M5" s="537" t="s">
        <v>14</v>
      </c>
    </row>
    <row r="6" spans="1:13" ht="14.4" customHeight="1" x14ac:dyDescent="0.3">
      <c r="A6" s="580" t="s">
        <v>766</v>
      </c>
      <c r="B6" s="581" t="s">
        <v>1053</v>
      </c>
      <c r="C6" s="581" t="s">
        <v>1002</v>
      </c>
      <c r="D6" s="581" t="s">
        <v>1003</v>
      </c>
      <c r="E6" s="581" t="s">
        <v>1004</v>
      </c>
      <c r="F6" s="147"/>
      <c r="G6" s="147"/>
      <c r="H6" s="586">
        <v>0</v>
      </c>
      <c r="I6" s="147">
        <v>2</v>
      </c>
      <c r="J6" s="147">
        <v>96.74</v>
      </c>
      <c r="K6" s="586">
        <v>1</v>
      </c>
      <c r="L6" s="147">
        <v>2</v>
      </c>
      <c r="M6" s="594">
        <v>96.74</v>
      </c>
    </row>
    <row r="7" spans="1:13" ht="14.4" customHeight="1" x14ac:dyDescent="0.3">
      <c r="A7" s="505" t="s">
        <v>766</v>
      </c>
      <c r="B7" s="506" t="s">
        <v>1054</v>
      </c>
      <c r="C7" s="506" t="s">
        <v>1009</v>
      </c>
      <c r="D7" s="506" t="s">
        <v>973</v>
      </c>
      <c r="E7" s="506" t="s">
        <v>1010</v>
      </c>
      <c r="F7" s="509">
        <v>1</v>
      </c>
      <c r="G7" s="509">
        <v>0</v>
      </c>
      <c r="H7" s="522"/>
      <c r="I7" s="509"/>
      <c r="J7" s="509"/>
      <c r="K7" s="522"/>
      <c r="L7" s="509">
        <v>1</v>
      </c>
      <c r="M7" s="510">
        <v>0</v>
      </c>
    </row>
    <row r="8" spans="1:13" ht="14.4" customHeight="1" x14ac:dyDescent="0.3">
      <c r="A8" s="505" t="s">
        <v>751</v>
      </c>
      <c r="B8" s="506" t="s">
        <v>1055</v>
      </c>
      <c r="C8" s="506" t="s">
        <v>777</v>
      </c>
      <c r="D8" s="506" t="s">
        <v>778</v>
      </c>
      <c r="E8" s="506" t="s">
        <v>779</v>
      </c>
      <c r="F8" s="509"/>
      <c r="G8" s="509"/>
      <c r="H8" s="522">
        <v>0</v>
      </c>
      <c r="I8" s="509">
        <v>4</v>
      </c>
      <c r="J8" s="509">
        <v>2645.48</v>
      </c>
      <c r="K8" s="522">
        <v>1</v>
      </c>
      <c r="L8" s="509">
        <v>4</v>
      </c>
      <c r="M8" s="510">
        <v>2645.48</v>
      </c>
    </row>
    <row r="9" spans="1:13" ht="14.4" customHeight="1" x14ac:dyDescent="0.3">
      <c r="A9" s="505" t="s">
        <v>754</v>
      </c>
      <c r="B9" s="506" t="s">
        <v>1056</v>
      </c>
      <c r="C9" s="506" t="s">
        <v>805</v>
      </c>
      <c r="D9" s="506" t="s">
        <v>806</v>
      </c>
      <c r="E9" s="506" t="s">
        <v>807</v>
      </c>
      <c r="F9" s="509">
        <v>2</v>
      </c>
      <c r="G9" s="509">
        <v>454.64</v>
      </c>
      <c r="H9" s="522">
        <v>1</v>
      </c>
      <c r="I9" s="509"/>
      <c r="J9" s="509"/>
      <c r="K9" s="522">
        <v>0</v>
      </c>
      <c r="L9" s="509">
        <v>2</v>
      </c>
      <c r="M9" s="510">
        <v>454.64</v>
      </c>
    </row>
    <row r="10" spans="1:13" ht="14.4" customHeight="1" x14ac:dyDescent="0.3">
      <c r="A10" s="505" t="s">
        <v>765</v>
      </c>
      <c r="B10" s="506" t="s">
        <v>1053</v>
      </c>
      <c r="C10" s="506" t="s">
        <v>1002</v>
      </c>
      <c r="D10" s="506" t="s">
        <v>1003</v>
      </c>
      <c r="E10" s="506" t="s">
        <v>1004</v>
      </c>
      <c r="F10" s="509"/>
      <c r="G10" s="509"/>
      <c r="H10" s="522">
        <v>0</v>
      </c>
      <c r="I10" s="509">
        <v>2</v>
      </c>
      <c r="J10" s="509">
        <v>96.74</v>
      </c>
      <c r="K10" s="522">
        <v>1</v>
      </c>
      <c r="L10" s="509">
        <v>2</v>
      </c>
      <c r="M10" s="510">
        <v>96.74</v>
      </c>
    </row>
    <row r="11" spans="1:13" ht="14.4" customHeight="1" x14ac:dyDescent="0.3">
      <c r="A11" s="505" t="s">
        <v>765</v>
      </c>
      <c r="B11" s="506" t="s">
        <v>1057</v>
      </c>
      <c r="C11" s="506" t="s">
        <v>908</v>
      </c>
      <c r="D11" s="506" t="s">
        <v>909</v>
      </c>
      <c r="E11" s="506" t="s">
        <v>910</v>
      </c>
      <c r="F11" s="509"/>
      <c r="G11" s="509"/>
      <c r="H11" s="522">
        <v>0</v>
      </c>
      <c r="I11" s="509">
        <v>1</v>
      </c>
      <c r="J11" s="509">
        <v>119.7</v>
      </c>
      <c r="K11" s="522">
        <v>1</v>
      </c>
      <c r="L11" s="509">
        <v>1</v>
      </c>
      <c r="M11" s="510">
        <v>119.7</v>
      </c>
    </row>
    <row r="12" spans="1:13" ht="14.4" customHeight="1" x14ac:dyDescent="0.3">
      <c r="A12" s="505" t="s">
        <v>765</v>
      </c>
      <c r="B12" s="506" t="s">
        <v>1057</v>
      </c>
      <c r="C12" s="506" t="s">
        <v>983</v>
      </c>
      <c r="D12" s="506" t="s">
        <v>909</v>
      </c>
      <c r="E12" s="506" t="s">
        <v>984</v>
      </c>
      <c r="F12" s="509"/>
      <c r="G12" s="509"/>
      <c r="H12" s="522">
        <v>0</v>
      </c>
      <c r="I12" s="509">
        <v>2</v>
      </c>
      <c r="J12" s="509">
        <v>850.34</v>
      </c>
      <c r="K12" s="522">
        <v>1</v>
      </c>
      <c r="L12" s="509">
        <v>2</v>
      </c>
      <c r="M12" s="510">
        <v>850.34</v>
      </c>
    </row>
    <row r="13" spans="1:13" ht="14.4" customHeight="1" x14ac:dyDescent="0.3">
      <c r="A13" s="505" t="s">
        <v>765</v>
      </c>
      <c r="B13" s="506" t="s">
        <v>1058</v>
      </c>
      <c r="C13" s="506" t="s">
        <v>997</v>
      </c>
      <c r="D13" s="506" t="s">
        <v>998</v>
      </c>
      <c r="E13" s="506" t="s">
        <v>999</v>
      </c>
      <c r="F13" s="509">
        <v>1</v>
      </c>
      <c r="G13" s="509">
        <v>189.43</v>
      </c>
      <c r="H13" s="522">
        <v>1</v>
      </c>
      <c r="I13" s="509"/>
      <c r="J13" s="509"/>
      <c r="K13" s="522">
        <v>0</v>
      </c>
      <c r="L13" s="509">
        <v>1</v>
      </c>
      <c r="M13" s="510">
        <v>189.43</v>
      </c>
    </row>
    <row r="14" spans="1:13" ht="14.4" customHeight="1" x14ac:dyDescent="0.3">
      <c r="A14" s="505" t="s">
        <v>765</v>
      </c>
      <c r="B14" s="506" t="s">
        <v>1058</v>
      </c>
      <c r="C14" s="506" t="s">
        <v>1000</v>
      </c>
      <c r="D14" s="506" t="s">
        <v>998</v>
      </c>
      <c r="E14" s="506" t="s">
        <v>1001</v>
      </c>
      <c r="F14" s="509">
        <v>1</v>
      </c>
      <c r="G14" s="509">
        <v>0</v>
      </c>
      <c r="H14" s="522"/>
      <c r="I14" s="509"/>
      <c r="J14" s="509"/>
      <c r="K14" s="522"/>
      <c r="L14" s="509">
        <v>1</v>
      </c>
      <c r="M14" s="510">
        <v>0</v>
      </c>
    </row>
    <row r="15" spans="1:13" ht="14.4" customHeight="1" x14ac:dyDescent="0.3">
      <c r="A15" s="505" t="s">
        <v>769</v>
      </c>
      <c r="B15" s="506" t="s">
        <v>1058</v>
      </c>
      <c r="C15" s="506" t="s">
        <v>1030</v>
      </c>
      <c r="D15" s="506" t="s">
        <v>998</v>
      </c>
      <c r="E15" s="506" t="s">
        <v>1031</v>
      </c>
      <c r="F15" s="509">
        <v>1</v>
      </c>
      <c r="G15" s="509">
        <v>340.97</v>
      </c>
      <c r="H15" s="522">
        <v>1</v>
      </c>
      <c r="I15" s="509"/>
      <c r="J15" s="509"/>
      <c r="K15" s="522">
        <v>0</v>
      </c>
      <c r="L15" s="509">
        <v>1</v>
      </c>
      <c r="M15" s="510">
        <v>340.97</v>
      </c>
    </row>
    <row r="16" spans="1:13" ht="14.4" customHeight="1" x14ac:dyDescent="0.3">
      <c r="A16" s="505" t="s">
        <v>767</v>
      </c>
      <c r="B16" s="506" t="s">
        <v>1059</v>
      </c>
      <c r="C16" s="506" t="s">
        <v>1027</v>
      </c>
      <c r="D16" s="506" t="s">
        <v>1028</v>
      </c>
      <c r="E16" s="506" t="s">
        <v>1029</v>
      </c>
      <c r="F16" s="509"/>
      <c r="G16" s="509"/>
      <c r="H16" s="522">
        <v>0</v>
      </c>
      <c r="I16" s="509">
        <v>2</v>
      </c>
      <c r="J16" s="509">
        <v>981.06</v>
      </c>
      <c r="K16" s="522">
        <v>1</v>
      </c>
      <c r="L16" s="509">
        <v>2</v>
      </c>
      <c r="M16" s="510">
        <v>981.06</v>
      </c>
    </row>
    <row r="17" spans="1:13" ht="14.4" customHeight="1" x14ac:dyDescent="0.3">
      <c r="A17" s="505" t="s">
        <v>757</v>
      </c>
      <c r="B17" s="506" t="s">
        <v>1053</v>
      </c>
      <c r="C17" s="506" t="s">
        <v>844</v>
      </c>
      <c r="D17" s="506" t="s">
        <v>845</v>
      </c>
      <c r="E17" s="506" t="s">
        <v>846</v>
      </c>
      <c r="F17" s="509">
        <v>1</v>
      </c>
      <c r="G17" s="509">
        <v>166</v>
      </c>
      <c r="H17" s="522">
        <v>1</v>
      </c>
      <c r="I17" s="509"/>
      <c r="J17" s="509"/>
      <c r="K17" s="522">
        <v>0</v>
      </c>
      <c r="L17" s="509">
        <v>1</v>
      </c>
      <c r="M17" s="510">
        <v>166</v>
      </c>
    </row>
    <row r="18" spans="1:13" ht="14.4" customHeight="1" x14ac:dyDescent="0.3">
      <c r="A18" s="505" t="s">
        <v>757</v>
      </c>
      <c r="B18" s="506" t="s">
        <v>1060</v>
      </c>
      <c r="C18" s="506" t="s">
        <v>833</v>
      </c>
      <c r="D18" s="506" t="s">
        <v>834</v>
      </c>
      <c r="E18" s="506" t="s">
        <v>835</v>
      </c>
      <c r="F18" s="509"/>
      <c r="G18" s="509"/>
      <c r="H18" s="522">
        <v>0</v>
      </c>
      <c r="I18" s="509">
        <v>2</v>
      </c>
      <c r="J18" s="509">
        <v>341.04</v>
      </c>
      <c r="K18" s="522">
        <v>1</v>
      </c>
      <c r="L18" s="509">
        <v>2</v>
      </c>
      <c r="M18" s="510">
        <v>341.04</v>
      </c>
    </row>
    <row r="19" spans="1:13" ht="14.4" customHeight="1" x14ac:dyDescent="0.3">
      <c r="A19" s="505" t="s">
        <v>770</v>
      </c>
      <c r="B19" s="506" t="s">
        <v>1061</v>
      </c>
      <c r="C19" s="506" t="s">
        <v>873</v>
      </c>
      <c r="D19" s="506" t="s">
        <v>774</v>
      </c>
      <c r="E19" s="506" t="s">
        <v>874</v>
      </c>
      <c r="F19" s="509"/>
      <c r="G19" s="509"/>
      <c r="H19" s="522"/>
      <c r="I19" s="509">
        <v>1</v>
      </c>
      <c r="J19" s="509">
        <v>0</v>
      </c>
      <c r="K19" s="522"/>
      <c r="L19" s="509">
        <v>1</v>
      </c>
      <c r="M19" s="510">
        <v>0</v>
      </c>
    </row>
    <row r="20" spans="1:13" ht="14.4" customHeight="1" x14ac:dyDescent="0.3">
      <c r="A20" s="505" t="s">
        <v>759</v>
      </c>
      <c r="B20" s="506" t="s">
        <v>1062</v>
      </c>
      <c r="C20" s="506" t="s">
        <v>876</v>
      </c>
      <c r="D20" s="506" t="s">
        <v>877</v>
      </c>
      <c r="E20" s="506" t="s">
        <v>878</v>
      </c>
      <c r="F20" s="509">
        <v>1</v>
      </c>
      <c r="G20" s="509">
        <v>0</v>
      </c>
      <c r="H20" s="522"/>
      <c r="I20" s="509"/>
      <c r="J20" s="509"/>
      <c r="K20" s="522"/>
      <c r="L20" s="509">
        <v>1</v>
      </c>
      <c r="M20" s="510">
        <v>0</v>
      </c>
    </row>
    <row r="21" spans="1:13" ht="14.4" customHeight="1" x14ac:dyDescent="0.3">
      <c r="A21" s="505" t="s">
        <v>759</v>
      </c>
      <c r="B21" s="506" t="s">
        <v>1061</v>
      </c>
      <c r="C21" s="506" t="s">
        <v>873</v>
      </c>
      <c r="D21" s="506" t="s">
        <v>774</v>
      </c>
      <c r="E21" s="506" t="s">
        <v>874</v>
      </c>
      <c r="F21" s="509"/>
      <c r="G21" s="509"/>
      <c r="H21" s="522"/>
      <c r="I21" s="509">
        <v>1</v>
      </c>
      <c r="J21" s="509">
        <v>0</v>
      </c>
      <c r="K21" s="522"/>
      <c r="L21" s="509">
        <v>1</v>
      </c>
      <c r="M21" s="510">
        <v>0</v>
      </c>
    </row>
    <row r="22" spans="1:13" ht="14.4" customHeight="1" x14ac:dyDescent="0.3">
      <c r="A22" s="505" t="s">
        <v>760</v>
      </c>
      <c r="B22" s="506" t="s">
        <v>1063</v>
      </c>
      <c r="C22" s="506" t="s">
        <v>900</v>
      </c>
      <c r="D22" s="506" t="s">
        <v>901</v>
      </c>
      <c r="E22" s="506" t="s">
        <v>902</v>
      </c>
      <c r="F22" s="509"/>
      <c r="G22" s="509"/>
      <c r="H22" s="522">
        <v>0</v>
      </c>
      <c r="I22" s="509">
        <v>3</v>
      </c>
      <c r="J22" s="509">
        <v>1081.0999999999999</v>
      </c>
      <c r="K22" s="522">
        <v>1</v>
      </c>
      <c r="L22" s="509">
        <v>3</v>
      </c>
      <c r="M22" s="510">
        <v>1081.0999999999999</v>
      </c>
    </row>
    <row r="23" spans="1:13" ht="14.4" customHeight="1" x14ac:dyDescent="0.3">
      <c r="A23" s="505" t="s">
        <v>760</v>
      </c>
      <c r="B23" s="506" t="s">
        <v>1053</v>
      </c>
      <c r="C23" s="506" t="s">
        <v>894</v>
      </c>
      <c r="D23" s="506" t="s">
        <v>892</v>
      </c>
      <c r="E23" s="506" t="s">
        <v>893</v>
      </c>
      <c r="F23" s="509"/>
      <c r="G23" s="509"/>
      <c r="H23" s="522">
        <v>0</v>
      </c>
      <c r="I23" s="509">
        <v>1</v>
      </c>
      <c r="J23" s="509">
        <v>124.49</v>
      </c>
      <c r="K23" s="522">
        <v>1</v>
      </c>
      <c r="L23" s="509">
        <v>1</v>
      </c>
      <c r="M23" s="510">
        <v>124.49</v>
      </c>
    </row>
    <row r="24" spans="1:13" ht="14.4" customHeight="1" x14ac:dyDescent="0.3">
      <c r="A24" s="505" t="s">
        <v>760</v>
      </c>
      <c r="B24" s="506" t="s">
        <v>1053</v>
      </c>
      <c r="C24" s="506" t="s">
        <v>891</v>
      </c>
      <c r="D24" s="506" t="s">
        <v>892</v>
      </c>
      <c r="E24" s="506" t="s">
        <v>893</v>
      </c>
      <c r="F24" s="509"/>
      <c r="G24" s="509"/>
      <c r="H24" s="522">
        <v>0</v>
      </c>
      <c r="I24" s="509">
        <v>2</v>
      </c>
      <c r="J24" s="509">
        <v>248.98</v>
      </c>
      <c r="K24" s="522">
        <v>1</v>
      </c>
      <c r="L24" s="509">
        <v>2</v>
      </c>
      <c r="M24" s="510">
        <v>248.98</v>
      </c>
    </row>
    <row r="25" spans="1:13" ht="14.4" customHeight="1" x14ac:dyDescent="0.3">
      <c r="A25" s="505" t="s">
        <v>761</v>
      </c>
      <c r="B25" s="506" t="s">
        <v>1057</v>
      </c>
      <c r="C25" s="506" t="s">
        <v>908</v>
      </c>
      <c r="D25" s="506" t="s">
        <v>909</v>
      </c>
      <c r="E25" s="506" t="s">
        <v>910</v>
      </c>
      <c r="F25" s="509"/>
      <c r="G25" s="509"/>
      <c r="H25" s="522">
        <v>0</v>
      </c>
      <c r="I25" s="509">
        <v>1</v>
      </c>
      <c r="J25" s="509">
        <v>119.7</v>
      </c>
      <c r="K25" s="522">
        <v>1</v>
      </c>
      <c r="L25" s="509">
        <v>1</v>
      </c>
      <c r="M25" s="510">
        <v>119.7</v>
      </c>
    </row>
    <row r="26" spans="1:13" ht="14.4" customHeight="1" x14ac:dyDescent="0.3">
      <c r="A26" s="505" t="s">
        <v>761</v>
      </c>
      <c r="B26" s="506" t="s">
        <v>1064</v>
      </c>
      <c r="C26" s="506" t="s">
        <v>940</v>
      </c>
      <c r="D26" s="506" t="s">
        <v>941</v>
      </c>
      <c r="E26" s="506" t="s">
        <v>942</v>
      </c>
      <c r="F26" s="509"/>
      <c r="G26" s="509"/>
      <c r="H26" s="522">
        <v>0</v>
      </c>
      <c r="I26" s="509">
        <v>3</v>
      </c>
      <c r="J26" s="509">
        <v>369.6</v>
      </c>
      <c r="K26" s="522">
        <v>1</v>
      </c>
      <c r="L26" s="509">
        <v>3</v>
      </c>
      <c r="M26" s="510">
        <v>369.6</v>
      </c>
    </row>
    <row r="27" spans="1:13" ht="14.4" customHeight="1" x14ac:dyDescent="0.3">
      <c r="A27" s="505" t="s">
        <v>761</v>
      </c>
      <c r="B27" s="506" t="s">
        <v>1065</v>
      </c>
      <c r="C27" s="506" t="s">
        <v>912</v>
      </c>
      <c r="D27" s="506" t="s">
        <v>913</v>
      </c>
      <c r="E27" s="506" t="s">
        <v>914</v>
      </c>
      <c r="F27" s="509"/>
      <c r="G27" s="509"/>
      <c r="H27" s="522">
        <v>0</v>
      </c>
      <c r="I27" s="509">
        <v>3</v>
      </c>
      <c r="J27" s="509">
        <v>396</v>
      </c>
      <c r="K27" s="522">
        <v>1</v>
      </c>
      <c r="L27" s="509">
        <v>3</v>
      </c>
      <c r="M27" s="510">
        <v>396</v>
      </c>
    </row>
    <row r="28" spans="1:13" ht="14.4" customHeight="1" x14ac:dyDescent="0.3">
      <c r="A28" s="505" t="s">
        <v>764</v>
      </c>
      <c r="B28" s="506" t="s">
        <v>1054</v>
      </c>
      <c r="C28" s="506" t="s">
        <v>975</v>
      </c>
      <c r="D28" s="506" t="s">
        <v>973</v>
      </c>
      <c r="E28" s="506" t="s">
        <v>976</v>
      </c>
      <c r="F28" s="509">
        <v>1</v>
      </c>
      <c r="G28" s="509">
        <v>225.06</v>
      </c>
      <c r="H28" s="522">
        <v>1</v>
      </c>
      <c r="I28" s="509"/>
      <c r="J28" s="509"/>
      <c r="K28" s="522">
        <v>0</v>
      </c>
      <c r="L28" s="509">
        <v>1</v>
      </c>
      <c r="M28" s="510">
        <v>225.06</v>
      </c>
    </row>
    <row r="29" spans="1:13" ht="14.4" customHeight="1" x14ac:dyDescent="0.3">
      <c r="A29" s="505" t="s">
        <v>762</v>
      </c>
      <c r="B29" s="506" t="s">
        <v>1060</v>
      </c>
      <c r="C29" s="506" t="s">
        <v>833</v>
      </c>
      <c r="D29" s="506" t="s">
        <v>834</v>
      </c>
      <c r="E29" s="506" t="s">
        <v>835</v>
      </c>
      <c r="F29" s="509"/>
      <c r="G29" s="509"/>
      <c r="H29" s="522">
        <v>0</v>
      </c>
      <c r="I29" s="509">
        <v>1</v>
      </c>
      <c r="J29" s="509">
        <v>170.52</v>
      </c>
      <c r="K29" s="522">
        <v>1</v>
      </c>
      <c r="L29" s="509">
        <v>1</v>
      </c>
      <c r="M29" s="510">
        <v>170.52</v>
      </c>
    </row>
    <row r="30" spans="1:13" ht="14.4" customHeight="1" x14ac:dyDescent="0.3">
      <c r="A30" s="505" t="s">
        <v>762</v>
      </c>
      <c r="B30" s="506" t="s">
        <v>1066</v>
      </c>
      <c r="C30" s="506" t="s">
        <v>955</v>
      </c>
      <c r="D30" s="506" t="s">
        <v>956</v>
      </c>
      <c r="E30" s="506" t="s">
        <v>902</v>
      </c>
      <c r="F30" s="509"/>
      <c r="G30" s="509"/>
      <c r="H30" s="522">
        <v>0</v>
      </c>
      <c r="I30" s="509">
        <v>1</v>
      </c>
      <c r="J30" s="509">
        <v>340.97</v>
      </c>
      <c r="K30" s="522">
        <v>1</v>
      </c>
      <c r="L30" s="509">
        <v>1</v>
      </c>
      <c r="M30" s="510">
        <v>340.97</v>
      </c>
    </row>
    <row r="31" spans="1:13" ht="14.4" customHeight="1" thickBot="1" x14ac:dyDescent="0.35">
      <c r="A31" s="511" t="s">
        <v>763</v>
      </c>
      <c r="B31" s="512" t="s">
        <v>1054</v>
      </c>
      <c r="C31" s="512" t="s">
        <v>972</v>
      </c>
      <c r="D31" s="512" t="s">
        <v>973</v>
      </c>
      <c r="E31" s="512" t="s">
        <v>974</v>
      </c>
      <c r="F31" s="515"/>
      <c r="G31" s="515"/>
      <c r="H31" s="523">
        <v>0</v>
      </c>
      <c r="I31" s="515">
        <v>1</v>
      </c>
      <c r="J31" s="515">
        <v>150.04</v>
      </c>
      <c r="K31" s="523">
        <v>1</v>
      </c>
      <c r="L31" s="515">
        <v>1</v>
      </c>
      <c r="M31" s="516">
        <v>150.04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42" customWidth="1"/>
    <col min="2" max="2" width="61.109375" style="242" customWidth="1"/>
    <col min="3" max="3" width="9.5546875" style="161" customWidth="1"/>
    <col min="4" max="4" width="9.5546875" style="243" customWidth="1"/>
    <col min="5" max="5" width="2.21875" style="243" customWidth="1"/>
    <col min="6" max="6" width="9.5546875" style="244" customWidth="1"/>
    <col min="7" max="7" width="9.5546875" style="241" customWidth="1"/>
    <col min="8" max="9" width="9.5546875" style="161" customWidth="1"/>
    <col min="10" max="10" width="0" style="161" hidden="1" customWidth="1"/>
    <col min="11" max="16384" width="8.88671875" style="161"/>
  </cols>
  <sheetData>
    <row r="1" spans="1:10" ht="18.600000000000001" customHeight="1" thickBot="1" x14ac:dyDescent="0.4">
      <c r="A1" s="392" t="s">
        <v>152</v>
      </c>
      <c r="B1" s="393"/>
      <c r="C1" s="393"/>
      <c r="D1" s="393"/>
      <c r="E1" s="393"/>
      <c r="F1" s="393"/>
      <c r="G1" s="364"/>
      <c r="H1" s="394"/>
      <c r="I1" s="394"/>
    </row>
    <row r="2" spans="1:10" ht="14.4" customHeight="1" thickBot="1" x14ac:dyDescent="0.35">
      <c r="A2" s="273" t="s">
        <v>294</v>
      </c>
      <c r="B2" s="240"/>
      <c r="C2" s="240"/>
      <c r="D2" s="240"/>
      <c r="E2" s="240"/>
      <c r="F2" s="240"/>
    </row>
    <row r="3" spans="1:10" ht="14.4" customHeight="1" thickBot="1" x14ac:dyDescent="0.35">
      <c r="A3" s="273"/>
      <c r="B3" s="240"/>
      <c r="C3" s="331">
        <v>2013</v>
      </c>
      <c r="D3" s="332">
        <v>2014</v>
      </c>
      <c r="E3" s="7"/>
      <c r="F3" s="387">
        <v>2015</v>
      </c>
      <c r="G3" s="388"/>
      <c r="H3" s="388"/>
      <c r="I3" s="389"/>
    </row>
    <row r="4" spans="1:10" ht="14.4" customHeight="1" thickBot="1" x14ac:dyDescent="0.35">
      <c r="A4" s="336" t="s">
        <v>0</v>
      </c>
      <c r="B4" s="337" t="s">
        <v>256</v>
      </c>
      <c r="C4" s="390" t="s">
        <v>79</v>
      </c>
      <c r="D4" s="391"/>
      <c r="E4" s="338"/>
      <c r="F4" s="333" t="s">
        <v>79</v>
      </c>
      <c r="G4" s="334" t="s">
        <v>80</v>
      </c>
      <c r="H4" s="334" t="s">
        <v>69</v>
      </c>
      <c r="I4" s="335" t="s">
        <v>81</v>
      </c>
    </row>
    <row r="5" spans="1:10" ht="14.4" customHeight="1" x14ac:dyDescent="0.3">
      <c r="A5" s="489" t="s">
        <v>493</v>
      </c>
      <c r="B5" s="490" t="s">
        <v>494</v>
      </c>
      <c r="C5" s="491" t="s">
        <v>495</v>
      </c>
      <c r="D5" s="491" t="s">
        <v>495</v>
      </c>
      <c r="E5" s="491"/>
      <c r="F5" s="491" t="s">
        <v>495</v>
      </c>
      <c r="G5" s="491" t="s">
        <v>495</v>
      </c>
      <c r="H5" s="491" t="s">
        <v>495</v>
      </c>
      <c r="I5" s="492" t="s">
        <v>495</v>
      </c>
      <c r="J5" s="493" t="s">
        <v>70</v>
      </c>
    </row>
    <row r="6" spans="1:10" ht="14.4" customHeight="1" x14ac:dyDescent="0.3">
      <c r="A6" s="489" t="s">
        <v>493</v>
      </c>
      <c r="B6" s="490" t="s">
        <v>1068</v>
      </c>
      <c r="C6" s="491">
        <v>13.199909999999999</v>
      </c>
      <c r="D6" s="491" t="s">
        <v>495</v>
      </c>
      <c r="E6" s="491"/>
      <c r="F6" s="491" t="s">
        <v>495</v>
      </c>
      <c r="G6" s="491" t="s">
        <v>495</v>
      </c>
      <c r="H6" s="491" t="s">
        <v>495</v>
      </c>
      <c r="I6" s="492" t="s">
        <v>495</v>
      </c>
      <c r="J6" s="493" t="s">
        <v>1</v>
      </c>
    </row>
    <row r="7" spans="1:10" ht="14.4" customHeight="1" x14ac:dyDescent="0.3">
      <c r="A7" s="489" t="s">
        <v>493</v>
      </c>
      <c r="B7" s="490" t="s">
        <v>308</v>
      </c>
      <c r="C7" s="491">
        <v>196.72900000000001</v>
      </c>
      <c r="D7" s="491">
        <v>0</v>
      </c>
      <c r="E7" s="491"/>
      <c r="F7" s="491" t="s">
        <v>495</v>
      </c>
      <c r="G7" s="491" t="s">
        <v>495</v>
      </c>
      <c r="H7" s="491" t="s">
        <v>495</v>
      </c>
      <c r="I7" s="492" t="s">
        <v>495</v>
      </c>
      <c r="J7" s="493" t="s">
        <v>1</v>
      </c>
    </row>
    <row r="8" spans="1:10" ht="14.4" customHeight="1" x14ac:dyDescent="0.3">
      <c r="A8" s="489" t="s">
        <v>493</v>
      </c>
      <c r="B8" s="490" t="s">
        <v>309</v>
      </c>
      <c r="C8" s="491" t="s">
        <v>495</v>
      </c>
      <c r="D8" s="491">
        <v>0</v>
      </c>
      <c r="E8" s="491"/>
      <c r="F8" s="491" t="s">
        <v>495</v>
      </c>
      <c r="G8" s="491" t="s">
        <v>495</v>
      </c>
      <c r="H8" s="491" t="s">
        <v>495</v>
      </c>
      <c r="I8" s="492" t="s">
        <v>495</v>
      </c>
      <c r="J8" s="493" t="s">
        <v>1</v>
      </c>
    </row>
    <row r="9" spans="1:10" ht="14.4" customHeight="1" x14ac:dyDescent="0.3">
      <c r="A9" s="489" t="s">
        <v>493</v>
      </c>
      <c r="B9" s="490" t="s">
        <v>310</v>
      </c>
      <c r="C9" s="491">
        <v>0.58079999999999998</v>
      </c>
      <c r="D9" s="491">
        <v>0.57040000000000002</v>
      </c>
      <c r="E9" s="491"/>
      <c r="F9" s="491">
        <v>0.14036000000000001</v>
      </c>
      <c r="G9" s="491">
        <v>0.35866665536916664</v>
      </c>
      <c r="H9" s="491">
        <v>-0.21830665536916663</v>
      </c>
      <c r="I9" s="492">
        <v>0.39133830228943634</v>
      </c>
      <c r="J9" s="493" t="s">
        <v>1</v>
      </c>
    </row>
    <row r="10" spans="1:10" ht="14.4" customHeight="1" x14ac:dyDescent="0.3">
      <c r="A10" s="489" t="s">
        <v>493</v>
      </c>
      <c r="B10" s="490" t="s">
        <v>311</v>
      </c>
      <c r="C10" s="491">
        <v>25.647970000000001</v>
      </c>
      <c r="D10" s="491">
        <v>25.356940000000002</v>
      </c>
      <c r="E10" s="491"/>
      <c r="F10" s="491">
        <v>29.510089999999998</v>
      </c>
      <c r="G10" s="491">
        <v>28.333332440901664</v>
      </c>
      <c r="H10" s="491">
        <v>1.1767575590983341</v>
      </c>
      <c r="I10" s="492">
        <v>1.0415326210410598</v>
      </c>
      <c r="J10" s="493" t="s">
        <v>1</v>
      </c>
    </row>
    <row r="11" spans="1:10" ht="14.4" customHeight="1" x14ac:dyDescent="0.3">
      <c r="A11" s="489" t="s">
        <v>493</v>
      </c>
      <c r="B11" s="490" t="s">
        <v>312</v>
      </c>
      <c r="C11" s="491">
        <v>1269.180879999999</v>
      </c>
      <c r="D11" s="491">
        <v>1447.8175300000021</v>
      </c>
      <c r="E11" s="491"/>
      <c r="F11" s="491">
        <v>3759.6481300000023</v>
      </c>
      <c r="G11" s="491">
        <v>3521.1985389377992</v>
      </c>
      <c r="H11" s="491">
        <v>238.44959106220313</v>
      </c>
      <c r="I11" s="492">
        <v>1.0677183034201001</v>
      </c>
      <c r="J11" s="493" t="s">
        <v>1</v>
      </c>
    </row>
    <row r="12" spans="1:10" ht="14.4" customHeight="1" x14ac:dyDescent="0.3">
      <c r="A12" s="489" t="s">
        <v>493</v>
      </c>
      <c r="B12" s="490" t="s">
        <v>313</v>
      </c>
      <c r="C12" s="491">
        <v>2.2614000000000001</v>
      </c>
      <c r="D12" s="491">
        <v>2.3683000000000001</v>
      </c>
      <c r="E12" s="491"/>
      <c r="F12" s="491">
        <v>1.7968999999999999</v>
      </c>
      <c r="G12" s="491">
        <v>2.0833332677124998</v>
      </c>
      <c r="H12" s="491">
        <v>-0.28643326771249988</v>
      </c>
      <c r="I12" s="492">
        <v>0.86251202716740383</v>
      </c>
      <c r="J12" s="493" t="s">
        <v>1</v>
      </c>
    </row>
    <row r="13" spans="1:10" ht="14.4" customHeight="1" x14ac:dyDescent="0.3">
      <c r="A13" s="489" t="s">
        <v>493</v>
      </c>
      <c r="B13" s="490" t="s">
        <v>314</v>
      </c>
      <c r="C13" s="491">
        <v>13.844759999999001</v>
      </c>
      <c r="D13" s="491">
        <v>23.134329999999999</v>
      </c>
      <c r="E13" s="491"/>
      <c r="F13" s="491">
        <v>21.272729999999999</v>
      </c>
      <c r="G13" s="491">
        <v>19.583333333333332</v>
      </c>
      <c r="H13" s="491">
        <v>1.6893966666666671</v>
      </c>
      <c r="I13" s="492">
        <v>1.0862670638297873</v>
      </c>
      <c r="J13" s="493" t="s">
        <v>1</v>
      </c>
    </row>
    <row r="14" spans="1:10" ht="14.4" customHeight="1" x14ac:dyDescent="0.3">
      <c r="A14" s="489" t="s">
        <v>493</v>
      </c>
      <c r="B14" s="490" t="s">
        <v>315</v>
      </c>
      <c r="C14" s="491">
        <v>40.607199999999004</v>
      </c>
      <c r="D14" s="491">
        <v>54.868429999999996</v>
      </c>
      <c r="E14" s="491"/>
      <c r="F14" s="491">
        <v>60.484559999999995</v>
      </c>
      <c r="G14" s="491">
        <v>64.166664645571672</v>
      </c>
      <c r="H14" s="491">
        <v>-3.6821046455716768</v>
      </c>
      <c r="I14" s="492">
        <v>0.94261654917066362</v>
      </c>
      <c r="J14" s="493" t="s">
        <v>1</v>
      </c>
    </row>
    <row r="15" spans="1:10" ht="14.4" customHeight="1" x14ac:dyDescent="0.3">
      <c r="A15" s="489" t="s">
        <v>493</v>
      </c>
      <c r="B15" s="490" t="s">
        <v>316</v>
      </c>
      <c r="C15" s="491">
        <v>24.894300000000001</v>
      </c>
      <c r="D15" s="491">
        <v>32.363299999999995</v>
      </c>
      <c r="E15" s="491"/>
      <c r="F15" s="491">
        <v>38.11992</v>
      </c>
      <c r="G15" s="491">
        <v>38.333332125925835</v>
      </c>
      <c r="H15" s="491">
        <v>-0.21341212592583503</v>
      </c>
      <c r="I15" s="492">
        <v>0.99443272697440521</v>
      </c>
      <c r="J15" s="493" t="s">
        <v>1</v>
      </c>
    </row>
    <row r="16" spans="1:10" ht="14.4" customHeight="1" x14ac:dyDescent="0.3">
      <c r="A16" s="489" t="s">
        <v>493</v>
      </c>
      <c r="B16" s="490" t="s">
        <v>317</v>
      </c>
      <c r="C16" s="491" t="s">
        <v>495</v>
      </c>
      <c r="D16" s="491" t="s">
        <v>495</v>
      </c>
      <c r="E16" s="491"/>
      <c r="F16" s="491">
        <v>0</v>
      </c>
      <c r="G16" s="491">
        <v>8.3333330708533317</v>
      </c>
      <c r="H16" s="491">
        <v>-8.3333330708533317</v>
      </c>
      <c r="I16" s="492">
        <v>0</v>
      </c>
      <c r="J16" s="493" t="s">
        <v>1</v>
      </c>
    </row>
    <row r="17" spans="1:10" ht="14.4" customHeight="1" x14ac:dyDescent="0.3">
      <c r="A17" s="489" t="s">
        <v>493</v>
      </c>
      <c r="B17" s="490" t="s">
        <v>318</v>
      </c>
      <c r="C17" s="491">
        <v>10060.91979</v>
      </c>
      <c r="D17" s="491">
        <v>13707.563120000012</v>
      </c>
      <c r="E17" s="491"/>
      <c r="F17" s="491">
        <v>4856.5340600000018</v>
      </c>
      <c r="G17" s="491">
        <v>3946.5220833250555</v>
      </c>
      <c r="H17" s="491">
        <v>910.01197667494625</v>
      </c>
      <c r="I17" s="492">
        <v>1.2305858063027069</v>
      </c>
      <c r="J17" s="493" t="s">
        <v>1</v>
      </c>
    </row>
    <row r="18" spans="1:10" ht="14.4" customHeight="1" x14ac:dyDescent="0.3">
      <c r="A18" s="489" t="s">
        <v>493</v>
      </c>
      <c r="B18" s="490" t="s">
        <v>319</v>
      </c>
      <c r="C18" s="491" t="s">
        <v>495</v>
      </c>
      <c r="D18" s="491" t="s">
        <v>495</v>
      </c>
      <c r="E18" s="491"/>
      <c r="F18" s="491">
        <v>22.825679999999998</v>
      </c>
      <c r="G18" s="491">
        <v>0</v>
      </c>
      <c r="H18" s="491">
        <v>22.825679999999998</v>
      </c>
      <c r="I18" s="492" t="s">
        <v>495</v>
      </c>
      <c r="J18" s="493" t="s">
        <v>1</v>
      </c>
    </row>
    <row r="19" spans="1:10" ht="14.4" customHeight="1" x14ac:dyDescent="0.3">
      <c r="A19" s="489" t="s">
        <v>493</v>
      </c>
      <c r="B19" s="490" t="s">
        <v>321</v>
      </c>
      <c r="C19" s="491" t="s">
        <v>495</v>
      </c>
      <c r="D19" s="491" t="s">
        <v>495</v>
      </c>
      <c r="E19" s="491"/>
      <c r="F19" s="491">
        <v>6605.064049999999</v>
      </c>
      <c r="G19" s="491">
        <v>6833.3331180998757</v>
      </c>
      <c r="H19" s="491">
        <v>-228.26906809987668</v>
      </c>
      <c r="I19" s="492">
        <v>0.9665947694697854</v>
      </c>
      <c r="J19" s="493" t="s">
        <v>1</v>
      </c>
    </row>
    <row r="20" spans="1:10" ht="14.4" customHeight="1" x14ac:dyDescent="0.3">
      <c r="A20" s="489" t="s">
        <v>493</v>
      </c>
      <c r="B20" s="490" t="s">
        <v>322</v>
      </c>
      <c r="C20" s="491" t="s">
        <v>495</v>
      </c>
      <c r="D20" s="491" t="s">
        <v>495</v>
      </c>
      <c r="E20" s="491"/>
      <c r="F20" s="491">
        <v>8.8087999999999997</v>
      </c>
      <c r="G20" s="491">
        <v>0</v>
      </c>
      <c r="H20" s="491">
        <v>8.8087999999999997</v>
      </c>
      <c r="I20" s="492" t="s">
        <v>495</v>
      </c>
      <c r="J20" s="493" t="s">
        <v>1</v>
      </c>
    </row>
    <row r="21" spans="1:10" ht="14.4" customHeight="1" x14ac:dyDescent="0.3">
      <c r="A21" s="489" t="s">
        <v>493</v>
      </c>
      <c r="B21" s="490" t="s">
        <v>323</v>
      </c>
      <c r="C21" s="491" t="s">
        <v>495</v>
      </c>
      <c r="D21" s="491">
        <v>0</v>
      </c>
      <c r="E21" s="491"/>
      <c r="F21" s="491" t="s">
        <v>495</v>
      </c>
      <c r="G21" s="491" t="s">
        <v>495</v>
      </c>
      <c r="H21" s="491" t="s">
        <v>495</v>
      </c>
      <c r="I21" s="492" t="s">
        <v>495</v>
      </c>
      <c r="J21" s="493" t="s">
        <v>1</v>
      </c>
    </row>
    <row r="22" spans="1:10" ht="14.4" customHeight="1" x14ac:dyDescent="0.3">
      <c r="A22" s="489" t="s">
        <v>493</v>
      </c>
      <c r="B22" s="490" t="s">
        <v>324</v>
      </c>
      <c r="C22" s="491" t="s">
        <v>495</v>
      </c>
      <c r="D22" s="491" t="s">
        <v>495</v>
      </c>
      <c r="E22" s="491"/>
      <c r="F22" s="491">
        <v>650.6429599999999</v>
      </c>
      <c r="G22" s="491">
        <v>1634.1666666666665</v>
      </c>
      <c r="H22" s="491">
        <v>-983.52370666666661</v>
      </c>
      <c r="I22" s="492">
        <v>0.39814969505354408</v>
      </c>
      <c r="J22" s="493" t="s">
        <v>1</v>
      </c>
    </row>
    <row r="23" spans="1:10" ht="14.4" customHeight="1" x14ac:dyDescent="0.3">
      <c r="A23" s="489" t="s">
        <v>493</v>
      </c>
      <c r="B23" s="490" t="s">
        <v>496</v>
      </c>
      <c r="C23" s="491">
        <v>11647.866009999998</v>
      </c>
      <c r="D23" s="491">
        <v>15294.042350000014</v>
      </c>
      <c r="E23" s="491"/>
      <c r="F23" s="491">
        <v>16054.848240000003</v>
      </c>
      <c r="G23" s="491">
        <v>16096.412402569063</v>
      </c>
      <c r="H23" s="491">
        <v>-41.5641625690605</v>
      </c>
      <c r="I23" s="492">
        <v>0.99741779959847288</v>
      </c>
      <c r="J23" s="493" t="s">
        <v>497</v>
      </c>
    </row>
    <row r="25" spans="1:10" ht="14.4" customHeight="1" x14ac:dyDescent="0.3">
      <c r="A25" s="489" t="s">
        <v>493</v>
      </c>
      <c r="B25" s="490" t="s">
        <v>494</v>
      </c>
      <c r="C25" s="491" t="s">
        <v>495</v>
      </c>
      <c r="D25" s="491" t="s">
        <v>495</v>
      </c>
      <c r="E25" s="491"/>
      <c r="F25" s="491" t="s">
        <v>495</v>
      </c>
      <c r="G25" s="491" t="s">
        <v>495</v>
      </c>
      <c r="H25" s="491" t="s">
        <v>495</v>
      </c>
      <c r="I25" s="492" t="s">
        <v>495</v>
      </c>
      <c r="J25" s="493" t="s">
        <v>70</v>
      </c>
    </row>
    <row r="26" spans="1:10" ht="14.4" customHeight="1" x14ac:dyDescent="0.3">
      <c r="A26" s="489" t="s">
        <v>498</v>
      </c>
      <c r="B26" s="490" t="s">
        <v>499</v>
      </c>
      <c r="C26" s="491" t="s">
        <v>495</v>
      </c>
      <c r="D26" s="491" t="s">
        <v>495</v>
      </c>
      <c r="E26" s="491"/>
      <c r="F26" s="491" t="s">
        <v>495</v>
      </c>
      <c r="G26" s="491" t="s">
        <v>495</v>
      </c>
      <c r="H26" s="491" t="s">
        <v>495</v>
      </c>
      <c r="I26" s="492" t="s">
        <v>495</v>
      </c>
      <c r="J26" s="493" t="s">
        <v>0</v>
      </c>
    </row>
    <row r="27" spans="1:10" ht="14.4" customHeight="1" x14ac:dyDescent="0.3">
      <c r="A27" s="489" t="s">
        <v>498</v>
      </c>
      <c r="B27" s="490" t="s">
        <v>308</v>
      </c>
      <c r="C27" s="491">
        <v>0</v>
      </c>
      <c r="D27" s="491">
        <v>0</v>
      </c>
      <c r="E27" s="491"/>
      <c r="F27" s="491" t="s">
        <v>495</v>
      </c>
      <c r="G27" s="491" t="s">
        <v>495</v>
      </c>
      <c r="H27" s="491" t="s">
        <v>495</v>
      </c>
      <c r="I27" s="492" t="s">
        <v>495</v>
      </c>
      <c r="J27" s="493" t="s">
        <v>1</v>
      </c>
    </row>
    <row r="28" spans="1:10" ht="14.4" customHeight="1" x14ac:dyDescent="0.3">
      <c r="A28" s="489" t="s">
        <v>498</v>
      </c>
      <c r="B28" s="490" t="s">
        <v>310</v>
      </c>
      <c r="C28" s="491">
        <v>0.58079999999999998</v>
      </c>
      <c r="D28" s="491">
        <v>0.57040000000000002</v>
      </c>
      <c r="E28" s="491"/>
      <c r="F28" s="491">
        <v>7.0000000000000007E-2</v>
      </c>
      <c r="G28" s="491">
        <v>0.35866665536916664</v>
      </c>
      <c r="H28" s="491">
        <v>-0.28866665536916664</v>
      </c>
      <c r="I28" s="492">
        <v>0.19516729239285083</v>
      </c>
      <c r="J28" s="493" t="s">
        <v>1</v>
      </c>
    </row>
    <row r="29" spans="1:10" ht="14.4" customHeight="1" x14ac:dyDescent="0.3">
      <c r="A29" s="489" t="s">
        <v>498</v>
      </c>
      <c r="B29" s="490" t="s">
        <v>311</v>
      </c>
      <c r="C29" s="491">
        <v>9.8763500000000004</v>
      </c>
      <c r="D29" s="491">
        <v>12.43506</v>
      </c>
      <c r="E29" s="491"/>
      <c r="F29" s="491">
        <v>14.02788</v>
      </c>
      <c r="G29" s="491">
        <v>12.237982044389167</v>
      </c>
      <c r="H29" s="491">
        <v>1.789897955610833</v>
      </c>
      <c r="I29" s="492">
        <v>1.1462576059613896</v>
      </c>
      <c r="J29" s="493" t="s">
        <v>1</v>
      </c>
    </row>
    <row r="30" spans="1:10" ht="14.4" customHeight="1" x14ac:dyDescent="0.3">
      <c r="A30" s="489" t="s">
        <v>498</v>
      </c>
      <c r="B30" s="490" t="s">
        <v>312</v>
      </c>
      <c r="C30" s="491">
        <v>343.87664999999902</v>
      </c>
      <c r="D30" s="491">
        <v>329.54903999999999</v>
      </c>
      <c r="E30" s="491"/>
      <c r="F30" s="491">
        <v>349.85339000000005</v>
      </c>
      <c r="G30" s="491">
        <v>356.02248690604915</v>
      </c>
      <c r="H30" s="491">
        <v>-6.1690969060491057</v>
      </c>
      <c r="I30" s="492">
        <v>0.98267217062702816</v>
      </c>
      <c r="J30" s="493" t="s">
        <v>1</v>
      </c>
    </row>
    <row r="31" spans="1:10" ht="14.4" customHeight="1" x14ac:dyDescent="0.3">
      <c r="A31" s="489" t="s">
        <v>498</v>
      </c>
      <c r="B31" s="490" t="s">
        <v>313</v>
      </c>
      <c r="C31" s="491">
        <v>0.32640000000000002</v>
      </c>
      <c r="D31" s="491">
        <v>0.40849999999999997</v>
      </c>
      <c r="E31" s="491"/>
      <c r="F31" s="491">
        <v>0.24510000000000001</v>
      </c>
      <c r="G31" s="491">
        <v>0.14677180599125</v>
      </c>
      <c r="H31" s="491">
        <v>9.8328194008750008E-2</v>
      </c>
      <c r="I31" s="492">
        <v>1.6699392526014973</v>
      </c>
      <c r="J31" s="493" t="s">
        <v>1</v>
      </c>
    </row>
    <row r="32" spans="1:10" ht="14.4" customHeight="1" x14ac:dyDescent="0.3">
      <c r="A32" s="489" t="s">
        <v>498</v>
      </c>
      <c r="B32" s="490" t="s">
        <v>314</v>
      </c>
      <c r="C32" s="491" t="s">
        <v>495</v>
      </c>
      <c r="D32" s="491" t="s">
        <v>495</v>
      </c>
      <c r="E32" s="491"/>
      <c r="F32" s="491">
        <v>1.28216</v>
      </c>
      <c r="G32" s="491">
        <v>0</v>
      </c>
      <c r="H32" s="491">
        <v>1.28216</v>
      </c>
      <c r="I32" s="492" t="s">
        <v>495</v>
      </c>
      <c r="J32" s="493" t="s">
        <v>1</v>
      </c>
    </row>
    <row r="33" spans="1:10" ht="14.4" customHeight="1" x14ac:dyDescent="0.3">
      <c r="A33" s="489" t="s">
        <v>498</v>
      </c>
      <c r="B33" s="490" t="s">
        <v>315</v>
      </c>
      <c r="C33" s="491">
        <v>0.349999999999</v>
      </c>
      <c r="D33" s="491">
        <v>0.55500000000000005</v>
      </c>
      <c r="E33" s="491"/>
      <c r="F33" s="491">
        <v>0.64400000000000002</v>
      </c>
      <c r="G33" s="491">
        <v>0.74237210659833341</v>
      </c>
      <c r="H33" s="491">
        <v>-9.8372106598333398E-2</v>
      </c>
      <c r="I33" s="492">
        <v>0.86748948980708618</v>
      </c>
      <c r="J33" s="493" t="s">
        <v>1</v>
      </c>
    </row>
    <row r="34" spans="1:10" ht="14.4" customHeight="1" x14ac:dyDescent="0.3">
      <c r="A34" s="489" t="s">
        <v>498</v>
      </c>
      <c r="B34" s="490" t="s">
        <v>316</v>
      </c>
      <c r="C34" s="491">
        <v>6.5335000000000001</v>
      </c>
      <c r="D34" s="491">
        <v>8.2289999999999992</v>
      </c>
      <c r="E34" s="491"/>
      <c r="F34" s="491">
        <v>11.786</v>
      </c>
      <c r="G34" s="491">
        <v>12.425996283365832</v>
      </c>
      <c r="H34" s="491">
        <v>-0.63999628336583214</v>
      </c>
      <c r="I34" s="492">
        <v>0.9484953746346626</v>
      </c>
      <c r="J34" s="493" t="s">
        <v>1</v>
      </c>
    </row>
    <row r="35" spans="1:10" ht="14.4" customHeight="1" x14ac:dyDescent="0.3">
      <c r="A35" s="489" t="s">
        <v>498</v>
      </c>
      <c r="B35" s="490" t="s">
        <v>318</v>
      </c>
      <c r="C35" s="491">
        <v>0</v>
      </c>
      <c r="D35" s="491">
        <v>6.0596800000000002</v>
      </c>
      <c r="E35" s="491"/>
      <c r="F35" s="491">
        <v>0</v>
      </c>
      <c r="G35" s="491">
        <v>2.3555408900804169</v>
      </c>
      <c r="H35" s="491">
        <v>-2.3555408900804169</v>
      </c>
      <c r="I35" s="492">
        <v>0</v>
      </c>
      <c r="J35" s="493" t="s">
        <v>1</v>
      </c>
    </row>
    <row r="36" spans="1:10" ht="14.4" customHeight="1" x14ac:dyDescent="0.3">
      <c r="A36" s="489" t="s">
        <v>498</v>
      </c>
      <c r="B36" s="490" t="s">
        <v>500</v>
      </c>
      <c r="C36" s="491">
        <v>361.54369999999801</v>
      </c>
      <c r="D36" s="491">
        <v>357.80667999999997</v>
      </c>
      <c r="E36" s="491"/>
      <c r="F36" s="491">
        <v>377.90852999999998</v>
      </c>
      <c r="G36" s="491">
        <v>384.28981669184333</v>
      </c>
      <c r="H36" s="491">
        <v>-6.3812866918433429</v>
      </c>
      <c r="I36" s="492">
        <v>0.98339459851739863</v>
      </c>
      <c r="J36" s="493" t="s">
        <v>501</v>
      </c>
    </row>
    <row r="37" spans="1:10" ht="14.4" customHeight="1" x14ac:dyDescent="0.3">
      <c r="A37" s="489" t="s">
        <v>495</v>
      </c>
      <c r="B37" s="490" t="s">
        <v>495</v>
      </c>
      <c r="C37" s="491" t="s">
        <v>495</v>
      </c>
      <c r="D37" s="491" t="s">
        <v>495</v>
      </c>
      <c r="E37" s="491"/>
      <c r="F37" s="491" t="s">
        <v>495</v>
      </c>
      <c r="G37" s="491" t="s">
        <v>495</v>
      </c>
      <c r="H37" s="491" t="s">
        <v>495</v>
      </c>
      <c r="I37" s="492" t="s">
        <v>495</v>
      </c>
      <c r="J37" s="493" t="s">
        <v>502</v>
      </c>
    </row>
    <row r="38" spans="1:10" ht="14.4" customHeight="1" x14ac:dyDescent="0.3">
      <c r="A38" s="489" t="s">
        <v>1069</v>
      </c>
      <c r="B38" s="490" t="s">
        <v>1070</v>
      </c>
      <c r="C38" s="491" t="s">
        <v>495</v>
      </c>
      <c r="D38" s="491" t="s">
        <v>495</v>
      </c>
      <c r="E38" s="491"/>
      <c r="F38" s="491" t="s">
        <v>495</v>
      </c>
      <c r="G38" s="491" t="s">
        <v>495</v>
      </c>
      <c r="H38" s="491" t="s">
        <v>495</v>
      </c>
      <c r="I38" s="492" t="s">
        <v>495</v>
      </c>
      <c r="J38" s="493" t="s">
        <v>0</v>
      </c>
    </row>
    <row r="39" spans="1:10" ht="14.4" customHeight="1" x14ac:dyDescent="0.3">
      <c r="A39" s="489" t="s">
        <v>1069</v>
      </c>
      <c r="B39" s="490" t="s">
        <v>1068</v>
      </c>
      <c r="C39" s="491">
        <v>0</v>
      </c>
      <c r="D39" s="491" t="s">
        <v>495</v>
      </c>
      <c r="E39" s="491"/>
      <c r="F39" s="491" t="s">
        <v>495</v>
      </c>
      <c r="G39" s="491" t="s">
        <v>495</v>
      </c>
      <c r="H39" s="491" t="s">
        <v>495</v>
      </c>
      <c r="I39" s="492" t="s">
        <v>495</v>
      </c>
      <c r="J39" s="493" t="s">
        <v>1</v>
      </c>
    </row>
    <row r="40" spans="1:10" ht="14.4" customHeight="1" x14ac:dyDescent="0.3">
      <c r="A40" s="489" t="s">
        <v>1069</v>
      </c>
      <c r="B40" s="490" t="s">
        <v>308</v>
      </c>
      <c r="C40" s="491">
        <v>196.72900000000001</v>
      </c>
      <c r="D40" s="491">
        <v>0</v>
      </c>
      <c r="E40" s="491"/>
      <c r="F40" s="491" t="s">
        <v>495</v>
      </c>
      <c r="G40" s="491" t="s">
        <v>495</v>
      </c>
      <c r="H40" s="491" t="s">
        <v>495</v>
      </c>
      <c r="I40" s="492" t="s">
        <v>495</v>
      </c>
      <c r="J40" s="493" t="s">
        <v>1</v>
      </c>
    </row>
    <row r="41" spans="1:10" ht="14.4" customHeight="1" x14ac:dyDescent="0.3">
      <c r="A41" s="489" t="s">
        <v>1069</v>
      </c>
      <c r="B41" s="490" t="s">
        <v>309</v>
      </c>
      <c r="C41" s="491" t="s">
        <v>495</v>
      </c>
      <c r="D41" s="491">
        <v>0</v>
      </c>
      <c r="E41" s="491"/>
      <c r="F41" s="491" t="s">
        <v>495</v>
      </c>
      <c r="G41" s="491" t="s">
        <v>495</v>
      </c>
      <c r="H41" s="491" t="s">
        <v>495</v>
      </c>
      <c r="I41" s="492" t="s">
        <v>495</v>
      </c>
      <c r="J41" s="493" t="s">
        <v>1</v>
      </c>
    </row>
    <row r="42" spans="1:10" ht="14.4" customHeight="1" x14ac:dyDescent="0.3">
      <c r="A42" s="489" t="s">
        <v>1069</v>
      </c>
      <c r="B42" s="490" t="s">
        <v>310</v>
      </c>
      <c r="C42" s="491" t="s">
        <v>495</v>
      </c>
      <c r="D42" s="491" t="s">
        <v>495</v>
      </c>
      <c r="E42" s="491"/>
      <c r="F42" s="491">
        <v>7.0360000000000006E-2</v>
      </c>
      <c r="G42" s="491">
        <v>0</v>
      </c>
      <c r="H42" s="491">
        <v>7.0360000000000006E-2</v>
      </c>
      <c r="I42" s="492" t="s">
        <v>495</v>
      </c>
      <c r="J42" s="493" t="s">
        <v>1</v>
      </c>
    </row>
    <row r="43" spans="1:10" ht="14.4" customHeight="1" x14ac:dyDescent="0.3">
      <c r="A43" s="489" t="s">
        <v>1069</v>
      </c>
      <c r="B43" s="490" t="s">
        <v>311</v>
      </c>
      <c r="C43" s="491">
        <v>2.4946999999999999</v>
      </c>
      <c r="D43" s="491">
        <v>1.5387500000000001</v>
      </c>
      <c r="E43" s="491"/>
      <c r="F43" s="491">
        <v>2.4733300000000003</v>
      </c>
      <c r="G43" s="491">
        <v>1.3194983641487499</v>
      </c>
      <c r="H43" s="491">
        <v>1.1538316358512504</v>
      </c>
      <c r="I43" s="492">
        <v>1.8744471893268497</v>
      </c>
      <c r="J43" s="493" t="s">
        <v>1</v>
      </c>
    </row>
    <row r="44" spans="1:10" ht="14.4" customHeight="1" x14ac:dyDescent="0.3">
      <c r="A44" s="489" t="s">
        <v>1069</v>
      </c>
      <c r="B44" s="490" t="s">
        <v>312</v>
      </c>
      <c r="C44" s="491">
        <v>216.41055</v>
      </c>
      <c r="D44" s="491">
        <v>344.55390000000097</v>
      </c>
      <c r="E44" s="491"/>
      <c r="F44" s="491">
        <v>205.68919999999997</v>
      </c>
      <c r="G44" s="491">
        <v>212.25938536508292</v>
      </c>
      <c r="H44" s="491">
        <v>-6.5701853650829491</v>
      </c>
      <c r="I44" s="492">
        <v>0.96904643178070859</v>
      </c>
      <c r="J44" s="493" t="s">
        <v>1</v>
      </c>
    </row>
    <row r="45" spans="1:10" ht="14.4" customHeight="1" x14ac:dyDescent="0.3">
      <c r="A45" s="489" t="s">
        <v>1069</v>
      </c>
      <c r="B45" s="490" t="s">
        <v>313</v>
      </c>
      <c r="C45" s="491">
        <v>0.6512</v>
      </c>
      <c r="D45" s="491">
        <v>0.32679999999999998</v>
      </c>
      <c r="E45" s="491"/>
      <c r="F45" s="491">
        <v>0.32679999999999998</v>
      </c>
      <c r="G45" s="491">
        <v>0.64579594636208337</v>
      </c>
      <c r="H45" s="491">
        <v>-0.31899594636208339</v>
      </c>
      <c r="I45" s="492">
        <v>0.50604219775757231</v>
      </c>
      <c r="J45" s="493" t="s">
        <v>1</v>
      </c>
    </row>
    <row r="46" spans="1:10" ht="14.4" customHeight="1" x14ac:dyDescent="0.3">
      <c r="A46" s="489" t="s">
        <v>1069</v>
      </c>
      <c r="B46" s="490" t="s">
        <v>315</v>
      </c>
      <c r="C46" s="491">
        <v>39.142600000000002</v>
      </c>
      <c r="D46" s="491">
        <v>53.726799999999997</v>
      </c>
      <c r="E46" s="491"/>
      <c r="F46" s="491">
        <v>58.435299999999998</v>
      </c>
      <c r="G46" s="491">
        <v>61.284488496544583</v>
      </c>
      <c r="H46" s="491">
        <v>-2.8491884965445848</v>
      </c>
      <c r="I46" s="492">
        <v>0.95350881493111861</v>
      </c>
      <c r="J46" s="493" t="s">
        <v>1</v>
      </c>
    </row>
    <row r="47" spans="1:10" ht="14.4" customHeight="1" x14ac:dyDescent="0.3">
      <c r="A47" s="489" t="s">
        <v>1069</v>
      </c>
      <c r="B47" s="490" t="s">
        <v>316</v>
      </c>
      <c r="C47" s="491">
        <v>3.4457999999999998</v>
      </c>
      <c r="D47" s="491">
        <v>2.7160000000000002</v>
      </c>
      <c r="E47" s="491"/>
      <c r="F47" s="491">
        <v>4.4159999999999995</v>
      </c>
      <c r="G47" s="491">
        <v>5.1775629163024997</v>
      </c>
      <c r="H47" s="491">
        <v>-0.76156291630250017</v>
      </c>
      <c r="I47" s="492">
        <v>0.85291092959883097</v>
      </c>
      <c r="J47" s="493" t="s">
        <v>1</v>
      </c>
    </row>
    <row r="48" spans="1:10" ht="14.4" customHeight="1" x14ac:dyDescent="0.3">
      <c r="A48" s="489" t="s">
        <v>1069</v>
      </c>
      <c r="B48" s="490" t="s">
        <v>318</v>
      </c>
      <c r="C48" s="491">
        <v>0</v>
      </c>
      <c r="D48" s="491">
        <v>0</v>
      </c>
      <c r="E48" s="491"/>
      <c r="F48" s="491" t="s">
        <v>495</v>
      </c>
      <c r="G48" s="491" t="s">
        <v>495</v>
      </c>
      <c r="H48" s="491" t="s">
        <v>495</v>
      </c>
      <c r="I48" s="492" t="s">
        <v>495</v>
      </c>
      <c r="J48" s="493" t="s">
        <v>1</v>
      </c>
    </row>
    <row r="49" spans="1:10" ht="14.4" customHeight="1" x14ac:dyDescent="0.3">
      <c r="A49" s="489" t="s">
        <v>1069</v>
      </c>
      <c r="B49" s="490" t="s">
        <v>1071</v>
      </c>
      <c r="C49" s="491">
        <v>458.87385000000006</v>
      </c>
      <c r="D49" s="491">
        <v>402.86225000000093</v>
      </c>
      <c r="E49" s="491"/>
      <c r="F49" s="491">
        <v>271.41098999999997</v>
      </c>
      <c r="G49" s="491">
        <v>280.68673108844087</v>
      </c>
      <c r="H49" s="491">
        <v>-9.2757410884408955</v>
      </c>
      <c r="I49" s="492">
        <v>0.9669534037021571</v>
      </c>
      <c r="J49" s="493" t="s">
        <v>501</v>
      </c>
    </row>
    <row r="50" spans="1:10" ht="14.4" customHeight="1" x14ac:dyDescent="0.3">
      <c r="A50" s="489" t="s">
        <v>495</v>
      </c>
      <c r="B50" s="490" t="s">
        <v>495</v>
      </c>
      <c r="C50" s="491" t="s">
        <v>495</v>
      </c>
      <c r="D50" s="491" t="s">
        <v>495</v>
      </c>
      <c r="E50" s="491"/>
      <c r="F50" s="491" t="s">
        <v>495</v>
      </c>
      <c r="G50" s="491" t="s">
        <v>495</v>
      </c>
      <c r="H50" s="491" t="s">
        <v>495</v>
      </c>
      <c r="I50" s="492" t="s">
        <v>495</v>
      </c>
      <c r="J50" s="493" t="s">
        <v>502</v>
      </c>
    </row>
    <row r="51" spans="1:10" ht="14.4" customHeight="1" x14ac:dyDescent="0.3">
      <c r="A51" s="489" t="s">
        <v>1072</v>
      </c>
      <c r="B51" s="490" t="s">
        <v>1073</v>
      </c>
      <c r="C51" s="491" t="s">
        <v>495</v>
      </c>
      <c r="D51" s="491" t="s">
        <v>495</v>
      </c>
      <c r="E51" s="491"/>
      <c r="F51" s="491" t="s">
        <v>495</v>
      </c>
      <c r="G51" s="491" t="s">
        <v>495</v>
      </c>
      <c r="H51" s="491" t="s">
        <v>495</v>
      </c>
      <c r="I51" s="492" t="s">
        <v>495</v>
      </c>
      <c r="J51" s="493" t="s">
        <v>0</v>
      </c>
    </row>
    <row r="52" spans="1:10" ht="14.4" customHeight="1" x14ac:dyDescent="0.3">
      <c r="A52" s="489" t="s">
        <v>1072</v>
      </c>
      <c r="B52" s="490" t="s">
        <v>316</v>
      </c>
      <c r="C52" s="491">
        <v>0</v>
      </c>
      <c r="D52" s="491" t="s">
        <v>495</v>
      </c>
      <c r="E52" s="491"/>
      <c r="F52" s="491" t="s">
        <v>495</v>
      </c>
      <c r="G52" s="491" t="s">
        <v>495</v>
      </c>
      <c r="H52" s="491" t="s">
        <v>495</v>
      </c>
      <c r="I52" s="492" t="s">
        <v>495</v>
      </c>
      <c r="J52" s="493" t="s">
        <v>1</v>
      </c>
    </row>
    <row r="53" spans="1:10" ht="14.4" customHeight="1" x14ac:dyDescent="0.3">
      <c r="A53" s="489" t="s">
        <v>1072</v>
      </c>
      <c r="B53" s="490" t="s">
        <v>1074</v>
      </c>
      <c r="C53" s="491">
        <v>0</v>
      </c>
      <c r="D53" s="491" t="s">
        <v>495</v>
      </c>
      <c r="E53" s="491"/>
      <c r="F53" s="491" t="s">
        <v>495</v>
      </c>
      <c r="G53" s="491" t="s">
        <v>495</v>
      </c>
      <c r="H53" s="491" t="s">
        <v>495</v>
      </c>
      <c r="I53" s="492" t="s">
        <v>495</v>
      </c>
      <c r="J53" s="493" t="s">
        <v>501</v>
      </c>
    </row>
    <row r="54" spans="1:10" ht="14.4" customHeight="1" x14ac:dyDescent="0.3">
      <c r="A54" s="489" t="s">
        <v>495</v>
      </c>
      <c r="B54" s="490" t="s">
        <v>495</v>
      </c>
      <c r="C54" s="491" t="s">
        <v>495</v>
      </c>
      <c r="D54" s="491" t="s">
        <v>495</v>
      </c>
      <c r="E54" s="491"/>
      <c r="F54" s="491" t="s">
        <v>495</v>
      </c>
      <c r="G54" s="491" t="s">
        <v>495</v>
      </c>
      <c r="H54" s="491" t="s">
        <v>495</v>
      </c>
      <c r="I54" s="492" t="s">
        <v>495</v>
      </c>
      <c r="J54" s="493" t="s">
        <v>502</v>
      </c>
    </row>
    <row r="55" spans="1:10" ht="14.4" customHeight="1" x14ac:dyDescent="0.3">
      <c r="A55" s="489" t="s">
        <v>503</v>
      </c>
      <c r="B55" s="490" t="s">
        <v>504</v>
      </c>
      <c r="C55" s="491" t="s">
        <v>495</v>
      </c>
      <c r="D55" s="491" t="s">
        <v>495</v>
      </c>
      <c r="E55" s="491"/>
      <c r="F55" s="491" t="s">
        <v>495</v>
      </c>
      <c r="G55" s="491" t="s">
        <v>495</v>
      </c>
      <c r="H55" s="491" t="s">
        <v>495</v>
      </c>
      <c r="I55" s="492" t="s">
        <v>495</v>
      </c>
      <c r="J55" s="493" t="s">
        <v>0</v>
      </c>
    </row>
    <row r="56" spans="1:10" ht="14.4" customHeight="1" x14ac:dyDescent="0.3">
      <c r="A56" s="489" t="s">
        <v>503</v>
      </c>
      <c r="B56" s="490" t="s">
        <v>1068</v>
      </c>
      <c r="C56" s="491">
        <v>13.199909999999999</v>
      </c>
      <c r="D56" s="491" t="s">
        <v>495</v>
      </c>
      <c r="E56" s="491"/>
      <c r="F56" s="491" t="s">
        <v>495</v>
      </c>
      <c r="G56" s="491" t="s">
        <v>495</v>
      </c>
      <c r="H56" s="491" t="s">
        <v>495</v>
      </c>
      <c r="I56" s="492" t="s">
        <v>495</v>
      </c>
      <c r="J56" s="493" t="s">
        <v>1</v>
      </c>
    </row>
    <row r="57" spans="1:10" ht="14.4" customHeight="1" x14ac:dyDescent="0.3">
      <c r="A57" s="489" t="s">
        <v>503</v>
      </c>
      <c r="B57" s="490" t="s">
        <v>308</v>
      </c>
      <c r="C57" s="491">
        <v>0</v>
      </c>
      <c r="D57" s="491" t="s">
        <v>495</v>
      </c>
      <c r="E57" s="491"/>
      <c r="F57" s="491" t="s">
        <v>495</v>
      </c>
      <c r="G57" s="491" t="s">
        <v>495</v>
      </c>
      <c r="H57" s="491" t="s">
        <v>495</v>
      </c>
      <c r="I57" s="492" t="s">
        <v>495</v>
      </c>
      <c r="J57" s="493" t="s">
        <v>1</v>
      </c>
    </row>
    <row r="58" spans="1:10" ht="14.4" customHeight="1" x14ac:dyDescent="0.3">
      <c r="A58" s="489" t="s">
        <v>503</v>
      </c>
      <c r="B58" s="490" t="s">
        <v>309</v>
      </c>
      <c r="C58" s="491" t="s">
        <v>495</v>
      </c>
      <c r="D58" s="491">
        <v>0</v>
      </c>
      <c r="E58" s="491"/>
      <c r="F58" s="491" t="s">
        <v>495</v>
      </c>
      <c r="G58" s="491" t="s">
        <v>495</v>
      </c>
      <c r="H58" s="491" t="s">
        <v>495</v>
      </c>
      <c r="I58" s="492" t="s">
        <v>495</v>
      </c>
      <c r="J58" s="493" t="s">
        <v>1</v>
      </c>
    </row>
    <row r="59" spans="1:10" ht="14.4" customHeight="1" x14ac:dyDescent="0.3">
      <c r="A59" s="489" t="s">
        <v>503</v>
      </c>
      <c r="B59" s="490" t="s">
        <v>311</v>
      </c>
      <c r="C59" s="491">
        <v>13.27692</v>
      </c>
      <c r="D59" s="491">
        <v>11.383130000000001</v>
      </c>
      <c r="E59" s="491"/>
      <c r="F59" s="491">
        <v>13.00888</v>
      </c>
      <c r="G59" s="491">
        <v>14.775852032363749</v>
      </c>
      <c r="H59" s="491">
        <v>-1.7669720323637499</v>
      </c>
      <c r="I59" s="492">
        <v>0.88041488040801119</v>
      </c>
      <c r="J59" s="493" t="s">
        <v>1</v>
      </c>
    </row>
    <row r="60" spans="1:10" ht="14.4" customHeight="1" x14ac:dyDescent="0.3">
      <c r="A60" s="489" t="s">
        <v>503</v>
      </c>
      <c r="B60" s="490" t="s">
        <v>312</v>
      </c>
      <c r="C60" s="491">
        <v>708.89368000000002</v>
      </c>
      <c r="D60" s="491">
        <v>773.71459000000107</v>
      </c>
      <c r="E60" s="491"/>
      <c r="F60" s="491">
        <v>3204.1055400000023</v>
      </c>
      <c r="G60" s="491">
        <v>2952.916666666667</v>
      </c>
      <c r="H60" s="491">
        <v>251.18887333333532</v>
      </c>
      <c r="I60" s="492">
        <v>1.0850646671370121</v>
      </c>
      <c r="J60" s="493" t="s">
        <v>1</v>
      </c>
    </row>
    <row r="61" spans="1:10" ht="14.4" customHeight="1" x14ac:dyDescent="0.3">
      <c r="A61" s="489" t="s">
        <v>503</v>
      </c>
      <c r="B61" s="490" t="s">
        <v>313</v>
      </c>
      <c r="C61" s="491">
        <v>1.2837999999999998</v>
      </c>
      <c r="D61" s="491">
        <v>1.633</v>
      </c>
      <c r="E61" s="491"/>
      <c r="F61" s="491">
        <v>1.2249999999999999</v>
      </c>
      <c r="G61" s="491">
        <v>1.2907655153591666</v>
      </c>
      <c r="H61" s="491">
        <v>-6.5765515359166749E-2</v>
      </c>
      <c r="I61" s="492">
        <v>0.94904921569672795</v>
      </c>
      <c r="J61" s="493" t="s">
        <v>1</v>
      </c>
    </row>
    <row r="62" spans="1:10" ht="14.4" customHeight="1" x14ac:dyDescent="0.3">
      <c r="A62" s="489" t="s">
        <v>503</v>
      </c>
      <c r="B62" s="490" t="s">
        <v>314</v>
      </c>
      <c r="C62" s="491">
        <v>13.844759999999001</v>
      </c>
      <c r="D62" s="491">
        <v>23.134329999999999</v>
      </c>
      <c r="E62" s="491"/>
      <c r="F62" s="491">
        <v>19.990569999999998</v>
      </c>
      <c r="G62" s="491">
        <v>19.583333333333332</v>
      </c>
      <c r="H62" s="491">
        <v>0.40723666666666603</v>
      </c>
      <c r="I62" s="492">
        <v>1.0207950638297871</v>
      </c>
      <c r="J62" s="493" t="s">
        <v>1</v>
      </c>
    </row>
    <row r="63" spans="1:10" ht="14.4" customHeight="1" x14ac:dyDescent="0.3">
      <c r="A63" s="489" t="s">
        <v>503</v>
      </c>
      <c r="B63" s="490" t="s">
        <v>315</v>
      </c>
      <c r="C63" s="491">
        <v>1.1145999999999998</v>
      </c>
      <c r="D63" s="491">
        <v>0.58662999999999998</v>
      </c>
      <c r="E63" s="491"/>
      <c r="F63" s="491">
        <v>1.4052600000000002</v>
      </c>
      <c r="G63" s="491">
        <v>2.1398040424287501</v>
      </c>
      <c r="H63" s="491">
        <v>-0.73454404242874993</v>
      </c>
      <c r="I63" s="492">
        <v>0.65672368690591987</v>
      </c>
      <c r="J63" s="493" t="s">
        <v>1</v>
      </c>
    </row>
    <row r="64" spans="1:10" ht="14.4" customHeight="1" x14ac:dyDescent="0.3">
      <c r="A64" s="489" t="s">
        <v>503</v>
      </c>
      <c r="B64" s="490" t="s">
        <v>316</v>
      </c>
      <c r="C64" s="491">
        <v>14.914999999999999</v>
      </c>
      <c r="D64" s="491">
        <v>21.418299999999999</v>
      </c>
      <c r="E64" s="491"/>
      <c r="F64" s="491">
        <v>21.917920000000002</v>
      </c>
      <c r="G64" s="491">
        <v>20.729772926257503</v>
      </c>
      <c r="H64" s="491">
        <v>1.1881470737424991</v>
      </c>
      <c r="I64" s="492">
        <v>1.0573159714758633</v>
      </c>
      <c r="J64" s="493" t="s">
        <v>1</v>
      </c>
    </row>
    <row r="65" spans="1:10" ht="14.4" customHeight="1" x14ac:dyDescent="0.3">
      <c r="A65" s="489" t="s">
        <v>503</v>
      </c>
      <c r="B65" s="490" t="s">
        <v>317</v>
      </c>
      <c r="C65" s="491" t="s">
        <v>495</v>
      </c>
      <c r="D65" s="491" t="s">
        <v>495</v>
      </c>
      <c r="E65" s="491"/>
      <c r="F65" s="491">
        <v>0</v>
      </c>
      <c r="G65" s="491">
        <v>8.3333330708533317</v>
      </c>
      <c r="H65" s="491">
        <v>-8.3333330708533317</v>
      </c>
      <c r="I65" s="492">
        <v>0</v>
      </c>
      <c r="J65" s="493" t="s">
        <v>1</v>
      </c>
    </row>
    <row r="66" spans="1:10" ht="14.4" customHeight="1" x14ac:dyDescent="0.3">
      <c r="A66" s="489" t="s">
        <v>503</v>
      </c>
      <c r="B66" s="490" t="s">
        <v>318</v>
      </c>
      <c r="C66" s="491">
        <v>10060.91979</v>
      </c>
      <c r="D66" s="491">
        <v>13701.503440000011</v>
      </c>
      <c r="E66" s="491"/>
      <c r="F66" s="491">
        <v>4856.5340600000018</v>
      </c>
      <c r="G66" s="491">
        <v>3944.1665424349753</v>
      </c>
      <c r="H66" s="491">
        <v>912.36751756502645</v>
      </c>
      <c r="I66" s="492">
        <v>1.2313207385512088</v>
      </c>
      <c r="J66" s="493" t="s">
        <v>1</v>
      </c>
    </row>
    <row r="67" spans="1:10" ht="14.4" customHeight="1" x14ac:dyDescent="0.3">
      <c r="A67" s="489" t="s">
        <v>503</v>
      </c>
      <c r="B67" s="490" t="s">
        <v>319</v>
      </c>
      <c r="C67" s="491" t="s">
        <v>495</v>
      </c>
      <c r="D67" s="491" t="s">
        <v>495</v>
      </c>
      <c r="E67" s="491"/>
      <c r="F67" s="491">
        <v>22.825679999999998</v>
      </c>
      <c r="G67" s="491">
        <v>0</v>
      </c>
      <c r="H67" s="491">
        <v>22.825679999999998</v>
      </c>
      <c r="I67" s="492" t="s">
        <v>495</v>
      </c>
      <c r="J67" s="493" t="s">
        <v>1</v>
      </c>
    </row>
    <row r="68" spans="1:10" ht="14.4" customHeight="1" x14ac:dyDescent="0.3">
      <c r="A68" s="489" t="s">
        <v>503</v>
      </c>
      <c r="B68" s="490" t="s">
        <v>321</v>
      </c>
      <c r="C68" s="491" t="s">
        <v>495</v>
      </c>
      <c r="D68" s="491" t="s">
        <v>495</v>
      </c>
      <c r="E68" s="491"/>
      <c r="F68" s="491">
        <v>6605.064049999999</v>
      </c>
      <c r="G68" s="491">
        <v>6833.3331180998757</v>
      </c>
      <c r="H68" s="491">
        <v>-228.26906809987668</v>
      </c>
      <c r="I68" s="492">
        <v>0.9665947694697854</v>
      </c>
      <c r="J68" s="493" t="s">
        <v>1</v>
      </c>
    </row>
    <row r="69" spans="1:10" ht="14.4" customHeight="1" x14ac:dyDescent="0.3">
      <c r="A69" s="489" t="s">
        <v>503</v>
      </c>
      <c r="B69" s="490" t="s">
        <v>322</v>
      </c>
      <c r="C69" s="491" t="s">
        <v>495</v>
      </c>
      <c r="D69" s="491" t="s">
        <v>495</v>
      </c>
      <c r="E69" s="491"/>
      <c r="F69" s="491">
        <v>8.8087999999999997</v>
      </c>
      <c r="G69" s="491">
        <v>0</v>
      </c>
      <c r="H69" s="491">
        <v>8.8087999999999997</v>
      </c>
      <c r="I69" s="492" t="s">
        <v>495</v>
      </c>
      <c r="J69" s="493" t="s">
        <v>1</v>
      </c>
    </row>
    <row r="70" spans="1:10" ht="14.4" customHeight="1" x14ac:dyDescent="0.3">
      <c r="A70" s="489" t="s">
        <v>503</v>
      </c>
      <c r="B70" s="490" t="s">
        <v>323</v>
      </c>
      <c r="C70" s="491" t="s">
        <v>495</v>
      </c>
      <c r="D70" s="491">
        <v>0</v>
      </c>
      <c r="E70" s="491"/>
      <c r="F70" s="491" t="s">
        <v>495</v>
      </c>
      <c r="G70" s="491" t="s">
        <v>495</v>
      </c>
      <c r="H70" s="491" t="s">
        <v>495</v>
      </c>
      <c r="I70" s="492" t="s">
        <v>495</v>
      </c>
      <c r="J70" s="493" t="s">
        <v>1</v>
      </c>
    </row>
    <row r="71" spans="1:10" ht="14.4" customHeight="1" x14ac:dyDescent="0.3">
      <c r="A71" s="489" t="s">
        <v>503</v>
      </c>
      <c r="B71" s="490" t="s">
        <v>324</v>
      </c>
      <c r="C71" s="491" t="s">
        <v>495</v>
      </c>
      <c r="D71" s="491" t="s">
        <v>495</v>
      </c>
      <c r="E71" s="491"/>
      <c r="F71" s="491">
        <v>650.6429599999999</v>
      </c>
      <c r="G71" s="491">
        <v>1634.1666666666665</v>
      </c>
      <c r="H71" s="491">
        <v>-983.52370666666661</v>
      </c>
      <c r="I71" s="492">
        <v>0.39814969505354408</v>
      </c>
      <c r="J71" s="493" t="s">
        <v>1</v>
      </c>
    </row>
    <row r="72" spans="1:10" ht="14.4" customHeight="1" x14ac:dyDescent="0.3">
      <c r="A72" s="489" t="s">
        <v>503</v>
      </c>
      <c r="B72" s="490" t="s">
        <v>505</v>
      </c>
      <c r="C72" s="491">
        <v>10827.44846</v>
      </c>
      <c r="D72" s="491">
        <v>14533.373420000013</v>
      </c>
      <c r="E72" s="491"/>
      <c r="F72" s="491">
        <v>15405.528720000002</v>
      </c>
      <c r="G72" s="491">
        <v>15431.43585478878</v>
      </c>
      <c r="H72" s="491">
        <v>-25.907134788778421</v>
      </c>
      <c r="I72" s="492">
        <v>0.99832114554779172</v>
      </c>
      <c r="J72" s="493" t="s">
        <v>501</v>
      </c>
    </row>
    <row r="73" spans="1:10" ht="14.4" customHeight="1" x14ac:dyDescent="0.3">
      <c r="A73" s="489" t="s">
        <v>495</v>
      </c>
      <c r="B73" s="490" t="s">
        <v>495</v>
      </c>
      <c r="C73" s="491" t="s">
        <v>495</v>
      </c>
      <c r="D73" s="491" t="s">
        <v>495</v>
      </c>
      <c r="E73" s="491"/>
      <c r="F73" s="491" t="s">
        <v>495</v>
      </c>
      <c r="G73" s="491" t="s">
        <v>495</v>
      </c>
      <c r="H73" s="491" t="s">
        <v>495</v>
      </c>
      <c r="I73" s="492" t="s">
        <v>495</v>
      </c>
      <c r="J73" s="493" t="s">
        <v>502</v>
      </c>
    </row>
    <row r="74" spans="1:10" ht="14.4" customHeight="1" x14ac:dyDescent="0.3">
      <c r="A74" s="489" t="s">
        <v>493</v>
      </c>
      <c r="B74" s="490" t="s">
        <v>496</v>
      </c>
      <c r="C74" s="491">
        <v>11647.866009999998</v>
      </c>
      <c r="D74" s="491">
        <v>15294.042350000014</v>
      </c>
      <c r="E74" s="491"/>
      <c r="F74" s="491">
        <v>16054.848240000003</v>
      </c>
      <c r="G74" s="491">
        <v>16096.412402569063</v>
      </c>
      <c r="H74" s="491">
        <v>-41.5641625690605</v>
      </c>
      <c r="I74" s="492">
        <v>0.99741779959847288</v>
      </c>
      <c r="J74" s="493" t="s">
        <v>497</v>
      </c>
    </row>
  </sheetData>
  <mergeCells count="3">
    <mergeCell ref="A1:I1"/>
    <mergeCell ref="F3:I3"/>
    <mergeCell ref="C4:D4"/>
  </mergeCells>
  <conditionalFormatting sqref="F24 F75:F65537">
    <cfRule type="cellIs" dxfId="23" priority="18" stopIfTrue="1" operator="greaterThan">
      <formula>1</formula>
    </cfRule>
  </conditionalFormatting>
  <conditionalFormatting sqref="H5:H23">
    <cfRule type="expression" dxfId="22" priority="14">
      <formula>$H5&gt;0</formula>
    </cfRule>
  </conditionalFormatting>
  <conditionalFormatting sqref="I5:I23">
    <cfRule type="expression" dxfId="21" priority="15">
      <formula>$I5&gt;1</formula>
    </cfRule>
  </conditionalFormatting>
  <conditionalFormatting sqref="B5:B23">
    <cfRule type="expression" dxfId="20" priority="11">
      <formula>OR($J5="NS",$J5="SumaNS",$J5="Účet")</formula>
    </cfRule>
  </conditionalFormatting>
  <conditionalFormatting sqref="F5:I23 B5:D23">
    <cfRule type="expression" dxfId="19" priority="17">
      <formula>AND($J5&lt;&gt;"",$J5&lt;&gt;"mezeraKL")</formula>
    </cfRule>
  </conditionalFormatting>
  <conditionalFormatting sqref="B5:D23 F5:I23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17" priority="13">
      <formula>OR($J5="SumaNS",$J5="NS")</formula>
    </cfRule>
  </conditionalFormatting>
  <conditionalFormatting sqref="A5:A23">
    <cfRule type="expression" dxfId="16" priority="9">
      <formula>AND($J5&lt;&gt;"mezeraKL",$J5&lt;&gt;"")</formula>
    </cfRule>
  </conditionalFormatting>
  <conditionalFormatting sqref="A5:A23">
    <cfRule type="expression" dxfId="15" priority="10">
      <formula>AND($J5&lt;&gt;"",$J5&lt;&gt;"mezeraKL")</formula>
    </cfRule>
  </conditionalFormatting>
  <conditionalFormatting sqref="H25:H74">
    <cfRule type="expression" dxfId="14" priority="5">
      <formula>$H25&gt;0</formula>
    </cfRule>
  </conditionalFormatting>
  <conditionalFormatting sqref="A25:A74">
    <cfRule type="expression" dxfId="13" priority="2">
      <formula>AND($J25&lt;&gt;"mezeraKL",$J25&lt;&gt;"")</formula>
    </cfRule>
  </conditionalFormatting>
  <conditionalFormatting sqref="I25:I74">
    <cfRule type="expression" dxfId="12" priority="6">
      <formula>$I25&gt;1</formula>
    </cfRule>
  </conditionalFormatting>
  <conditionalFormatting sqref="B25:B74">
    <cfRule type="expression" dxfId="11" priority="1">
      <formula>OR($J25="NS",$J25="SumaNS",$J25="Účet")</formula>
    </cfRule>
  </conditionalFormatting>
  <conditionalFormatting sqref="A25:D74 F25:I74">
    <cfRule type="expression" dxfId="10" priority="8">
      <formula>AND($J25&lt;&gt;"",$J25&lt;&gt;"mezeraKL")</formula>
    </cfRule>
  </conditionalFormatting>
  <conditionalFormatting sqref="B25:D74 F25:I74">
    <cfRule type="expression" dxfId="9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74 F25:I74">
    <cfRule type="expression" dxfId="8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2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61" hidden="1" customWidth="1" outlineLevel="1"/>
    <col min="2" max="2" width="28.33203125" style="161" hidden="1" customWidth="1" outlineLevel="1"/>
    <col min="3" max="3" width="5.33203125" style="243" bestFit="1" customWidth="1" collapsed="1"/>
    <col min="4" max="4" width="18.77734375" style="247" customWidth="1"/>
    <col min="5" max="5" width="9" style="243" bestFit="1" customWidth="1"/>
    <col min="6" max="6" width="18.77734375" style="247" customWidth="1"/>
    <col min="7" max="7" width="12.44140625" style="243" hidden="1" customWidth="1" outlineLevel="1"/>
    <col min="8" max="8" width="25.77734375" style="243" customWidth="1" collapsed="1"/>
    <col min="9" max="9" width="7.77734375" style="241" customWidth="1"/>
    <col min="10" max="10" width="10" style="241" customWidth="1"/>
    <col min="11" max="11" width="11.109375" style="241" customWidth="1"/>
    <col min="12" max="16384" width="8.88671875" style="161"/>
  </cols>
  <sheetData>
    <row r="1" spans="1:11" ht="18.600000000000001" customHeight="1" thickBot="1" x14ac:dyDescent="0.4">
      <c r="A1" s="399" t="s">
        <v>1868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4.4" customHeight="1" thickBot="1" x14ac:dyDescent="0.35">
      <c r="A2" s="273" t="s">
        <v>294</v>
      </c>
      <c r="B2" s="62"/>
      <c r="C2" s="245"/>
      <c r="D2" s="245"/>
      <c r="E2" s="245"/>
      <c r="F2" s="245"/>
      <c r="G2" s="245"/>
      <c r="H2" s="245"/>
      <c r="I2" s="246"/>
      <c r="J2" s="246"/>
      <c r="K2" s="246"/>
    </row>
    <row r="3" spans="1:11" ht="14.4" customHeight="1" thickBot="1" x14ac:dyDescent="0.35">
      <c r="A3" s="62"/>
      <c r="B3" s="62"/>
      <c r="C3" s="395"/>
      <c r="D3" s="396"/>
      <c r="E3" s="396"/>
      <c r="F3" s="396"/>
      <c r="G3" s="396"/>
      <c r="H3" s="173" t="s">
        <v>140</v>
      </c>
      <c r="I3" s="127">
        <f>IF(J3&lt;&gt;0,K3/J3,0)</f>
        <v>228.94264255871298</v>
      </c>
      <c r="J3" s="127">
        <f>SUBTOTAL(9,J5:J1048576)</f>
        <v>70129</v>
      </c>
      <c r="K3" s="128">
        <f>SUBTOTAL(9,K5:K1048576)</f>
        <v>16055518.579999981</v>
      </c>
    </row>
    <row r="4" spans="1:11" s="242" customFormat="1" ht="14.4" customHeight="1" thickBot="1" x14ac:dyDescent="0.35">
      <c r="A4" s="597" t="s">
        <v>4</v>
      </c>
      <c r="B4" s="598" t="s">
        <v>5</v>
      </c>
      <c r="C4" s="598" t="s">
        <v>0</v>
      </c>
      <c r="D4" s="598" t="s">
        <v>6</v>
      </c>
      <c r="E4" s="598" t="s">
        <v>7</v>
      </c>
      <c r="F4" s="598" t="s">
        <v>1</v>
      </c>
      <c r="G4" s="598" t="s">
        <v>77</v>
      </c>
      <c r="H4" s="496" t="s">
        <v>11</v>
      </c>
      <c r="I4" s="497" t="s">
        <v>155</v>
      </c>
      <c r="J4" s="497" t="s">
        <v>13</v>
      </c>
      <c r="K4" s="498" t="s">
        <v>172</v>
      </c>
    </row>
    <row r="5" spans="1:11" ht="14.4" customHeight="1" x14ac:dyDescent="0.3">
      <c r="A5" s="580" t="s">
        <v>493</v>
      </c>
      <c r="B5" s="581" t="s">
        <v>494</v>
      </c>
      <c r="C5" s="584" t="s">
        <v>498</v>
      </c>
      <c r="D5" s="599" t="s">
        <v>720</v>
      </c>
      <c r="E5" s="584" t="s">
        <v>1845</v>
      </c>
      <c r="F5" s="599" t="s">
        <v>1846</v>
      </c>
      <c r="G5" s="584" t="s">
        <v>1075</v>
      </c>
      <c r="H5" s="584" t="s">
        <v>1076</v>
      </c>
      <c r="I5" s="147">
        <v>260.3</v>
      </c>
      <c r="J5" s="147">
        <v>8</v>
      </c>
      <c r="K5" s="594">
        <v>2082.4</v>
      </c>
    </row>
    <row r="6" spans="1:11" ht="14.4" customHeight="1" x14ac:dyDescent="0.3">
      <c r="A6" s="505" t="s">
        <v>493</v>
      </c>
      <c r="B6" s="506" t="s">
        <v>494</v>
      </c>
      <c r="C6" s="507" t="s">
        <v>498</v>
      </c>
      <c r="D6" s="508" t="s">
        <v>720</v>
      </c>
      <c r="E6" s="507" t="s">
        <v>1845</v>
      </c>
      <c r="F6" s="508" t="s">
        <v>1846</v>
      </c>
      <c r="G6" s="507" t="s">
        <v>1077</v>
      </c>
      <c r="H6" s="507" t="s">
        <v>1078</v>
      </c>
      <c r="I6" s="509">
        <v>27.906000000000006</v>
      </c>
      <c r="J6" s="509">
        <v>164</v>
      </c>
      <c r="K6" s="510">
        <v>4574.4000000000005</v>
      </c>
    </row>
    <row r="7" spans="1:11" ht="14.4" customHeight="1" x14ac:dyDescent="0.3">
      <c r="A7" s="505" t="s">
        <v>493</v>
      </c>
      <c r="B7" s="506" t="s">
        <v>494</v>
      </c>
      <c r="C7" s="507" t="s">
        <v>498</v>
      </c>
      <c r="D7" s="508" t="s">
        <v>720</v>
      </c>
      <c r="E7" s="507" t="s">
        <v>1845</v>
      </c>
      <c r="F7" s="508" t="s">
        <v>1846</v>
      </c>
      <c r="G7" s="507" t="s">
        <v>1079</v>
      </c>
      <c r="H7" s="507" t="s">
        <v>1080</v>
      </c>
      <c r="I7" s="509">
        <v>3.01</v>
      </c>
      <c r="J7" s="509">
        <v>80</v>
      </c>
      <c r="K7" s="510">
        <v>240.8</v>
      </c>
    </row>
    <row r="8" spans="1:11" ht="14.4" customHeight="1" x14ac:dyDescent="0.3">
      <c r="A8" s="505" t="s">
        <v>493</v>
      </c>
      <c r="B8" s="506" t="s">
        <v>494</v>
      </c>
      <c r="C8" s="507" t="s">
        <v>498</v>
      </c>
      <c r="D8" s="508" t="s">
        <v>720</v>
      </c>
      <c r="E8" s="507" t="s">
        <v>1845</v>
      </c>
      <c r="F8" s="508" t="s">
        <v>1846</v>
      </c>
      <c r="G8" s="507" t="s">
        <v>1081</v>
      </c>
      <c r="H8" s="507" t="s">
        <v>1082</v>
      </c>
      <c r="I8" s="509">
        <v>0.88</v>
      </c>
      <c r="J8" s="509">
        <v>200</v>
      </c>
      <c r="K8" s="510">
        <v>176</v>
      </c>
    </row>
    <row r="9" spans="1:11" ht="14.4" customHeight="1" x14ac:dyDescent="0.3">
      <c r="A9" s="505" t="s">
        <v>493</v>
      </c>
      <c r="B9" s="506" t="s">
        <v>494</v>
      </c>
      <c r="C9" s="507" t="s">
        <v>498</v>
      </c>
      <c r="D9" s="508" t="s">
        <v>720</v>
      </c>
      <c r="E9" s="507" t="s">
        <v>1845</v>
      </c>
      <c r="F9" s="508" t="s">
        <v>1846</v>
      </c>
      <c r="G9" s="507" t="s">
        <v>1083</v>
      </c>
      <c r="H9" s="507" t="s">
        <v>1084</v>
      </c>
      <c r="I9" s="509">
        <v>0.59599999999999997</v>
      </c>
      <c r="J9" s="509">
        <v>650</v>
      </c>
      <c r="K9" s="510">
        <v>387</v>
      </c>
    </row>
    <row r="10" spans="1:11" ht="14.4" customHeight="1" x14ac:dyDescent="0.3">
      <c r="A10" s="505" t="s">
        <v>493</v>
      </c>
      <c r="B10" s="506" t="s">
        <v>494</v>
      </c>
      <c r="C10" s="507" t="s">
        <v>498</v>
      </c>
      <c r="D10" s="508" t="s">
        <v>720</v>
      </c>
      <c r="E10" s="507" t="s">
        <v>1845</v>
      </c>
      <c r="F10" s="508" t="s">
        <v>1846</v>
      </c>
      <c r="G10" s="507" t="s">
        <v>1085</v>
      </c>
      <c r="H10" s="507" t="s">
        <v>1086</v>
      </c>
      <c r="I10" s="509">
        <v>8.5775000000000006</v>
      </c>
      <c r="J10" s="509">
        <v>60</v>
      </c>
      <c r="K10" s="510">
        <v>514.67999999999995</v>
      </c>
    </row>
    <row r="11" spans="1:11" ht="14.4" customHeight="1" x14ac:dyDescent="0.3">
      <c r="A11" s="505" t="s">
        <v>493</v>
      </c>
      <c r="B11" s="506" t="s">
        <v>494</v>
      </c>
      <c r="C11" s="507" t="s">
        <v>498</v>
      </c>
      <c r="D11" s="508" t="s">
        <v>720</v>
      </c>
      <c r="E11" s="507" t="s">
        <v>1845</v>
      </c>
      <c r="F11" s="508" t="s">
        <v>1846</v>
      </c>
      <c r="G11" s="507" t="s">
        <v>1087</v>
      </c>
      <c r="H11" s="507" t="s">
        <v>1088</v>
      </c>
      <c r="I11" s="509">
        <v>28.6325</v>
      </c>
      <c r="J11" s="509">
        <v>32</v>
      </c>
      <c r="K11" s="510">
        <v>916.26</v>
      </c>
    </row>
    <row r="12" spans="1:11" ht="14.4" customHeight="1" x14ac:dyDescent="0.3">
      <c r="A12" s="505" t="s">
        <v>493</v>
      </c>
      <c r="B12" s="506" t="s">
        <v>494</v>
      </c>
      <c r="C12" s="507" t="s">
        <v>498</v>
      </c>
      <c r="D12" s="508" t="s">
        <v>720</v>
      </c>
      <c r="E12" s="507" t="s">
        <v>1845</v>
      </c>
      <c r="F12" s="508" t="s">
        <v>1846</v>
      </c>
      <c r="G12" s="507" t="s">
        <v>1089</v>
      </c>
      <c r="H12" s="507" t="s">
        <v>1090</v>
      </c>
      <c r="I12" s="509">
        <v>98.375</v>
      </c>
      <c r="J12" s="509">
        <v>25</v>
      </c>
      <c r="K12" s="510">
        <v>2459.4</v>
      </c>
    </row>
    <row r="13" spans="1:11" ht="14.4" customHeight="1" x14ac:dyDescent="0.3">
      <c r="A13" s="505" t="s">
        <v>493</v>
      </c>
      <c r="B13" s="506" t="s">
        <v>494</v>
      </c>
      <c r="C13" s="507" t="s">
        <v>498</v>
      </c>
      <c r="D13" s="508" t="s">
        <v>720</v>
      </c>
      <c r="E13" s="507" t="s">
        <v>1845</v>
      </c>
      <c r="F13" s="508" t="s">
        <v>1846</v>
      </c>
      <c r="G13" s="507" t="s">
        <v>1091</v>
      </c>
      <c r="H13" s="507" t="s">
        <v>1092</v>
      </c>
      <c r="I13" s="509">
        <v>0.57199999999999995</v>
      </c>
      <c r="J13" s="509">
        <v>950</v>
      </c>
      <c r="K13" s="510">
        <v>542</v>
      </c>
    </row>
    <row r="14" spans="1:11" ht="14.4" customHeight="1" x14ac:dyDescent="0.3">
      <c r="A14" s="505" t="s">
        <v>493</v>
      </c>
      <c r="B14" s="506" t="s">
        <v>494</v>
      </c>
      <c r="C14" s="507" t="s">
        <v>498</v>
      </c>
      <c r="D14" s="508" t="s">
        <v>720</v>
      </c>
      <c r="E14" s="507" t="s">
        <v>1845</v>
      </c>
      <c r="F14" s="508" t="s">
        <v>1846</v>
      </c>
      <c r="G14" s="507" t="s">
        <v>1093</v>
      </c>
      <c r="H14" s="507" t="s">
        <v>1094</v>
      </c>
      <c r="I14" s="509">
        <v>7.5100000000000007</v>
      </c>
      <c r="J14" s="509">
        <v>80</v>
      </c>
      <c r="K14" s="510">
        <v>600.79999999999995</v>
      </c>
    </row>
    <row r="15" spans="1:11" ht="14.4" customHeight="1" x14ac:dyDescent="0.3">
      <c r="A15" s="505" t="s">
        <v>493</v>
      </c>
      <c r="B15" s="506" t="s">
        <v>494</v>
      </c>
      <c r="C15" s="507" t="s">
        <v>498</v>
      </c>
      <c r="D15" s="508" t="s">
        <v>720</v>
      </c>
      <c r="E15" s="507" t="s">
        <v>1845</v>
      </c>
      <c r="F15" s="508" t="s">
        <v>1846</v>
      </c>
      <c r="G15" s="507" t="s">
        <v>1095</v>
      </c>
      <c r="H15" s="507" t="s">
        <v>1096</v>
      </c>
      <c r="I15" s="509">
        <v>6.29</v>
      </c>
      <c r="J15" s="509">
        <v>200</v>
      </c>
      <c r="K15" s="510">
        <v>1258.8</v>
      </c>
    </row>
    <row r="16" spans="1:11" ht="14.4" customHeight="1" x14ac:dyDescent="0.3">
      <c r="A16" s="505" t="s">
        <v>493</v>
      </c>
      <c r="B16" s="506" t="s">
        <v>494</v>
      </c>
      <c r="C16" s="507" t="s">
        <v>498</v>
      </c>
      <c r="D16" s="508" t="s">
        <v>720</v>
      </c>
      <c r="E16" s="507" t="s">
        <v>1845</v>
      </c>
      <c r="F16" s="508" t="s">
        <v>1846</v>
      </c>
      <c r="G16" s="507" t="s">
        <v>1097</v>
      </c>
      <c r="H16" s="507" t="s">
        <v>1098</v>
      </c>
      <c r="I16" s="509">
        <v>0.31</v>
      </c>
      <c r="J16" s="509">
        <v>850</v>
      </c>
      <c r="K16" s="510">
        <v>263.5</v>
      </c>
    </row>
    <row r="17" spans="1:11" ht="14.4" customHeight="1" x14ac:dyDescent="0.3">
      <c r="A17" s="505" t="s">
        <v>493</v>
      </c>
      <c r="B17" s="506" t="s">
        <v>494</v>
      </c>
      <c r="C17" s="507" t="s">
        <v>498</v>
      </c>
      <c r="D17" s="508" t="s">
        <v>720</v>
      </c>
      <c r="E17" s="507" t="s">
        <v>1845</v>
      </c>
      <c r="F17" s="508" t="s">
        <v>1846</v>
      </c>
      <c r="G17" s="507" t="s">
        <v>1099</v>
      </c>
      <c r="H17" s="507" t="s">
        <v>1100</v>
      </c>
      <c r="I17" s="509">
        <v>5.92</v>
      </c>
      <c r="J17" s="509">
        <v>2</v>
      </c>
      <c r="K17" s="510">
        <v>11.84</v>
      </c>
    </row>
    <row r="18" spans="1:11" ht="14.4" customHeight="1" x14ac:dyDescent="0.3">
      <c r="A18" s="505" t="s">
        <v>493</v>
      </c>
      <c r="B18" s="506" t="s">
        <v>494</v>
      </c>
      <c r="C18" s="507" t="s">
        <v>498</v>
      </c>
      <c r="D18" s="508" t="s">
        <v>720</v>
      </c>
      <c r="E18" s="507" t="s">
        <v>1847</v>
      </c>
      <c r="F18" s="508" t="s">
        <v>1848</v>
      </c>
      <c r="G18" s="507" t="s">
        <v>1101</v>
      </c>
      <c r="H18" s="507" t="s">
        <v>1102</v>
      </c>
      <c r="I18" s="509">
        <v>16.350000000000001</v>
      </c>
      <c r="J18" s="509">
        <v>40</v>
      </c>
      <c r="K18" s="510">
        <v>654.02</v>
      </c>
    </row>
    <row r="19" spans="1:11" ht="14.4" customHeight="1" x14ac:dyDescent="0.3">
      <c r="A19" s="505" t="s">
        <v>493</v>
      </c>
      <c r="B19" s="506" t="s">
        <v>494</v>
      </c>
      <c r="C19" s="507" t="s">
        <v>498</v>
      </c>
      <c r="D19" s="508" t="s">
        <v>720</v>
      </c>
      <c r="E19" s="507" t="s">
        <v>1847</v>
      </c>
      <c r="F19" s="508" t="s">
        <v>1848</v>
      </c>
      <c r="G19" s="507" t="s">
        <v>1103</v>
      </c>
      <c r="H19" s="507" t="s">
        <v>1104</v>
      </c>
      <c r="I19" s="509">
        <v>15.92</v>
      </c>
      <c r="J19" s="509">
        <v>150</v>
      </c>
      <c r="K19" s="510">
        <v>2388</v>
      </c>
    </row>
    <row r="20" spans="1:11" ht="14.4" customHeight="1" x14ac:dyDescent="0.3">
      <c r="A20" s="505" t="s">
        <v>493</v>
      </c>
      <c r="B20" s="506" t="s">
        <v>494</v>
      </c>
      <c r="C20" s="507" t="s">
        <v>498</v>
      </c>
      <c r="D20" s="508" t="s">
        <v>720</v>
      </c>
      <c r="E20" s="507" t="s">
        <v>1847</v>
      </c>
      <c r="F20" s="508" t="s">
        <v>1848</v>
      </c>
      <c r="G20" s="507" t="s">
        <v>1105</v>
      </c>
      <c r="H20" s="507" t="s">
        <v>1106</v>
      </c>
      <c r="I20" s="509">
        <v>11.144</v>
      </c>
      <c r="J20" s="509">
        <v>400</v>
      </c>
      <c r="K20" s="510">
        <v>4458.3</v>
      </c>
    </row>
    <row r="21" spans="1:11" ht="14.4" customHeight="1" x14ac:dyDescent="0.3">
      <c r="A21" s="505" t="s">
        <v>493</v>
      </c>
      <c r="B21" s="506" t="s">
        <v>494</v>
      </c>
      <c r="C21" s="507" t="s">
        <v>498</v>
      </c>
      <c r="D21" s="508" t="s">
        <v>720</v>
      </c>
      <c r="E21" s="507" t="s">
        <v>1847</v>
      </c>
      <c r="F21" s="508" t="s">
        <v>1848</v>
      </c>
      <c r="G21" s="507" t="s">
        <v>1107</v>
      </c>
      <c r="H21" s="507" t="s">
        <v>1108</v>
      </c>
      <c r="I21" s="509">
        <v>1.093</v>
      </c>
      <c r="J21" s="509">
        <v>5100</v>
      </c>
      <c r="K21" s="510">
        <v>5574</v>
      </c>
    </row>
    <row r="22" spans="1:11" ht="14.4" customHeight="1" x14ac:dyDescent="0.3">
      <c r="A22" s="505" t="s">
        <v>493</v>
      </c>
      <c r="B22" s="506" t="s">
        <v>494</v>
      </c>
      <c r="C22" s="507" t="s">
        <v>498</v>
      </c>
      <c r="D22" s="508" t="s">
        <v>720</v>
      </c>
      <c r="E22" s="507" t="s">
        <v>1847</v>
      </c>
      <c r="F22" s="508" t="s">
        <v>1848</v>
      </c>
      <c r="G22" s="507" t="s">
        <v>1109</v>
      </c>
      <c r="H22" s="507" t="s">
        <v>1110</v>
      </c>
      <c r="I22" s="509">
        <v>1.6749999999999998</v>
      </c>
      <c r="J22" s="509">
        <v>1200</v>
      </c>
      <c r="K22" s="510">
        <v>2008</v>
      </c>
    </row>
    <row r="23" spans="1:11" ht="14.4" customHeight="1" x14ac:dyDescent="0.3">
      <c r="A23" s="505" t="s">
        <v>493</v>
      </c>
      <c r="B23" s="506" t="s">
        <v>494</v>
      </c>
      <c r="C23" s="507" t="s">
        <v>498</v>
      </c>
      <c r="D23" s="508" t="s">
        <v>720</v>
      </c>
      <c r="E23" s="507" t="s">
        <v>1847</v>
      </c>
      <c r="F23" s="508" t="s">
        <v>1848</v>
      </c>
      <c r="G23" s="507" t="s">
        <v>1111</v>
      </c>
      <c r="H23" s="507" t="s">
        <v>1112</v>
      </c>
      <c r="I23" s="509">
        <v>0.47</v>
      </c>
      <c r="J23" s="509">
        <v>100</v>
      </c>
      <c r="K23" s="510">
        <v>47</v>
      </c>
    </row>
    <row r="24" spans="1:11" ht="14.4" customHeight="1" x14ac:dyDescent="0.3">
      <c r="A24" s="505" t="s">
        <v>493</v>
      </c>
      <c r="B24" s="506" t="s">
        <v>494</v>
      </c>
      <c r="C24" s="507" t="s">
        <v>498</v>
      </c>
      <c r="D24" s="508" t="s">
        <v>720</v>
      </c>
      <c r="E24" s="507" t="s">
        <v>1847</v>
      </c>
      <c r="F24" s="508" t="s">
        <v>1848</v>
      </c>
      <c r="G24" s="507" t="s">
        <v>1113</v>
      </c>
      <c r="H24" s="507" t="s">
        <v>1114</v>
      </c>
      <c r="I24" s="509">
        <v>0.67</v>
      </c>
      <c r="J24" s="509">
        <v>200</v>
      </c>
      <c r="K24" s="510">
        <v>134</v>
      </c>
    </row>
    <row r="25" spans="1:11" ht="14.4" customHeight="1" x14ac:dyDescent="0.3">
      <c r="A25" s="505" t="s">
        <v>493</v>
      </c>
      <c r="B25" s="506" t="s">
        <v>494</v>
      </c>
      <c r="C25" s="507" t="s">
        <v>498</v>
      </c>
      <c r="D25" s="508" t="s">
        <v>720</v>
      </c>
      <c r="E25" s="507" t="s">
        <v>1847</v>
      </c>
      <c r="F25" s="508" t="s">
        <v>1848</v>
      </c>
      <c r="G25" s="507" t="s">
        <v>1115</v>
      </c>
      <c r="H25" s="507" t="s">
        <v>1116</v>
      </c>
      <c r="I25" s="509">
        <v>22.53</v>
      </c>
      <c r="J25" s="509">
        <v>5</v>
      </c>
      <c r="K25" s="510">
        <v>112.65</v>
      </c>
    </row>
    <row r="26" spans="1:11" ht="14.4" customHeight="1" x14ac:dyDescent="0.3">
      <c r="A26" s="505" t="s">
        <v>493</v>
      </c>
      <c r="B26" s="506" t="s">
        <v>494</v>
      </c>
      <c r="C26" s="507" t="s">
        <v>498</v>
      </c>
      <c r="D26" s="508" t="s">
        <v>720</v>
      </c>
      <c r="E26" s="507" t="s">
        <v>1847</v>
      </c>
      <c r="F26" s="508" t="s">
        <v>1848</v>
      </c>
      <c r="G26" s="507" t="s">
        <v>1117</v>
      </c>
      <c r="H26" s="507" t="s">
        <v>1118</v>
      </c>
      <c r="I26" s="509">
        <v>15.291666666666666</v>
      </c>
      <c r="J26" s="509">
        <v>500</v>
      </c>
      <c r="K26" s="510">
        <v>7646.52</v>
      </c>
    </row>
    <row r="27" spans="1:11" ht="14.4" customHeight="1" x14ac:dyDescent="0.3">
      <c r="A27" s="505" t="s">
        <v>493</v>
      </c>
      <c r="B27" s="506" t="s">
        <v>494</v>
      </c>
      <c r="C27" s="507" t="s">
        <v>498</v>
      </c>
      <c r="D27" s="508" t="s">
        <v>720</v>
      </c>
      <c r="E27" s="507" t="s">
        <v>1847</v>
      </c>
      <c r="F27" s="508" t="s">
        <v>1848</v>
      </c>
      <c r="G27" s="507" t="s">
        <v>1119</v>
      </c>
      <c r="H27" s="507" t="s">
        <v>1120</v>
      </c>
      <c r="I27" s="509">
        <v>1.97</v>
      </c>
      <c r="J27" s="509">
        <v>60</v>
      </c>
      <c r="K27" s="510">
        <v>118.2</v>
      </c>
    </row>
    <row r="28" spans="1:11" ht="14.4" customHeight="1" x14ac:dyDescent="0.3">
      <c r="A28" s="505" t="s">
        <v>493</v>
      </c>
      <c r="B28" s="506" t="s">
        <v>494</v>
      </c>
      <c r="C28" s="507" t="s">
        <v>498</v>
      </c>
      <c r="D28" s="508" t="s">
        <v>720</v>
      </c>
      <c r="E28" s="507" t="s">
        <v>1847</v>
      </c>
      <c r="F28" s="508" t="s">
        <v>1848</v>
      </c>
      <c r="G28" s="507" t="s">
        <v>1121</v>
      </c>
      <c r="H28" s="507" t="s">
        <v>1122</v>
      </c>
      <c r="I28" s="509">
        <v>80.58</v>
      </c>
      <c r="J28" s="509">
        <v>5</v>
      </c>
      <c r="K28" s="510">
        <v>402.9</v>
      </c>
    </row>
    <row r="29" spans="1:11" ht="14.4" customHeight="1" x14ac:dyDescent="0.3">
      <c r="A29" s="505" t="s">
        <v>493</v>
      </c>
      <c r="B29" s="506" t="s">
        <v>494</v>
      </c>
      <c r="C29" s="507" t="s">
        <v>498</v>
      </c>
      <c r="D29" s="508" t="s">
        <v>720</v>
      </c>
      <c r="E29" s="507" t="s">
        <v>1847</v>
      </c>
      <c r="F29" s="508" t="s">
        <v>1848</v>
      </c>
      <c r="G29" s="507" t="s">
        <v>1123</v>
      </c>
      <c r="H29" s="507" t="s">
        <v>1124</v>
      </c>
      <c r="I29" s="509">
        <v>918.21</v>
      </c>
      <c r="J29" s="509">
        <v>120</v>
      </c>
      <c r="K29" s="510">
        <v>110185.01999999999</v>
      </c>
    </row>
    <row r="30" spans="1:11" ht="14.4" customHeight="1" x14ac:dyDescent="0.3">
      <c r="A30" s="505" t="s">
        <v>493</v>
      </c>
      <c r="B30" s="506" t="s">
        <v>494</v>
      </c>
      <c r="C30" s="507" t="s">
        <v>498</v>
      </c>
      <c r="D30" s="508" t="s">
        <v>720</v>
      </c>
      <c r="E30" s="507" t="s">
        <v>1847</v>
      </c>
      <c r="F30" s="508" t="s">
        <v>1848</v>
      </c>
      <c r="G30" s="507" t="s">
        <v>1125</v>
      </c>
      <c r="H30" s="507" t="s">
        <v>1126</v>
      </c>
      <c r="I30" s="509">
        <v>2.79</v>
      </c>
      <c r="J30" s="509">
        <v>300</v>
      </c>
      <c r="K30" s="510">
        <v>837</v>
      </c>
    </row>
    <row r="31" spans="1:11" ht="14.4" customHeight="1" x14ac:dyDescent="0.3">
      <c r="A31" s="505" t="s">
        <v>493</v>
      </c>
      <c r="B31" s="506" t="s">
        <v>494</v>
      </c>
      <c r="C31" s="507" t="s">
        <v>498</v>
      </c>
      <c r="D31" s="508" t="s">
        <v>720</v>
      </c>
      <c r="E31" s="507" t="s">
        <v>1847</v>
      </c>
      <c r="F31" s="508" t="s">
        <v>1848</v>
      </c>
      <c r="G31" s="507" t="s">
        <v>1127</v>
      </c>
      <c r="H31" s="507" t="s">
        <v>1128</v>
      </c>
      <c r="I31" s="509">
        <v>2.9</v>
      </c>
      <c r="J31" s="509">
        <v>200</v>
      </c>
      <c r="K31" s="510">
        <v>580</v>
      </c>
    </row>
    <row r="32" spans="1:11" ht="14.4" customHeight="1" x14ac:dyDescent="0.3">
      <c r="A32" s="505" t="s">
        <v>493</v>
      </c>
      <c r="B32" s="506" t="s">
        <v>494</v>
      </c>
      <c r="C32" s="507" t="s">
        <v>498</v>
      </c>
      <c r="D32" s="508" t="s">
        <v>720</v>
      </c>
      <c r="E32" s="507" t="s">
        <v>1847</v>
      </c>
      <c r="F32" s="508" t="s">
        <v>1848</v>
      </c>
      <c r="G32" s="507" t="s">
        <v>1129</v>
      </c>
      <c r="H32" s="507" t="s">
        <v>1130</v>
      </c>
      <c r="I32" s="509">
        <v>5.1300000000000008</v>
      </c>
      <c r="J32" s="509">
        <v>3840</v>
      </c>
      <c r="K32" s="510">
        <v>19699.2</v>
      </c>
    </row>
    <row r="33" spans="1:11" ht="14.4" customHeight="1" x14ac:dyDescent="0.3">
      <c r="A33" s="505" t="s">
        <v>493</v>
      </c>
      <c r="B33" s="506" t="s">
        <v>494</v>
      </c>
      <c r="C33" s="507" t="s">
        <v>498</v>
      </c>
      <c r="D33" s="508" t="s">
        <v>720</v>
      </c>
      <c r="E33" s="507" t="s">
        <v>1847</v>
      </c>
      <c r="F33" s="508" t="s">
        <v>1848</v>
      </c>
      <c r="G33" s="507" t="s">
        <v>1131</v>
      </c>
      <c r="H33" s="507" t="s">
        <v>1132</v>
      </c>
      <c r="I33" s="509">
        <v>17.979999999999997</v>
      </c>
      <c r="J33" s="509">
        <v>1300</v>
      </c>
      <c r="K33" s="510">
        <v>23374</v>
      </c>
    </row>
    <row r="34" spans="1:11" ht="14.4" customHeight="1" x14ac:dyDescent="0.3">
      <c r="A34" s="505" t="s">
        <v>493</v>
      </c>
      <c r="B34" s="506" t="s">
        <v>494</v>
      </c>
      <c r="C34" s="507" t="s">
        <v>498</v>
      </c>
      <c r="D34" s="508" t="s">
        <v>720</v>
      </c>
      <c r="E34" s="507" t="s">
        <v>1847</v>
      </c>
      <c r="F34" s="508" t="s">
        <v>1848</v>
      </c>
      <c r="G34" s="507" t="s">
        <v>1133</v>
      </c>
      <c r="H34" s="507" t="s">
        <v>1134</v>
      </c>
      <c r="I34" s="509">
        <v>17.98</v>
      </c>
      <c r="J34" s="509">
        <v>1100</v>
      </c>
      <c r="K34" s="510">
        <v>19778</v>
      </c>
    </row>
    <row r="35" spans="1:11" ht="14.4" customHeight="1" x14ac:dyDescent="0.3">
      <c r="A35" s="505" t="s">
        <v>493</v>
      </c>
      <c r="B35" s="506" t="s">
        <v>494</v>
      </c>
      <c r="C35" s="507" t="s">
        <v>498</v>
      </c>
      <c r="D35" s="508" t="s">
        <v>720</v>
      </c>
      <c r="E35" s="507" t="s">
        <v>1847</v>
      </c>
      <c r="F35" s="508" t="s">
        <v>1848</v>
      </c>
      <c r="G35" s="507" t="s">
        <v>1135</v>
      </c>
      <c r="H35" s="507" t="s">
        <v>1136</v>
      </c>
      <c r="I35" s="509">
        <v>17.98</v>
      </c>
      <c r="J35" s="509">
        <v>250</v>
      </c>
      <c r="K35" s="510">
        <v>4495</v>
      </c>
    </row>
    <row r="36" spans="1:11" ht="14.4" customHeight="1" x14ac:dyDescent="0.3">
      <c r="A36" s="505" t="s">
        <v>493</v>
      </c>
      <c r="B36" s="506" t="s">
        <v>494</v>
      </c>
      <c r="C36" s="507" t="s">
        <v>498</v>
      </c>
      <c r="D36" s="508" t="s">
        <v>720</v>
      </c>
      <c r="E36" s="507" t="s">
        <v>1847</v>
      </c>
      <c r="F36" s="508" t="s">
        <v>1848</v>
      </c>
      <c r="G36" s="507" t="s">
        <v>1137</v>
      </c>
      <c r="H36" s="507" t="s">
        <v>1138</v>
      </c>
      <c r="I36" s="509">
        <v>15.01</v>
      </c>
      <c r="J36" s="509">
        <v>20</v>
      </c>
      <c r="K36" s="510">
        <v>300.2</v>
      </c>
    </row>
    <row r="37" spans="1:11" ht="14.4" customHeight="1" x14ac:dyDescent="0.3">
      <c r="A37" s="505" t="s">
        <v>493</v>
      </c>
      <c r="B37" s="506" t="s">
        <v>494</v>
      </c>
      <c r="C37" s="507" t="s">
        <v>498</v>
      </c>
      <c r="D37" s="508" t="s">
        <v>720</v>
      </c>
      <c r="E37" s="507" t="s">
        <v>1847</v>
      </c>
      <c r="F37" s="508" t="s">
        <v>1848</v>
      </c>
      <c r="G37" s="507" t="s">
        <v>1139</v>
      </c>
      <c r="H37" s="507" t="s">
        <v>1140</v>
      </c>
      <c r="I37" s="509">
        <v>91.72</v>
      </c>
      <c r="J37" s="509">
        <v>10</v>
      </c>
      <c r="K37" s="510">
        <v>917.2</v>
      </c>
    </row>
    <row r="38" spans="1:11" ht="14.4" customHeight="1" x14ac:dyDescent="0.3">
      <c r="A38" s="505" t="s">
        <v>493</v>
      </c>
      <c r="B38" s="506" t="s">
        <v>494</v>
      </c>
      <c r="C38" s="507" t="s">
        <v>498</v>
      </c>
      <c r="D38" s="508" t="s">
        <v>720</v>
      </c>
      <c r="E38" s="507" t="s">
        <v>1847</v>
      </c>
      <c r="F38" s="508" t="s">
        <v>1848</v>
      </c>
      <c r="G38" s="507" t="s">
        <v>1141</v>
      </c>
      <c r="H38" s="507" t="s">
        <v>1142</v>
      </c>
      <c r="I38" s="509">
        <v>12.11</v>
      </c>
      <c r="J38" s="509">
        <v>20</v>
      </c>
      <c r="K38" s="510">
        <v>242.2</v>
      </c>
    </row>
    <row r="39" spans="1:11" ht="14.4" customHeight="1" x14ac:dyDescent="0.3">
      <c r="A39" s="505" t="s">
        <v>493</v>
      </c>
      <c r="B39" s="506" t="s">
        <v>494</v>
      </c>
      <c r="C39" s="507" t="s">
        <v>498</v>
      </c>
      <c r="D39" s="508" t="s">
        <v>720</v>
      </c>
      <c r="E39" s="507" t="s">
        <v>1847</v>
      </c>
      <c r="F39" s="508" t="s">
        <v>1848</v>
      </c>
      <c r="G39" s="507" t="s">
        <v>1143</v>
      </c>
      <c r="H39" s="507" t="s">
        <v>1144</v>
      </c>
      <c r="I39" s="509">
        <v>25.532499999999999</v>
      </c>
      <c r="J39" s="509">
        <v>29</v>
      </c>
      <c r="K39" s="510">
        <v>740.41</v>
      </c>
    </row>
    <row r="40" spans="1:11" ht="14.4" customHeight="1" x14ac:dyDescent="0.3">
      <c r="A40" s="505" t="s">
        <v>493</v>
      </c>
      <c r="B40" s="506" t="s">
        <v>494</v>
      </c>
      <c r="C40" s="507" t="s">
        <v>498</v>
      </c>
      <c r="D40" s="508" t="s">
        <v>720</v>
      </c>
      <c r="E40" s="507" t="s">
        <v>1847</v>
      </c>
      <c r="F40" s="508" t="s">
        <v>1848</v>
      </c>
      <c r="G40" s="507" t="s">
        <v>1145</v>
      </c>
      <c r="H40" s="507" t="s">
        <v>1146</v>
      </c>
      <c r="I40" s="509">
        <v>0.47749999999999998</v>
      </c>
      <c r="J40" s="509">
        <v>500</v>
      </c>
      <c r="K40" s="510">
        <v>239</v>
      </c>
    </row>
    <row r="41" spans="1:11" ht="14.4" customHeight="1" x14ac:dyDescent="0.3">
      <c r="A41" s="505" t="s">
        <v>493</v>
      </c>
      <c r="B41" s="506" t="s">
        <v>494</v>
      </c>
      <c r="C41" s="507" t="s">
        <v>498</v>
      </c>
      <c r="D41" s="508" t="s">
        <v>720</v>
      </c>
      <c r="E41" s="507" t="s">
        <v>1847</v>
      </c>
      <c r="F41" s="508" t="s">
        <v>1848</v>
      </c>
      <c r="G41" s="507" t="s">
        <v>1147</v>
      </c>
      <c r="H41" s="507" t="s">
        <v>1148</v>
      </c>
      <c r="I41" s="509">
        <v>4.0250000000000004</v>
      </c>
      <c r="J41" s="509">
        <v>150</v>
      </c>
      <c r="K41" s="510">
        <v>604</v>
      </c>
    </row>
    <row r="42" spans="1:11" ht="14.4" customHeight="1" x14ac:dyDescent="0.3">
      <c r="A42" s="505" t="s">
        <v>493</v>
      </c>
      <c r="B42" s="506" t="s">
        <v>494</v>
      </c>
      <c r="C42" s="507" t="s">
        <v>498</v>
      </c>
      <c r="D42" s="508" t="s">
        <v>720</v>
      </c>
      <c r="E42" s="507" t="s">
        <v>1847</v>
      </c>
      <c r="F42" s="508" t="s">
        <v>1848</v>
      </c>
      <c r="G42" s="507" t="s">
        <v>1149</v>
      </c>
      <c r="H42" s="507" t="s">
        <v>1150</v>
      </c>
      <c r="I42" s="509">
        <v>49.98</v>
      </c>
      <c r="J42" s="509">
        <v>10</v>
      </c>
      <c r="K42" s="510">
        <v>499.8</v>
      </c>
    </row>
    <row r="43" spans="1:11" ht="14.4" customHeight="1" x14ac:dyDescent="0.3">
      <c r="A43" s="505" t="s">
        <v>493</v>
      </c>
      <c r="B43" s="506" t="s">
        <v>494</v>
      </c>
      <c r="C43" s="507" t="s">
        <v>498</v>
      </c>
      <c r="D43" s="508" t="s">
        <v>720</v>
      </c>
      <c r="E43" s="507" t="s">
        <v>1847</v>
      </c>
      <c r="F43" s="508" t="s">
        <v>1848</v>
      </c>
      <c r="G43" s="507" t="s">
        <v>1151</v>
      </c>
      <c r="H43" s="507" t="s">
        <v>1152</v>
      </c>
      <c r="I43" s="509">
        <v>49.97</v>
      </c>
      <c r="J43" s="509">
        <v>10</v>
      </c>
      <c r="K43" s="510">
        <v>499.7</v>
      </c>
    </row>
    <row r="44" spans="1:11" ht="14.4" customHeight="1" x14ac:dyDescent="0.3">
      <c r="A44" s="505" t="s">
        <v>493</v>
      </c>
      <c r="B44" s="506" t="s">
        <v>494</v>
      </c>
      <c r="C44" s="507" t="s">
        <v>498</v>
      </c>
      <c r="D44" s="508" t="s">
        <v>720</v>
      </c>
      <c r="E44" s="507" t="s">
        <v>1847</v>
      </c>
      <c r="F44" s="508" t="s">
        <v>1848</v>
      </c>
      <c r="G44" s="507" t="s">
        <v>1153</v>
      </c>
      <c r="H44" s="507" t="s">
        <v>1154</v>
      </c>
      <c r="I44" s="509">
        <v>49.97</v>
      </c>
      <c r="J44" s="509">
        <v>10</v>
      </c>
      <c r="K44" s="510">
        <v>499.7</v>
      </c>
    </row>
    <row r="45" spans="1:11" ht="14.4" customHeight="1" x14ac:dyDescent="0.3">
      <c r="A45" s="505" t="s">
        <v>493</v>
      </c>
      <c r="B45" s="506" t="s">
        <v>494</v>
      </c>
      <c r="C45" s="507" t="s">
        <v>498</v>
      </c>
      <c r="D45" s="508" t="s">
        <v>720</v>
      </c>
      <c r="E45" s="507" t="s">
        <v>1847</v>
      </c>
      <c r="F45" s="508" t="s">
        <v>1848</v>
      </c>
      <c r="G45" s="507" t="s">
        <v>1155</v>
      </c>
      <c r="H45" s="507" t="s">
        <v>1156</v>
      </c>
      <c r="I45" s="509">
        <v>161.78</v>
      </c>
      <c r="J45" s="509">
        <v>5</v>
      </c>
      <c r="K45" s="510">
        <v>808.9</v>
      </c>
    </row>
    <row r="46" spans="1:11" ht="14.4" customHeight="1" x14ac:dyDescent="0.3">
      <c r="A46" s="505" t="s">
        <v>493</v>
      </c>
      <c r="B46" s="506" t="s">
        <v>494</v>
      </c>
      <c r="C46" s="507" t="s">
        <v>498</v>
      </c>
      <c r="D46" s="508" t="s">
        <v>720</v>
      </c>
      <c r="E46" s="507" t="s">
        <v>1847</v>
      </c>
      <c r="F46" s="508" t="s">
        <v>1848</v>
      </c>
      <c r="G46" s="507" t="s">
        <v>1157</v>
      </c>
      <c r="H46" s="507" t="s">
        <v>1158</v>
      </c>
      <c r="I46" s="509">
        <v>798.6</v>
      </c>
      <c r="J46" s="509">
        <v>70</v>
      </c>
      <c r="K46" s="510">
        <v>55902</v>
      </c>
    </row>
    <row r="47" spans="1:11" ht="14.4" customHeight="1" x14ac:dyDescent="0.3">
      <c r="A47" s="505" t="s">
        <v>493</v>
      </c>
      <c r="B47" s="506" t="s">
        <v>494</v>
      </c>
      <c r="C47" s="507" t="s">
        <v>498</v>
      </c>
      <c r="D47" s="508" t="s">
        <v>720</v>
      </c>
      <c r="E47" s="507" t="s">
        <v>1847</v>
      </c>
      <c r="F47" s="508" t="s">
        <v>1848</v>
      </c>
      <c r="G47" s="507" t="s">
        <v>1159</v>
      </c>
      <c r="H47" s="507" t="s">
        <v>1160</v>
      </c>
      <c r="I47" s="509">
        <v>618.6</v>
      </c>
      <c r="J47" s="509">
        <v>72</v>
      </c>
      <c r="K47" s="510">
        <v>44539.199999999997</v>
      </c>
    </row>
    <row r="48" spans="1:11" ht="14.4" customHeight="1" x14ac:dyDescent="0.3">
      <c r="A48" s="505" t="s">
        <v>493</v>
      </c>
      <c r="B48" s="506" t="s">
        <v>494</v>
      </c>
      <c r="C48" s="507" t="s">
        <v>498</v>
      </c>
      <c r="D48" s="508" t="s">
        <v>720</v>
      </c>
      <c r="E48" s="507" t="s">
        <v>1847</v>
      </c>
      <c r="F48" s="508" t="s">
        <v>1848</v>
      </c>
      <c r="G48" s="507" t="s">
        <v>1161</v>
      </c>
      <c r="H48" s="507" t="s">
        <v>1162</v>
      </c>
      <c r="I48" s="509">
        <v>36.200000000000003</v>
      </c>
      <c r="J48" s="509">
        <v>3</v>
      </c>
      <c r="K48" s="510">
        <v>108.6</v>
      </c>
    </row>
    <row r="49" spans="1:11" ht="14.4" customHeight="1" x14ac:dyDescent="0.3">
      <c r="A49" s="505" t="s">
        <v>493</v>
      </c>
      <c r="B49" s="506" t="s">
        <v>494</v>
      </c>
      <c r="C49" s="507" t="s">
        <v>498</v>
      </c>
      <c r="D49" s="508" t="s">
        <v>720</v>
      </c>
      <c r="E49" s="507" t="s">
        <v>1847</v>
      </c>
      <c r="F49" s="508" t="s">
        <v>1848</v>
      </c>
      <c r="G49" s="507" t="s">
        <v>1163</v>
      </c>
      <c r="H49" s="507" t="s">
        <v>1164</v>
      </c>
      <c r="I49" s="509">
        <v>9.44</v>
      </c>
      <c r="J49" s="509">
        <v>10</v>
      </c>
      <c r="K49" s="510">
        <v>94.4</v>
      </c>
    </row>
    <row r="50" spans="1:11" ht="14.4" customHeight="1" x14ac:dyDescent="0.3">
      <c r="A50" s="505" t="s">
        <v>493</v>
      </c>
      <c r="B50" s="506" t="s">
        <v>494</v>
      </c>
      <c r="C50" s="507" t="s">
        <v>498</v>
      </c>
      <c r="D50" s="508" t="s">
        <v>720</v>
      </c>
      <c r="E50" s="507" t="s">
        <v>1847</v>
      </c>
      <c r="F50" s="508" t="s">
        <v>1848</v>
      </c>
      <c r="G50" s="507" t="s">
        <v>1165</v>
      </c>
      <c r="H50" s="507" t="s">
        <v>1166</v>
      </c>
      <c r="I50" s="509">
        <v>827.33</v>
      </c>
      <c r="J50" s="509">
        <v>50</v>
      </c>
      <c r="K50" s="510">
        <v>41366.269999999997</v>
      </c>
    </row>
    <row r="51" spans="1:11" ht="14.4" customHeight="1" x14ac:dyDescent="0.3">
      <c r="A51" s="505" t="s">
        <v>493</v>
      </c>
      <c r="B51" s="506" t="s">
        <v>494</v>
      </c>
      <c r="C51" s="507" t="s">
        <v>498</v>
      </c>
      <c r="D51" s="508" t="s">
        <v>720</v>
      </c>
      <c r="E51" s="507" t="s">
        <v>1849</v>
      </c>
      <c r="F51" s="508" t="s">
        <v>1850</v>
      </c>
      <c r="G51" s="507" t="s">
        <v>1167</v>
      </c>
      <c r="H51" s="507" t="s">
        <v>1168</v>
      </c>
      <c r="I51" s="509">
        <v>1.4</v>
      </c>
      <c r="J51" s="509">
        <v>50</v>
      </c>
      <c r="K51" s="510">
        <v>70</v>
      </c>
    </row>
    <row r="52" spans="1:11" ht="14.4" customHeight="1" x14ac:dyDescent="0.3">
      <c r="A52" s="505" t="s">
        <v>493</v>
      </c>
      <c r="B52" s="506" t="s">
        <v>494</v>
      </c>
      <c r="C52" s="507" t="s">
        <v>498</v>
      </c>
      <c r="D52" s="508" t="s">
        <v>720</v>
      </c>
      <c r="E52" s="507" t="s">
        <v>1851</v>
      </c>
      <c r="F52" s="508" t="s">
        <v>1852</v>
      </c>
      <c r="G52" s="507" t="s">
        <v>1169</v>
      </c>
      <c r="H52" s="507" t="s">
        <v>1170</v>
      </c>
      <c r="I52" s="509">
        <v>8.17</v>
      </c>
      <c r="J52" s="509">
        <v>30</v>
      </c>
      <c r="K52" s="510">
        <v>245.1</v>
      </c>
    </row>
    <row r="53" spans="1:11" ht="14.4" customHeight="1" x14ac:dyDescent="0.3">
      <c r="A53" s="505" t="s">
        <v>493</v>
      </c>
      <c r="B53" s="506" t="s">
        <v>494</v>
      </c>
      <c r="C53" s="507" t="s">
        <v>498</v>
      </c>
      <c r="D53" s="508" t="s">
        <v>720</v>
      </c>
      <c r="E53" s="507" t="s">
        <v>1853</v>
      </c>
      <c r="F53" s="508" t="s">
        <v>1854</v>
      </c>
      <c r="G53" s="507" t="s">
        <v>1171</v>
      </c>
      <c r="H53" s="507" t="s">
        <v>1172</v>
      </c>
      <c r="I53" s="509">
        <v>35.619999999999997</v>
      </c>
      <c r="J53" s="509">
        <v>36</v>
      </c>
      <c r="K53" s="510">
        <v>1282.1600000000001</v>
      </c>
    </row>
    <row r="54" spans="1:11" ht="14.4" customHeight="1" x14ac:dyDescent="0.3">
      <c r="A54" s="505" t="s">
        <v>493</v>
      </c>
      <c r="B54" s="506" t="s">
        <v>494</v>
      </c>
      <c r="C54" s="507" t="s">
        <v>498</v>
      </c>
      <c r="D54" s="508" t="s">
        <v>720</v>
      </c>
      <c r="E54" s="507" t="s">
        <v>1855</v>
      </c>
      <c r="F54" s="508" t="s">
        <v>1856</v>
      </c>
      <c r="G54" s="507" t="s">
        <v>1173</v>
      </c>
      <c r="H54" s="507" t="s">
        <v>1174</v>
      </c>
      <c r="I54" s="509">
        <v>0.30333333333333329</v>
      </c>
      <c r="J54" s="509">
        <v>800</v>
      </c>
      <c r="K54" s="510">
        <v>242</v>
      </c>
    </row>
    <row r="55" spans="1:11" ht="14.4" customHeight="1" x14ac:dyDescent="0.3">
      <c r="A55" s="505" t="s">
        <v>493</v>
      </c>
      <c r="B55" s="506" t="s">
        <v>494</v>
      </c>
      <c r="C55" s="507" t="s">
        <v>498</v>
      </c>
      <c r="D55" s="508" t="s">
        <v>720</v>
      </c>
      <c r="E55" s="507" t="s">
        <v>1855</v>
      </c>
      <c r="F55" s="508" t="s">
        <v>1856</v>
      </c>
      <c r="G55" s="507" t="s">
        <v>1175</v>
      </c>
      <c r="H55" s="507" t="s">
        <v>1176</v>
      </c>
      <c r="I55" s="509">
        <v>0.30499999999999999</v>
      </c>
      <c r="J55" s="509">
        <v>200</v>
      </c>
      <c r="K55" s="510">
        <v>61</v>
      </c>
    </row>
    <row r="56" spans="1:11" ht="14.4" customHeight="1" x14ac:dyDescent="0.3">
      <c r="A56" s="505" t="s">
        <v>493</v>
      </c>
      <c r="B56" s="506" t="s">
        <v>494</v>
      </c>
      <c r="C56" s="507" t="s">
        <v>498</v>
      </c>
      <c r="D56" s="508" t="s">
        <v>720</v>
      </c>
      <c r="E56" s="507" t="s">
        <v>1855</v>
      </c>
      <c r="F56" s="508" t="s">
        <v>1856</v>
      </c>
      <c r="G56" s="507" t="s">
        <v>1177</v>
      </c>
      <c r="H56" s="507" t="s">
        <v>1178</v>
      </c>
      <c r="I56" s="509">
        <v>0.48499999999999999</v>
      </c>
      <c r="J56" s="509">
        <v>700</v>
      </c>
      <c r="K56" s="510">
        <v>341</v>
      </c>
    </row>
    <row r="57" spans="1:11" ht="14.4" customHeight="1" x14ac:dyDescent="0.3">
      <c r="A57" s="505" t="s">
        <v>493</v>
      </c>
      <c r="B57" s="506" t="s">
        <v>494</v>
      </c>
      <c r="C57" s="507" t="s">
        <v>498</v>
      </c>
      <c r="D57" s="508" t="s">
        <v>720</v>
      </c>
      <c r="E57" s="507" t="s">
        <v>1857</v>
      </c>
      <c r="F57" s="508" t="s">
        <v>1858</v>
      </c>
      <c r="G57" s="507" t="s">
        <v>1179</v>
      </c>
      <c r="H57" s="507" t="s">
        <v>1180</v>
      </c>
      <c r="I57" s="509">
        <v>0.71</v>
      </c>
      <c r="J57" s="509">
        <v>8200</v>
      </c>
      <c r="K57" s="510">
        <v>5822</v>
      </c>
    </row>
    <row r="58" spans="1:11" ht="14.4" customHeight="1" x14ac:dyDescent="0.3">
      <c r="A58" s="505" t="s">
        <v>493</v>
      </c>
      <c r="B58" s="506" t="s">
        <v>494</v>
      </c>
      <c r="C58" s="507" t="s">
        <v>498</v>
      </c>
      <c r="D58" s="508" t="s">
        <v>720</v>
      </c>
      <c r="E58" s="507" t="s">
        <v>1857</v>
      </c>
      <c r="F58" s="508" t="s">
        <v>1858</v>
      </c>
      <c r="G58" s="507" t="s">
        <v>1181</v>
      </c>
      <c r="H58" s="507" t="s">
        <v>1182</v>
      </c>
      <c r="I58" s="509">
        <v>0.71</v>
      </c>
      <c r="J58" s="509">
        <v>4000</v>
      </c>
      <c r="K58" s="510">
        <v>2840</v>
      </c>
    </row>
    <row r="59" spans="1:11" ht="14.4" customHeight="1" x14ac:dyDescent="0.3">
      <c r="A59" s="505" t="s">
        <v>493</v>
      </c>
      <c r="B59" s="506" t="s">
        <v>494</v>
      </c>
      <c r="C59" s="507" t="s">
        <v>498</v>
      </c>
      <c r="D59" s="508" t="s">
        <v>720</v>
      </c>
      <c r="E59" s="507" t="s">
        <v>1857</v>
      </c>
      <c r="F59" s="508" t="s">
        <v>1858</v>
      </c>
      <c r="G59" s="507" t="s">
        <v>1183</v>
      </c>
      <c r="H59" s="507" t="s">
        <v>1184</v>
      </c>
      <c r="I59" s="509">
        <v>0.71</v>
      </c>
      <c r="J59" s="509">
        <v>4400</v>
      </c>
      <c r="K59" s="510">
        <v>3124</v>
      </c>
    </row>
    <row r="60" spans="1:11" ht="14.4" customHeight="1" x14ac:dyDescent="0.3">
      <c r="A60" s="505" t="s">
        <v>493</v>
      </c>
      <c r="B60" s="506" t="s">
        <v>494</v>
      </c>
      <c r="C60" s="507" t="s">
        <v>1069</v>
      </c>
      <c r="D60" s="508" t="s">
        <v>1859</v>
      </c>
      <c r="E60" s="507" t="s">
        <v>1845</v>
      </c>
      <c r="F60" s="508" t="s">
        <v>1846</v>
      </c>
      <c r="G60" s="507" t="s">
        <v>1185</v>
      </c>
      <c r="H60" s="507" t="s">
        <v>1186</v>
      </c>
      <c r="I60" s="509">
        <v>8.52</v>
      </c>
      <c r="J60" s="509">
        <v>3</v>
      </c>
      <c r="K60" s="510">
        <v>25.56</v>
      </c>
    </row>
    <row r="61" spans="1:11" ht="14.4" customHeight="1" x14ac:dyDescent="0.3">
      <c r="A61" s="505" t="s">
        <v>493</v>
      </c>
      <c r="B61" s="506" t="s">
        <v>494</v>
      </c>
      <c r="C61" s="507" t="s">
        <v>1069</v>
      </c>
      <c r="D61" s="508" t="s">
        <v>1859</v>
      </c>
      <c r="E61" s="507" t="s">
        <v>1845</v>
      </c>
      <c r="F61" s="508" t="s">
        <v>1846</v>
      </c>
      <c r="G61" s="507" t="s">
        <v>1187</v>
      </c>
      <c r="H61" s="507" t="s">
        <v>1188</v>
      </c>
      <c r="I61" s="509">
        <v>8.1999999999999993</v>
      </c>
      <c r="J61" s="509">
        <v>2</v>
      </c>
      <c r="K61" s="510">
        <v>16.399999999999999</v>
      </c>
    </row>
    <row r="62" spans="1:11" ht="14.4" customHeight="1" x14ac:dyDescent="0.3">
      <c r="A62" s="505" t="s">
        <v>493</v>
      </c>
      <c r="B62" s="506" t="s">
        <v>494</v>
      </c>
      <c r="C62" s="507" t="s">
        <v>1069</v>
      </c>
      <c r="D62" s="508" t="s">
        <v>1859</v>
      </c>
      <c r="E62" s="507" t="s">
        <v>1845</v>
      </c>
      <c r="F62" s="508" t="s">
        <v>1846</v>
      </c>
      <c r="G62" s="507" t="s">
        <v>1077</v>
      </c>
      <c r="H62" s="507" t="s">
        <v>1078</v>
      </c>
      <c r="I62" s="509">
        <v>27.964444444444446</v>
      </c>
      <c r="J62" s="509">
        <v>41</v>
      </c>
      <c r="K62" s="510">
        <v>1148.98</v>
      </c>
    </row>
    <row r="63" spans="1:11" ht="14.4" customHeight="1" x14ac:dyDescent="0.3">
      <c r="A63" s="505" t="s">
        <v>493</v>
      </c>
      <c r="B63" s="506" t="s">
        <v>494</v>
      </c>
      <c r="C63" s="507" t="s">
        <v>1069</v>
      </c>
      <c r="D63" s="508" t="s">
        <v>1859</v>
      </c>
      <c r="E63" s="507" t="s">
        <v>1845</v>
      </c>
      <c r="F63" s="508" t="s">
        <v>1846</v>
      </c>
      <c r="G63" s="507" t="s">
        <v>1083</v>
      </c>
      <c r="H63" s="507" t="s">
        <v>1084</v>
      </c>
      <c r="I63" s="509">
        <v>0.6</v>
      </c>
      <c r="J63" s="509">
        <v>300</v>
      </c>
      <c r="K63" s="510">
        <v>180</v>
      </c>
    </row>
    <row r="64" spans="1:11" ht="14.4" customHeight="1" x14ac:dyDescent="0.3">
      <c r="A64" s="505" t="s">
        <v>493</v>
      </c>
      <c r="B64" s="506" t="s">
        <v>494</v>
      </c>
      <c r="C64" s="507" t="s">
        <v>1069</v>
      </c>
      <c r="D64" s="508" t="s">
        <v>1859</v>
      </c>
      <c r="E64" s="507" t="s">
        <v>1845</v>
      </c>
      <c r="F64" s="508" t="s">
        <v>1846</v>
      </c>
      <c r="G64" s="507" t="s">
        <v>1085</v>
      </c>
      <c r="H64" s="507" t="s">
        <v>1086</v>
      </c>
      <c r="I64" s="509">
        <v>8.5785714285714274</v>
      </c>
      <c r="J64" s="509">
        <v>16</v>
      </c>
      <c r="K64" s="510">
        <v>137.26</v>
      </c>
    </row>
    <row r="65" spans="1:11" ht="14.4" customHeight="1" x14ac:dyDescent="0.3">
      <c r="A65" s="505" t="s">
        <v>493</v>
      </c>
      <c r="B65" s="506" t="s">
        <v>494</v>
      </c>
      <c r="C65" s="507" t="s">
        <v>1069</v>
      </c>
      <c r="D65" s="508" t="s">
        <v>1859</v>
      </c>
      <c r="E65" s="507" t="s">
        <v>1845</v>
      </c>
      <c r="F65" s="508" t="s">
        <v>1846</v>
      </c>
      <c r="G65" s="507" t="s">
        <v>1189</v>
      </c>
      <c r="H65" s="507" t="s">
        <v>1190</v>
      </c>
      <c r="I65" s="509">
        <v>1.17</v>
      </c>
      <c r="J65" s="509">
        <v>6</v>
      </c>
      <c r="K65" s="510">
        <v>7.02</v>
      </c>
    </row>
    <row r="66" spans="1:11" ht="14.4" customHeight="1" x14ac:dyDescent="0.3">
      <c r="A66" s="505" t="s">
        <v>493</v>
      </c>
      <c r="B66" s="506" t="s">
        <v>494</v>
      </c>
      <c r="C66" s="507" t="s">
        <v>1069</v>
      </c>
      <c r="D66" s="508" t="s">
        <v>1859</v>
      </c>
      <c r="E66" s="507" t="s">
        <v>1845</v>
      </c>
      <c r="F66" s="508" t="s">
        <v>1846</v>
      </c>
      <c r="G66" s="507" t="s">
        <v>1091</v>
      </c>
      <c r="H66" s="507" t="s">
        <v>1092</v>
      </c>
      <c r="I66" s="509">
        <v>0.57166666666666666</v>
      </c>
      <c r="J66" s="509">
        <v>1450</v>
      </c>
      <c r="K66" s="510">
        <v>829</v>
      </c>
    </row>
    <row r="67" spans="1:11" ht="14.4" customHeight="1" x14ac:dyDescent="0.3">
      <c r="A67" s="505" t="s">
        <v>493</v>
      </c>
      <c r="B67" s="506" t="s">
        <v>494</v>
      </c>
      <c r="C67" s="507" t="s">
        <v>1069</v>
      </c>
      <c r="D67" s="508" t="s">
        <v>1859</v>
      </c>
      <c r="E67" s="507" t="s">
        <v>1845</v>
      </c>
      <c r="F67" s="508" t="s">
        <v>1846</v>
      </c>
      <c r="G67" s="507" t="s">
        <v>1097</v>
      </c>
      <c r="H67" s="507" t="s">
        <v>1098</v>
      </c>
      <c r="I67" s="509">
        <v>0.31</v>
      </c>
      <c r="J67" s="509">
        <v>100</v>
      </c>
      <c r="K67" s="510">
        <v>31</v>
      </c>
    </row>
    <row r="68" spans="1:11" ht="14.4" customHeight="1" x14ac:dyDescent="0.3">
      <c r="A68" s="505" t="s">
        <v>493</v>
      </c>
      <c r="B68" s="506" t="s">
        <v>494</v>
      </c>
      <c r="C68" s="507" t="s">
        <v>1069</v>
      </c>
      <c r="D68" s="508" t="s">
        <v>1859</v>
      </c>
      <c r="E68" s="507" t="s">
        <v>1845</v>
      </c>
      <c r="F68" s="508" t="s">
        <v>1846</v>
      </c>
      <c r="G68" s="507" t="s">
        <v>1191</v>
      </c>
      <c r="H68" s="507" t="s">
        <v>1192</v>
      </c>
      <c r="I68" s="509">
        <v>11.74</v>
      </c>
      <c r="J68" s="509">
        <v>1</v>
      </c>
      <c r="K68" s="510">
        <v>11.74</v>
      </c>
    </row>
    <row r="69" spans="1:11" ht="14.4" customHeight="1" x14ac:dyDescent="0.3">
      <c r="A69" s="505" t="s">
        <v>493</v>
      </c>
      <c r="B69" s="506" t="s">
        <v>494</v>
      </c>
      <c r="C69" s="507" t="s">
        <v>1069</v>
      </c>
      <c r="D69" s="508" t="s">
        <v>1859</v>
      </c>
      <c r="E69" s="507" t="s">
        <v>1845</v>
      </c>
      <c r="F69" s="508" t="s">
        <v>1846</v>
      </c>
      <c r="G69" s="507" t="s">
        <v>1193</v>
      </c>
      <c r="H69" s="507" t="s">
        <v>1194</v>
      </c>
      <c r="I69" s="509">
        <v>7.097999999999999</v>
      </c>
      <c r="J69" s="509">
        <v>7</v>
      </c>
      <c r="K69" s="510">
        <v>49.69</v>
      </c>
    </row>
    <row r="70" spans="1:11" ht="14.4" customHeight="1" x14ac:dyDescent="0.3">
      <c r="A70" s="505" t="s">
        <v>493</v>
      </c>
      <c r="B70" s="506" t="s">
        <v>494</v>
      </c>
      <c r="C70" s="507" t="s">
        <v>1069</v>
      </c>
      <c r="D70" s="508" t="s">
        <v>1859</v>
      </c>
      <c r="E70" s="507" t="s">
        <v>1845</v>
      </c>
      <c r="F70" s="508" t="s">
        <v>1846</v>
      </c>
      <c r="G70" s="507" t="s">
        <v>1195</v>
      </c>
      <c r="H70" s="507" t="s">
        <v>1196</v>
      </c>
      <c r="I70" s="509">
        <v>8.2799999999999994</v>
      </c>
      <c r="J70" s="509">
        <v>3</v>
      </c>
      <c r="K70" s="510">
        <v>24.839999999999996</v>
      </c>
    </row>
    <row r="71" spans="1:11" ht="14.4" customHeight="1" x14ac:dyDescent="0.3">
      <c r="A71" s="505" t="s">
        <v>493</v>
      </c>
      <c r="B71" s="506" t="s">
        <v>494</v>
      </c>
      <c r="C71" s="507" t="s">
        <v>1069</v>
      </c>
      <c r="D71" s="508" t="s">
        <v>1859</v>
      </c>
      <c r="E71" s="507" t="s">
        <v>1845</v>
      </c>
      <c r="F71" s="508" t="s">
        <v>1846</v>
      </c>
      <c r="G71" s="507" t="s">
        <v>1099</v>
      </c>
      <c r="H71" s="507" t="s">
        <v>1100</v>
      </c>
      <c r="I71" s="509">
        <v>5.92</v>
      </c>
      <c r="J71" s="509">
        <v>2</v>
      </c>
      <c r="K71" s="510">
        <v>11.84</v>
      </c>
    </row>
    <row r="72" spans="1:11" ht="14.4" customHeight="1" x14ac:dyDescent="0.3">
      <c r="A72" s="505" t="s">
        <v>493</v>
      </c>
      <c r="B72" s="506" t="s">
        <v>494</v>
      </c>
      <c r="C72" s="507" t="s">
        <v>1069</v>
      </c>
      <c r="D72" s="508" t="s">
        <v>1859</v>
      </c>
      <c r="E72" s="507" t="s">
        <v>1847</v>
      </c>
      <c r="F72" s="508" t="s">
        <v>1848</v>
      </c>
      <c r="G72" s="507" t="s">
        <v>1197</v>
      </c>
      <c r="H72" s="507" t="s">
        <v>1198</v>
      </c>
      <c r="I72" s="509">
        <v>11.68</v>
      </c>
      <c r="J72" s="509">
        <v>40</v>
      </c>
      <c r="K72" s="510">
        <v>467.2</v>
      </c>
    </row>
    <row r="73" spans="1:11" ht="14.4" customHeight="1" x14ac:dyDescent="0.3">
      <c r="A73" s="505" t="s">
        <v>493</v>
      </c>
      <c r="B73" s="506" t="s">
        <v>494</v>
      </c>
      <c r="C73" s="507" t="s">
        <v>1069</v>
      </c>
      <c r="D73" s="508" t="s">
        <v>1859</v>
      </c>
      <c r="E73" s="507" t="s">
        <v>1847</v>
      </c>
      <c r="F73" s="508" t="s">
        <v>1848</v>
      </c>
      <c r="G73" s="507" t="s">
        <v>1105</v>
      </c>
      <c r="H73" s="507" t="s">
        <v>1106</v>
      </c>
      <c r="I73" s="509">
        <v>11.14</v>
      </c>
      <c r="J73" s="509">
        <v>50</v>
      </c>
      <c r="K73" s="510">
        <v>557</v>
      </c>
    </row>
    <row r="74" spans="1:11" ht="14.4" customHeight="1" x14ac:dyDescent="0.3">
      <c r="A74" s="505" t="s">
        <v>493</v>
      </c>
      <c r="B74" s="506" t="s">
        <v>494</v>
      </c>
      <c r="C74" s="507" t="s">
        <v>1069</v>
      </c>
      <c r="D74" s="508" t="s">
        <v>1859</v>
      </c>
      <c r="E74" s="507" t="s">
        <v>1847</v>
      </c>
      <c r="F74" s="508" t="s">
        <v>1848</v>
      </c>
      <c r="G74" s="507" t="s">
        <v>1109</v>
      </c>
      <c r="H74" s="507" t="s">
        <v>1110</v>
      </c>
      <c r="I74" s="509">
        <v>1.68</v>
      </c>
      <c r="J74" s="509">
        <v>100</v>
      </c>
      <c r="K74" s="510">
        <v>168</v>
      </c>
    </row>
    <row r="75" spans="1:11" ht="14.4" customHeight="1" x14ac:dyDescent="0.3">
      <c r="A75" s="505" t="s">
        <v>493</v>
      </c>
      <c r="B75" s="506" t="s">
        <v>494</v>
      </c>
      <c r="C75" s="507" t="s">
        <v>1069</v>
      </c>
      <c r="D75" s="508" t="s">
        <v>1859</v>
      </c>
      <c r="E75" s="507" t="s">
        <v>1847</v>
      </c>
      <c r="F75" s="508" t="s">
        <v>1848</v>
      </c>
      <c r="G75" s="507" t="s">
        <v>1111</v>
      </c>
      <c r="H75" s="507" t="s">
        <v>1112</v>
      </c>
      <c r="I75" s="509">
        <v>0.47</v>
      </c>
      <c r="J75" s="509">
        <v>100</v>
      </c>
      <c r="K75" s="510">
        <v>47</v>
      </c>
    </row>
    <row r="76" spans="1:11" ht="14.4" customHeight="1" x14ac:dyDescent="0.3">
      <c r="A76" s="505" t="s">
        <v>493</v>
      </c>
      <c r="B76" s="506" t="s">
        <v>494</v>
      </c>
      <c r="C76" s="507" t="s">
        <v>1069</v>
      </c>
      <c r="D76" s="508" t="s">
        <v>1859</v>
      </c>
      <c r="E76" s="507" t="s">
        <v>1847</v>
      </c>
      <c r="F76" s="508" t="s">
        <v>1848</v>
      </c>
      <c r="G76" s="507" t="s">
        <v>1119</v>
      </c>
      <c r="H76" s="507" t="s">
        <v>1120</v>
      </c>
      <c r="I76" s="509">
        <v>1.9233333333333331</v>
      </c>
      <c r="J76" s="509">
        <v>60</v>
      </c>
      <c r="K76" s="510">
        <v>115.4</v>
      </c>
    </row>
    <row r="77" spans="1:11" ht="14.4" customHeight="1" x14ac:dyDescent="0.3">
      <c r="A77" s="505" t="s">
        <v>493</v>
      </c>
      <c r="B77" s="506" t="s">
        <v>494</v>
      </c>
      <c r="C77" s="507" t="s">
        <v>1069</v>
      </c>
      <c r="D77" s="508" t="s">
        <v>1859</v>
      </c>
      <c r="E77" s="507" t="s">
        <v>1847</v>
      </c>
      <c r="F77" s="508" t="s">
        <v>1848</v>
      </c>
      <c r="G77" s="507" t="s">
        <v>1127</v>
      </c>
      <c r="H77" s="507" t="s">
        <v>1128</v>
      </c>
      <c r="I77" s="509">
        <v>2.91</v>
      </c>
      <c r="J77" s="509">
        <v>200</v>
      </c>
      <c r="K77" s="510">
        <v>582</v>
      </c>
    </row>
    <row r="78" spans="1:11" ht="14.4" customHeight="1" x14ac:dyDescent="0.3">
      <c r="A78" s="505" t="s">
        <v>493</v>
      </c>
      <c r="B78" s="506" t="s">
        <v>494</v>
      </c>
      <c r="C78" s="507" t="s">
        <v>1069</v>
      </c>
      <c r="D78" s="508" t="s">
        <v>1859</v>
      </c>
      <c r="E78" s="507" t="s">
        <v>1847</v>
      </c>
      <c r="F78" s="508" t="s">
        <v>1848</v>
      </c>
      <c r="G78" s="507" t="s">
        <v>1129</v>
      </c>
      <c r="H78" s="507" t="s">
        <v>1130</v>
      </c>
      <c r="I78" s="509">
        <v>5.13</v>
      </c>
      <c r="J78" s="509">
        <v>40</v>
      </c>
      <c r="K78" s="510">
        <v>205.2</v>
      </c>
    </row>
    <row r="79" spans="1:11" ht="14.4" customHeight="1" x14ac:dyDescent="0.3">
      <c r="A79" s="505" t="s">
        <v>493</v>
      </c>
      <c r="B79" s="506" t="s">
        <v>494</v>
      </c>
      <c r="C79" s="507" t="s">
        <v>1069</v>
      </c>
      <c r="D79" s="508" t="s">
        <v>1859</v>
      </c>
      <c r="E79" s="507" t="s">
        <v>1847</v>
      </c>
      <c r="F79" s="508" t="s">
        <v>1848</v>
      </c>
      <c r="G79" s="507" t="s">
        <v>1139</v>
      </c>
      <c r="H79" s="507" t="s">
        <v>1140</v>
      </c>
      <c r="I79" s="509">
        <v>91.72</v>
      </c>
      <c r="J79" s="509">
        <v>10</v>
      </c>
      <c r="K79" s="510">
        <v>917.2</v>
      </c>
    </row>
    <row r="80" spans="1:11" ht="14.4" customHeight="1" x14ac:dyDescent="0.3">
      <c r="A80" s="505" t="s">
        <v>493</v>
      </c>
      <c r="B80" s="506" t="s">
        <v>494</v>
      </c>
      <c r="C80" s="507" t="s">
        <v>1069</v>
      </c>
      <c r="D80" s="508" t="s">
        <v>1859</v>
      </c>
      <c r="E80" s="507" t="s">
        <v>1847</v>
      </c>
      <c r="F80" s="508" t="s">
        <v>1848</v>
      </c>
      <c r="G80" s="507" t="s">
        <v>1199</v>
      </c>
      <c r="H80" s="507" t="s">
        <v>1200</v>
      </c>
      <c r="I80" s="509">
        <v>1409.65</v>
      </c>
      <c r="J80" s="509">
        <v>10</v>
      </c>
      <c r="K80" s="510">
        <v>14096.5</v>
      </c>
    </row>
    <row r="81" spans="1:11" ht="14.4" customHeight="1" x14ac:dyDescent="0.3">
      <c r="A81" s="505" t="s">
        <v>493</v>
      </c>
      <c r="B81" s="506" t="s">
        <v>494</v>
      </c>
      <c r="C81" s="507" t="s">
        <v>1069</v>
      </c>
      <c r="D81" s="508" t="s">
        <v>1859</v>
      </c>
      <c r="E81" s="507" t="s">
        <v>1847</v>
      </c>
      <c r="F81" s="508" t="s">
        <v>1848</v>
      </c>
      <c r="G81" s="507" t="s">
        <v>1201</v>
      </c>
      <c r="H81" s="507" t="s">
        <v>1202</v>
      </c>
      <c r="I81" s="509">
        <v>9099.2000000000007</v>
      </c>
      <c r="J81" s="509">
        <v>20</v>
      </c>
      <c r="K81" s="510">
        <v>181984</v>
      </c>
    </row>
    <row r="82" spans="1:11" ht="14.4" customHeight="1" x14ac:dyDescent="0.3">
      <c r="A82" s="505" t="s">
        <v>493</v>
      </c>
      <c r="B82" s="506" t="s">
        <v>494</v>
      </c>
      <c r="C82" s="507" t="s">
        <v>1069</v>
      </c>
      <c r="D82" s="508" t="s">
        <v>1859</v>
      </c>
      <c r="E82" s="507" t="s">
        <v>1847</v>
      </c>
      <c r="F82" s="508" t="s">
        <v>1848</v>
      </c>
      <c r="G82" s="507" t="s">
        <v>1203</v>
      </c>
      <c r="H82" s="507" t="s">
        <v>1204</v>
      </c>
      <c r="I82" s="509">
        <v>78.650000000000006</v>
      </c>
      <c r="J82" s="509">
        <v>2</v>
      </c>
      <c r="K82" s="510">
        <v>157.30000000000001</v>
      </c>
    </row>
    <row r="83" spans="1:11" ht="14.4" customHeight="1" x14ac:dyDescent="0.3">
      <c r="A83" s="505" t="s">
        <v>493</v>
      </c>
      <c r="B83" s="506" t="s">
        <v>494</v>
      </c>
      <c r="C83" s="507" t="s">
        <v>1069</v>
      </c>
      <c r="D83" s="508" t="s">
        <v>1859</v>
      </c>
      <c r="E83" s="507" t="s">
        <v>1847</v>
      </c>
      <c r="F83" s="508" t="s">
        <v>1848</v>
      </c>
      <c r="G83" s="507" t="s">
        <v>1205</v>
      </c>
      <c r="H83" s="507" t="s">
        <v>1206</v>
      </c>
      <c r="I83" s="509">
        <v>2130.8000000000002</v>
      </c>
      <c r="J83" s="509">
        <v>3</v>
      </c>
      <c r="K83" s="510">
        <v>6392.4</v>
      </c>
    </row>
    <row r="84" spans="1:11" ht="14.4" customHeight="1" x14ac:dyDescent="0.3">
      <c r="A84" s="505" t="s">
        <v>493</v>
      </c>
      <c r="B84" s="506" t="s">
        <v>494</v>
      </c>
      <c r="C84" s="507" t="s">
        <v>1069</v>
      </c>
      <c r="D84" s="508" t="s">
        <v>1859</v>
      </c>
      <c r="E84" s="507" t="s">
        <v>1849</v>
      </c>
      <c r="F84" s="508" t="s">
        <v>1850</v>
      </c>
      <c r="G84" s="507" t="s">
        <v>1167</v>
      </c>
      <c r="H84" s="507" t="s">
        <v>1168</v>
      </c>
      <c r="I84" s="509">
        <v>1.41</v>
      </c>
      <c r="J84" s="509">
        <v>50</v>
      </c>
      <c r="K84" s="510">
        <v>70.36</v>
      </c>
    </row>
    <row r="85" spans="1:11" ht="14.4" customHeight="1" x14ac:dyDescent="0.3">
      <c r="A85" s="505" t="s">
        <v>493</v>
      </c>
      <c r="B85" s="506" t="s">
        <v>494</v>
      </c>
      <c r="C85" s="507" t="s">
        <v>1069</v>
      </c>
      <c r="D85" s="508" t="s">
        <v>1859</v>
      </c>
      <c r="E85" s="507" t="s">
        <v>1851</v>
      </c>
      <c r="F85" s="508" t="s">
        <v>1852</v>
      </c>
      <c r="G85" s="507" t="s">
        <v>1169</v>
      </c>
      <c r="H85" s="507" t="s">
        <v>1170</v>
      </c>
      <c r="I85" s="509">
        <v>8.17</v>
      </c>
      <c r="J85" s="509">
        <v>40</v>
      </c>
      <c r="K85" s="510">
        <v>326.8</v>
      </c>
    </row>
    <row r="86" spans="1:11" ht="14.4" customHeight="1" x14ac:dyDescent="0.3">
      <c r="A86" s="505" t="s">
        <v>493</v>
      </c>
      <c r="B86" s="506" t="s">
        <v>494</v>
      </c>
      <c r="C86" s="507" t="s">
        <v>1069</v>
      </c>
      <c r="D86" s="508" t="s">
        <v>1859</v>
      </c>
      <c r="E86" s="507" t="s">
        <v>1855</v>
      </c>
      <c r="F86" s="508" t="s">
        <v>1856</v>
      </c>
      <c r="G86" s="507" t="s">
        <v>1175</v>
      </c>
      <c r="H86" s="507" t="s">
        <v>1176</v>
      </c>
      <c r="I86" s="509">
        <v>0.31</v>
      </c>
      <c r="J86" s="509">
        <v>200</v>
      </c>
      <c r="K86" s="510">
        <v>62</v>
      </c>
    </row>
    <row r="87" spans="1:11" ht="14.4" customHeight="1" x14ac:dyDescent="0.3">
      <c r="A87" s="505" t="s">
        <v>493</v>
      </c>
      <c r="B87" s="506" t="s">
        <v>494</v>
      </c>
      <c r="C87" s="507" t="s">
        <v>1069</v>
      </c>
      <c r="D87" s="508" t="s">
        <v>1859</v>
      </c>
      <c r="E87" s="507" t="s">
        <v>1855</v>
      </c>
      <c r="F87" s="508" t="s">
        <v>1856</v>
      </c>
      <c r="G87" s="507" t="s">
        <v>1177</v>
      </c>
      <c r="H87" s="507" t="s">
        <v>1178</v>
      </c>
      <c r="I87" s="509">
        <v>0.49</v>
      </c>
      <c r="J87" s="509">
        <v>100</v>
      </c>
      <c r="K87" s="510">
        <v>49</v>
      </c>
    </row>
    <row r="88" spans="1:11" ht="14.4" customHeight="1" x14ac:dyDescent="0.3">
      <c r="A88" s="505" t="s">
        <v>493</v>
      </c>
      <c r="B88" s="506" t="s">
        <v>494</v>
      </c>
      <c r="C88" s="507" t="s">
        <v>1069</v>
      </c>
      <c r="D88" s="508" t="s">
        <v>1859</v>
      </c>
      <c r="E88" s="507" t="s">
        <v>1855</v>
      </c>
      <c r="F88" s="508" t="s">
        <v>1856</v>
      </c>
      <c r="G88" s="507" t="s">
        <v>1207</v>
      </c>
      <c r="H88" s="507" t="s">
        <v>1208</v>
      </c>
      <c r="I88" s="509">
        <v>390</v>
      </c>
      <c r="J88" s="509">
        <v>90</v>
      </c>
      <c r="K88" s="510">
        <v>35100</v>
      </c>
    </row>
    <row r="89" spans="1:11" ht="14.4" customHeight="1" x14ac:dyDescent="0.3">
      <c r="A89" s="505" t="s">
        <v>493</v>
      </c>
      <c r="B89" s="506" t="s">
        <v>494</v>
      </c>
      <c r="C89" s="507" t="s">
        <v>1069</v>
      </c>
      <c r="D89" s="508" t="s">
        <v>1859</v>
      </c>
      <c r="E89" s="507" t="s">
        <v>1855</v>
      </c>
      <c r="F89" s="508" t="s">
        <v>1856</v>
      </c>
      <c r="G89" s="507" t="s">
        <v>1209</v>
      </c>
      <c r="H89" s="507" t="s">
        <v>1210</v>
      </c>
      <c r="I89" s="509">
        <v>725.76</v>
      </c>
      <c r="J89" s="509">
        <v>32</v>
      </c>
      <c r="K89" s="510">
        <v>23224.3</v>
      </c>
    </row>
    <row r="90" spans="1:11" ht="14.4" customHeight="1" x14ac:dyDescent="0.3">
      <c r="A90" s="505" t="s">
        <v>493</v>
      </c>
      <c r="B90" s="506" t="s">
        <v>494</v>
      </c>
      <c r="C90" s="507" t="s">
        <v>1069</v>
      </c>
      <c r="D90" s="508" t="s">
        <v>1859</v>
      </c>
      <c r="E90" s="507" t="s">
        <v>1857</v>
      </c>
      <c r="F90" s="508" t="s">
        <v>1858</v>
      </c>
      <c r="G90" s="507" t="s">
        <v>1211</v>
      </c>
      <c r="H90" s="507" t="s">
        <v>1212</v>
      </c>
      <c r="I90" s="509">
        <v>7.51</v>
      </c>
      <c r="J90" s="509">
        <v>30</v>
      </c>
      <c r="K90" s="510">
        <v>225.3</v>
      </c>
    </row>
    <row r="91" spans="1:11" ht="14.4" customHeight="1" x14ac:dyDescent="0.3">
      <c r="A91" s="505" t="s">
        <v>493</v>
      </c>
      <c r="B91" s="506" t="s">
        <v>494</v>
      </c>
      <c r="C91" s="507" t="s">
        <v>1069</v>
      </c>
      <c r="D91" s="508" t="s">
        <v>1859</v>
      </c>
      <c r="E91" s="507" t="s">
        <v>1857</v>
      </c>
      <c r="F91" s="508" t="s">
        <v>1858</v>
      </c>
      <c r="G91" s="507" t="s">
        <v>1213</v>
      </c>
      <c r="H91" s="507" t="s">
        <v>1214</v>
      </c>
      <c r="I91" s="509">
        <v>7.503333333333333</v>
      </c>
      <c r="J91" s="509">
        <v>180</v>
      </c>
      <c r="K91" s="510">
        <v>1350.7</v>
      </c>
    </row>
    <row r="92" spans="1:11" ht="14.4" customHeight="1" x14ac:dyDescent="0.3">
      <c r="A92" s="505" t="s">
        <v>493</v>
      </c>
      <c r="B92" s="506" t="s">
        <v>494</v>
      </c>
      <c r="C92" s="507" t="s">
        <v>1069</v>
      </c>
      <c r="D92" s="508" t="s">
        <v>1859</v>
      </c>
      <c r="E92" s="507" t="s">
        <v>1857</v>
      </c>
      <c r="F92" s="508" t="s">
        <v>1858</v>
      </c>
      <c r="G92" s="507" t="s">
        <v>1179</v>
      </c>
      <c r="H92" s="507" t="s">
        <v>1180</v>
      </c>
      <c r="I92" s="509">
        <v>0.71</v>
      </c>
      <c r="J92" s="509">
        <v>2600</v>
      </c>
      <c r="K92" s="510">
        <v>1846</v>
      </c>
    </row>
    <row r="93" spans="1:11" ht="14.4" customHeight="1" x14ac:dyDescent="0.3">
      <c r="A93" s="505" t="s">
        <v>493</v>
      </c>
      <c r="B93" s="506" t="s">
        <v>494</v>
      </c>
      <c r="C93" s="507" t="s">
        <v>1069</v>
      </c>
      <c r="D93" s="508" t="s">
        <v>1859</v>
      </c>
      <c r="E93" s="507" t="s">
        <v>1857</v>
      </c>
      <c r="F93" s="508" t="s">
        <v>1858</v>
      </c>
      <c r="G93" s="507" t="s">
        <v>1181</v>
      </c>
      <c r="H93" s="507" t="s">
        <v>1182</v>
      </c>
      <c r="I93" s="509">
        <v>0.71</v>
      </c>
      <c r="J93" s="509">
        <v>1400</v>
      </c>
      <c r="K93" s="510">
        <v>994</v>
      </c>
    </row>
    <row r="94" spans="1:11" ht="14.4" customHeight="1" x14ac:dyDescent="0.3">
      <c r="A94" s="505" t="s">
        <v>493</v>
      </c>
      <c r="B94" s="506" t="s">
        <v>494</v>
      </c>
      <c r="C94" s="507" t="s">
        <v>503</v>
      </c>
      <c r="D94" s="508" t="s">
        <v>721</v>
      </c>
      <c r="E94" s="507" t="s">
        <v>1845</v>
      </c>
      <c r="F94" s="508" t="s">
        <v>1846</v>
      </c>
      <c r="G94" s="507" t="s">
        <v>1215</v>
      </c>
      <c r="H94" s="507" t="s">
        <v>1216</v>
      </c>
      <c r="I94" s="509">
        <v>0.32800000000000001</v>
      </c>
      <c r="J94" s="509">
        <v>10000</v>
      </c>
      <c r="K94" s="510">
        <v>3280</v>
      </c>
    </row>
    <row r="95" spans="1:11" ht="14.4" customHeight="1" x14ac:dyDescent="0.3">
      <c r="A95" s="505" t="s">
        <v>493</v>
      </c>
      <c r="B95" s="506" t="s">
        <v>494</v>
      </c>
      <c r="C95" s="507" t="s">
        <v>503</v>
      </c>
      <c r="D95" s="508" t="s">
        <v>721</v>
      </c>
      <c r="E95" s="507" t="s">
        <v>1845</v>
      </c>
      <c r="F95" s="508" t="s">
        <v>1846</v>
      </c>
      <c r="G95" s="507" t="s">
        <v>1077</v>
      </c>
      <c r="H95" s="507" t="s">
        <v>1078</v>
      </c>
      <c r="I95" s="509">
        <v>27.905999999999999</v>
      </c>
      <c r="J95" s="509">
        <v>100</v>
      </c>
      <c r="K95" s="510">
        <v>2790.6000000000004</v>
      </c>
    </row>
    <row r="96" spans="1:11" ht="14.4" customHeight="1" x14ac:dyDescent="0.3">
      <c r="A96" s="505" t="s">
        <v>493</v>
      </c>
      <c r="B96" s="506" t="s">
        <v>494</v>
      </c>
      <c r="C96" s="507" t="s">
        <v>503</v>
      </c>
      <c r="D96" s="508" t="s">
        <v>721</v>
      </c>
      <c r="E96" s="507" t="s">
        <v>1845</v>
      </c>
      <c r="F96" s="508" t="s">
        <v>1846</v>
      </c>
      <c r="G96" s="507" t="s">
        <v>1217</v>
      </c>
      <c r="H96" s="507" t="s">
        <v>1218</v>
      </c>
      <c r="I96" s="509">
        <v>22.15</v>
      </c>
      <c r="J96" s="509">
        <v>75</v>
      </c>
      <c r="K96" s="510">
        <v>1661.25</v>
      </c>
    </row>
    <row r="97" spans="1:11" ht="14.4" customHeight="1" x14ac:dyDescent="0.3">
      <c r="A97" s="505" t="s">
        <v>493</v>
      </c>
      <c r="B97" s="506" t="s">
        <v>494</v>
      </c>
      <c r="C97" s="507" t="s">
        <v>503</v>
      </c>
      <c r="D97" s="508" t="s">
        <v>721</v>
      </c>
      <c r="E97" s="507" t="s">
        <v>1845</v>
      </c>
      <c r="F97" s="508" t="s">
        <v>1846</v>
      </c>
      <c r="G97" s="507" t="s">
        <v>1085</v>
      </c>
      <c r="H97" s="507" t="s">
        <v>1086</v>
      </c>
      <c r="I97" s="509">
        <v>8.5749999999999993</v>
      </c>
      <c r="J97" s="509">
        <v>24</v>
      </c>
      <c r="K97" s="510">
        <v>205.8</v>
      </c>
    </row>
    <row r="98" spans="1:11" ht="14.4" customHeight="1" x14ac:dyDescent="0.3">
      <c r="A98" s="505" t="s">
        <v>493</v>
      </c>
      <c r="B98" s="506" t="s">
        <v>494</v>
      </c>
      <c r="C98" s="507" t="s">
        <v>503</v>
      </c>
      <c r="D98" s="508" t="s">
        <v>721</v>
      </c>
      <c r="E98" s="507" t="s">
        <v>1845</v>
      </c>
      <c r="F98" s="508" t="s">
        <v>1846</v>
      </c>
      <c r="G98" s="507" t="s">
        <v>1219</v>
      </c>
      <c r="H98" s="507" t="s">
        <v>1220</v>
      </c>
      <c r="I98" s="509">
        <v>46</v>
      </c>
      <c r="J98" s="509">
        <v>10</v>
      </c>
      <c r="K98" s="510">
        <v>460</v>
      </c>
    </row>
    <row r="99" spans="1:11" ht="14.4" customHeight="1" x14ac:dyDescent="0.3">
      <c r="A99" s="505" t="s">
        <v>493</v>
      </c>
      <c r="B99" s="506" t="s">
        <v>494</v>
      </c>
      <c r="C99" s="507" t="s">
        <v>503</v>
      </c>
      <c r="D99" s="508" t="s">
        <v>721</v>
      </c>
      <c r="E99" s="507" t="s">
        <v>1845</v>
      </c>
      <c r="F99" s="508" t="s">
        <v>1846</v>
      </c>
      <c r="G99" s="507" t="s">
        <v>1089</v>
      </c>
      <c r="H99" s="507" t="s">
        <v>1090</v>
      </c>
      <c r="I99" s="509">
        <v>98.375</v>
      </c>
      <c r="J99" s="509">
        <v>20</v>
      </c>
      <c r="K99" s="510">
        <v>1967.5</v>
      </c>
    </row>
    <row r="100" spans="1:11" ht="14.4" customHeight="1" x14ac:dyDescent="0.3">
      <c r="A100" s="505" t="s">
        <v>493</v>
      </c>
      <c r="B100" s="506" t="s">
        <v>494</v>
      </c>
      <c r="C100" s="507" t="s">
        <v>503</v>
      </c>
      <c r="D100" s="508" t="s">
        <v>721</v>
      </c>
      <c r="E100" s="507" t="s">
        <v>1845</v>
      </c>
      <c r="F100" s="508" t="s">
        <v>1846</v>
      </c>
      <c r="G100" s="507" t="s">
        <v>1221</v>
      </c>
      <c r="H100" s="507" t="s">
        <v>1222</v>
      </c>
      <c r="I100" s="509">
        <v>2.0699999999999998</v>
      </c>
      <c r="J100" s="509">
        <v>100</v>
      </c>
      <c r="K100" s="510">
        <v>207</v>
      </c>
    </row>
    <row r="101" spans="1:11" ht="14.4" customHeight="1" x14ac:dyDescent="0.3">
      <c r="A101" s="505" t="s">
        <v>493</v>
      </c>
      <c r="B101" s="506" t="s">
        <v>494</v>
      </c>
      <c r="C101" s="507" t="s">
        <v>503</v>
      </c>
      <c r="D101" s="508" t="s">
        <v>721</v>
      </c>
      <c r="E101" s="507" t="s">
        <v>1845</v>
      </c>
      <c r="F101" s="508" t="s">
        <v>1846</v>
      </c>
      <c r="G101" s="507" t="s">
        <v>1223</v>
      </c>
      <c r="H101" s="507" t="s">
        <v>1224</v>
      </c>
      <c r="I101" s="509">
        <v>64.3</v>
      </c>
      <c r="J101" s="509">
        <v>10</v>
      </c>
      <c r="K101" s="510">
        <v>643</v>
      </c>
    </row>
    <row r="102" spans="1:11" ht="14.4" customHeight="1" x14ac:dyDescent="0.3">
      <c r="A102" s="505" t="s">
        <v>493</v>
      </c>
      <c r="B102" s="506" t="s">
        <v>494</v>
      </c>
      <c r="C102" s="507" t="s">
        <v>503</v>
      </c>
      <c r="D102" s="508" t="s">
        <v>721</v>
      </c>
      <c r="E102" s="507" t="s">
        <v>1845</v>
      </c>
      <c r="F102" s="508" t="s">
        <v>1846</v>
      </c>
      <c r="G102" s="507" t="s">
        <v>1225</v>
      </c>
      <c r="H102" s="507" t="s">
        <v>1226</v>
      </c>
      <c r="I102" s="509">
        <v>1.59</v>
      </c>
      <c r="J102" s="509">
        <v>80</v>
      </c>
      <c r="K102" s="510">
        <v>127.08</v>
      </c>
    </row>
    <row r="103" spans="1:11" ht="14.4" customHeight="1" x14ac:dyDescent="0.3">
      <c r="A103" s="505" t="s">
        <v>493</v>
      </c>
      <c r="B103" s="506" t="s">
        <v>494</v>
      </c>
      <c r="C103" s="507" t="s">
        <v>503</v>
      </c>
      <c r="D103" s="508" t="s">
        <v>721</v>
      </c>
      <c r="E103" s="507" t="s">
        <v>1845</v>
      </c>
      <c r="F103" s="508" t="s">
        <v>1846</v>
      </c>
      <c r="G103" s="507" t="s">
        <v>1095</v>
      </c>
      <c r="H103" s="507" t="s">
        <v>1096</v>
      </c>
      <c r="I103" s="509">
        <v>6.29</v>
      </c>
      <c r="J103" s="509">
        <v>200</v>
      </c>
      <c r="K103" s="510">
        <v>1258.4000000000001</v>
      </c>
    </row>
    <row r="104" spans="1:11" ht="14.4" customHeight="1" x14ac:dyDescent="0.3">
      <c r="A104" s="505" t="s">
        <v>493</v>
      </c>
      <c r="B104" s="506" t="s">
        <v>494</v>
      </c>
      <c r="C104" s="507" t="s">
        <v>503</v>
      </c>
      <c r="D104" s="508" t="s">
        <v>721</v>
      </c>
      <c r="E104" s="507" t="s">
        <v>1845</v>
      </c>
      <c r="F104" s="508" t="s">
        <v>1846</v>
      </c>
      <c r="G104" s="507" t="s">
        <v>1227</v>
      </c>
      <c r="H104" s="507" t="s">
        <v>1228</v>
      </c>
      <c r="I104" s="509">
        <v>16.329999999999998</v>
      </c>
      <c r="J104" s="509">
        <v>25</v>
      </c>
      <c r="K104" s="510">
        <v>408.25</v>
      </c>
    </row>
    <row r="105" spans="1:11" ht="14.4" customHeight="1" x14ac:dyDescent="0.3">
      <c r="A105" s="505" t="s">
        <v>493</v>
      </c>
      <c r="B105" s="506" t="s">
        <v>494</v>
      </c>
      <c r="C105" s="507" t="s">
        <v>503</v>
      </c>
      <c r="D105" s="508" t="s">
        <v>721</v>
      </c>
      <c r="E105" s="507" t="s">
        <v>1847</v>
      </c>
      <c r="F105" s="508" t="s">
        <v>1848</v>
      </c>
      <c r="G105" s="507" t="s">
        <v>1229</v>
      </c>
      <c r="H105" s="507" t="s">
        <v>1230</v>
      </c>
      <c r="I105" s="509">
        <v>265.60000000000002</v>
      </c>
      <c r="J105" s="509">
        <v>25</v>
      </c>
      <c r="K105" s="510">
        <v>6639.9</v>
      </c>
    </row>
    <row r="106" spans="1:11" ht="14.4" customHeight="1" x14ac:dyDescent="0.3">
      <c r="A106" s="505" t="s">
        <v>493</v>
      </c>
      <c r="B106" s="506" t="s">
        <v>494</v>
      </c>
      <c r="C106" s="507" t="s">
        <v>503</v>
      </c>
      <c r="D106" s="508" t="s">
        <v>721</v>
      </c>
      <c r="E106" s="507" t="s">
        <v>1847</v>
      </c>
      <c r="F106" s="508" t="s">
        <v>1848</v>
      </c>
      <c r="G106" s="507" t="s">
        <v>1231</v>
      </c>
      <c r="H106" s="507" t="s">
        <v>1232</v>
      </c>
      <c r="I106" s="509">
        <v>100.659375</v>
      </c>
      <c r="J106" s="509">
        <v>370</v>
      </c>
      <c r="K106" s="510">
        <v>37245.760000000002</v>
      </c>
    </row>
    <row r="107" spans="1:11" ht="14.4" customHeight="1" x14ac:dyDescent="0.3">
      <c r="A107" s="505" t="s">
        <v>493</v>
      </c>
      <c r="B107" s="506" t="s">
        <v>494</v>
      </c>
      <c r="C107" s="507" t="s">
        <v>503</v>
      </c>
      <c r="D107" s="508" t="s">
        <v>721</v>
      </c>
      <c r="E107" s="507" t="s">
        <v>1847</v>
      </c>
      <c r="F107" s="508" t="s">
        <v>1848</v>
      </c>
      <c r="G107" s="507" t="s">
        <v>1233</v>
      </c>
      <c r="H107" s="507" t="s">
        <v>1234</v>
      </c>
      <c r="I107" s="509">
        <v>773.75999999999988</v>
      </c>
      <c r="J107" s="509">
        <v>40</v>
      </c>
      <c r="K107" s="510">
        <v>30950.47</v>
      </c>
    </row>
    <row r="108" spans="1:11" ht="14.4" customHeight="1" x14ac:dyDescent="0.3">
      <c r="A108" s="505" t="s">
        <v>493</v>
      </c>
      <c r="B108" s="506" t="s">
        <v>494</v>
      </c>
      <c r="C108" s="507" t="s">
        <v>503</v>
      </c>
      <c r="D108" s="508" t="s">
        <v>721</v>
      </c>
      <c r="E108" s="507" t="s">
        <v>1847</v>
      </c>
      <c r="F108" s="508" t="s">
        <v>1848</v>
      </c>
      <c r="G108" s="507" t="s">
        <v>1235</v>
      </c>
      <c r="H108" s="507" t="s">
        <v>1236</v>
      </c>
      <c r="I108" s="509">
        <v>3361.09</v>
      </c>
      <c r="J108" s="509">
        <v>3</v>
      </c>
      <c r="K108" s="510">
        <v>10083.27</v>
      </c>
    </row>
    <row r="109" spans="1:11" ht="14.4" customHeight="1" x14ac:dyDescent="0.3">
      <c r="A109" s="505" t="s">
        <v>493</v>
      </c>
      <c r="B109" s="506" t="s">
        <v>494</v>
      </c>
      <c r="C109" s="507" t="s">
        <v>503</v>
      </c>
      <c r="D109" s="508" t="s">
        <v>721</v>
      </c>
      <c r="E109" s="507" t="s">
        <v>1847</v>
      </c>
      <c r="F109" s="508" t="s">
        <v>1848</v>
      </c>
      <c r="G109" s="507" t="s">
        <v>1237</v>
      </c>
      <c r="H109" s="507" t="s">
        <v>1238</v>
      </c>
      <c r="I109" s="509">
        <v>2602.4699999999998</v>
      </c>
      <c r="J109" s="509">
        <v>7</v>
      </c>
      <c r="K109" s="510">
        <v>18217.28</v>
      </c>
    </row>
    <row r="110" spans="1:11" ht="14.4" customHeight="1" x14ac:dyDescent="0.3">
      <c r="A110" s="505" t="s">
        <v>493</v>
      </c>
      <c r="B110" s="506" t="s">
        <v>494</v>
      </c>
      <c r="C110" s="507" t="s">
        <v>503</v>
      </c>
      <c r="D110" s="508" t="s">
        <v>721</v>
      </c>
      <c r="E110" s="507" t="s">
        <v>1847</v>
      </c>
      <c r="F110" s="508" t="s">
        <v>1848</v>
      </c>
      <c r="G110" s="507" t="s">
        <v>1239</v>
      </c>
      <c r="H110" s="507" t="s">
        <v>1240</v>
      </c>
      <c r="I110" s="509">
        <v>1112.5846153846155</v>
      </c>
      <c r="J110" s="509">
        <v>40</v>
      </c>
      <c r="K110" s="510">
        <v>44503.539999999994</v>
      </c>
    </row>
    <row r="111" spans="1:11" ht="14.4" customHeight="1" x14ac:dyDescent="0.3">
      <c r="A111" s="505" t="s">
        <v>493</v>
      </c>
      <c r="B111" s="506" t="s">
        <v>494</v>
      </c>
      <c r="C111" s="507" t="s">
        <v>503</v>
      </c>
      <c r="D111" s="508" t="s">
        <v>721</v>
      </c>
      <c r="E111" s="507" t="s">
        <v>1847</v>
      </c>
      <c r="F111" s="508" t="s">
        <v>1848</v>
      </c>
      <c r="G111" s="507" t="s">
        <v>1241</v>
      </c>
      <c r="H111" s="507" t="s">
        <v>1242</v>
      </c>
      <c r="I111" s="509">
        <v>594.39</v>
      </c>
      <c r="J111" s="509">
        <v>40</v>
      </c>
      <c r="K111" s="510">
        <v>23775.519999999997</v>
      </c>
    </row>
    <row r="112" spans="1:11" ht="14.4" customHeight="1" x14ac:dyDescent="0.3">
      <c r="A112" s="505" t="s">
        <v>493</v>
      </c>
      <c r="B112" s="506" t="s">
        <v>494</v>
      </c>
      <c r="C112" s="507" t="s">
        <v>503</v>
      </c>
      <c r="D112" s="508" t="s">
        <v>721</v>
      </c>
      <c r="E112" s="507" t="s">
        <v>1847</v>
      </c>
      <c r="F112" s="508" t="s">
        <v>1848</v>
      </c>
      <c r="G112" s="507" t="s">
        <v>1243</v>
      </c>
      <c r="H112" s="507" t="s">
        <v>1244</v>
      </c>
      <c r="I112" s="509">
        <v>594.3900000000001</v>
      </c>
      <c r="J112" s="509">
        <v>110</v>
      </c>
      <c r="K112" s="510">
        <v>65382.729999999996</v>
      </c>
    </row>
    <row r="113" spans="1:11" ht="14.4" customHeight="1" x14ac:dyDescent="0.3">
      <c r="A113" s="505" t="s">
        <v>493</v>
      </c>
      <c r="B113" s="506" t="s">
        <v>494</v>
      </c>
      <c r="C113" s="507" t="s">
        <v>503</v>
      </c>
      <c r="D113" s="508" t="s">
        <v>721</v>
      </c>
      <c r="E113" s="507" t="s">
        <v>1847</v>
      </c>
      <c r="F113" s="508" t="s">
        <v>1848</v>
      </c>
      <c r="G113" s="507" t="s">
        <v>1245</v>
      </c>
      <c r="H113" s="507" t="s">
        <v>1246</v>
      </c>
      <c r="I113" s="509">
        <v>594.39</v>
      </c>
      <c r="J113" s="509">
        <v>65</v>
      </c>
      <c r="K113" s="510">
        <v>38635.22</v>
      </c>
    </row>
    <row r="114" spans="1:11" ht="14.4" customHeight="1" x14ac:dyDescent="0.3">
      <c r="A114" s="505" t="s">
        <v>493</v>
      </c>
      <c r="B114" s="506" t="s">
        <v>494</v>
      </c>
      <c r="C114" s="507" t="s">
        <v>503</v>
      </c>
      <c r="D114" s="508" t="s">
        <v>721</v>
      </c>
      <c r="E114" s="507" t="s">
        <v>1847</v>
      </c>
      <c r="F114" s="508" t="s">
        <v>1848</v>
      </c>
      <c r="G114" s="507" t="s">
        <v>1247</v>
      </c>
      <c r="H114" s="507" t="s">
        <v>1248</v>
      </c>
      <c r="I114" s="509">
        <v>1050.79</v>
      </c>
      <c r="J114" s="509">
        <v>50</v>
      </c>
      <c r="K114" s="510">
        <v>52539.41</v>
      </c>
    </row>
    <row r="115" spans="1:11" ht="14.4" customHeight="1" x14ac:dyDescent="0.3">
      <c r="A115" s="505" t="s">
        <v>493</v>
      </c>
      <c r="B115" s="506" t="s">
        <v>494</v>
      </c>
      <c r="C115" s="507" t="s">
        <v>503</v>
      </c>
      <c r="D115" s="508" t="s">
        <v>721</v>
      </c>
      <c r="E115" s="507" t="s">
        <v>1847</v>
      </c>
      <c r="F115" s="508" t="s">
        <v>1848</v>
      </c>
      <c r="G115" s="507" t="s">
        <v>1249</v>
      </c>
      <c r="H115" s="507" t="s">
        <v>1250</v>
      </c>
      <c r="I115" s="509">
        <v>955.26</v>
      </c>
      <c r="J115" s="509">
        <v>325</v>
      </c>
      <c r="K115" s="510">
        <v>310459.07999999996</v>
      </c>
    </row>
    <row r="116" spans="1:11" ht="14.4" customHeight="1" x14ac:dyDescent="0.3">
      <c r="A116" s="505" t="s">
        <v>493</v>
      </c>
      <c r="B116" s="506" t="s">
        <v>494</v>
      </c>
      <c r="C116" s="507" t="s">
        <v>503</v>
      </c>
      <c r="D116" s="508" t="s">
        <v>721</v>
      </c>
      <c r="E116" s="507" t="s">
        <v>1847</v>
      </c>
      <c r="F116" s="508" t="s">
        <v>1848</v>
      </c>
      <c r="G116" s="507" t="s">
        <v>1251</v>
      </c>
      <c r="H116" s="507" t="s">
        <v>1252</v>
      </c>
      <c r="I116" s="509">
        <v>1379.82</v>
      </c>
      <c r="J116" s="509">
        <v>75</v>
      </c>
      <c r="K116" s="510">
        <v>103486.78000000001</v>
      </c>
    </row>
    <row r="117" spans="1:11" ht="14.4" customHeight="1" x14ac:dyDescent="0.3">
      <c r="A117" s="505" t="s">
        <v>493</v>
      </c>
      <c r="B117" s="506" t="s">
        <v>494</v>
      </c>
      <c r="C117" s="507" t="s">
        <v>503</v>
      </c>
      <c r="D117" s="508" t="s">
        <v>721</v>
      </c>
      <c r="E117" s="507" t="s">
        <v>1847</v>
      </c>
      <c r="F117" s="508" t="s">
        <v>1848</v>
      </c>
      <c r="G117" s="507" t="s">
        <v>1253</v>
      </c>
      <c r="H117" s="507" t="s">
        <v>1254</v>
      </c>
      <c r="I117" s="509">
        <v>753.59</v>
      </c>
      <c r="J117" s="509">
        <v>85</v>
      </c>
      <c r="K117" s="510">
        <v>64054.989999999983</v>
      </c>
    </row>
    <row r="118" spans="1:11" ht="14.4" customHeight="1" x14ac:dyDescent="0.3">
      <c r="A118" s="505" t="s">
        <v>493</v>
      </c>
      <c r="B118" s="506" t="s">
        <v>494</v>
      </c>
      <c r="C118" s="507" t="s">
        <v>503</v>
      </c>
      <c r="D118" s="508" t="s">
        <v>721</v>
      </c>
      <c r="E118" s="507" t="s">
        <v>1847</v>
      </c>
      <c r="F118" s="508" t="s">
        <v>1848</v>
      </c>
      <c r="G118" s="507" t="s">
        <v>1255</v>
      </c>
      <c r="H118" s="507" t="s">
        <v>1256</v>
      </c>
      <c r="I118" s="509">
        <v>1050.79</v>
      </c>
      <c r="J118" s="509">
        <v>60</v>
      </c>
      <c r="K118" s="510">
        <v>63047.289999999986</v>
      </c>
    </row>
    <row r="119" spans="1:11" ht="14.4" customHeight="1" x14ac:dyDescent="0.3">
      <c r="A119" s="505" t="s">
        <v>493</v>
      </c>
      <c r="B119" s="506" t="s">
        <v>494</v>
      </c>
      <c r="C119" s="507" t="s">
        <v>503</v>
      </c>
      <c r="D119" s="508" t="s">
        <v>721</v>
      </c>
      <c r="E119" s="507" t="s">
        <v>1847</v>
      </c>
      <c r="F119" s="508" t="s">
        <v>1848</v>
      </c>
      <c r="G119" s="507" t="s">
        <v>1257</v>
      </c>
      <c r="H119" s="507" t="s">
        <v>1258</v>
      </c>
      <c r="I119" s="509">
        <v>4447.78</v>
      </c>
      <c r="J119" s="509">
        <v>5</v>
      </c>
      <c r="K119" s="510">
        <v>22238.9</v>
      </c>
    </row>
    <row r="120" spans="1:11" ht="14.4" customHeight="1" x14ac:dyDescent="0.3">
      <c r="A120" s="505" t="s">
        <v>493</v>
      </c>
      <c r="B120" s="506" t="s">
        <v>494</v>
      </c>
      <c r="C120" s="507" t="s">
        <v>503</v>
      </c>
      <c r="D120" s="508" t="s">
        <v>721</v>
      </c>
      <c r="E120" s="507" t="s">
        <v>1847</v>
      </c>
      <c r="F120" s="508" t="s">
        <v>1848</v>
      </c>
      <c r="G120" s="507" t="s">
        <v>1259</v>
      </c>
      <c r="H120" s="507" t="s">
        <v>1260</v>
      </c>
      <c r="I120" s="509">
        <v>1072.06</v>
      </c>
      <c r="J120" s="509">
        <v>250</v>
      </c>
      <c r="K120" s="510">
        <v>268015</v>
      </c>
    </row>
    <row r="121" spans="1:11" ht="14.4" customHeight="1" x14ac:dyDescent="0.3">
      <c r="A121" s="505" t="s">
        <v>493</v>
      </c>
      <c r="B121" s="506" t="s">
        <v>494</v>
      </c>
      <c r="C121" s="507" t="s">
        <v>503</v>
      </c>
      <c r="D121" s="508" t="s">
        <v>721</v>
      </c>
      <c r="E121" s="507" t="s">
        <v>1847</v>
      </c>
      <c r="F121" s="508" t="s">
        <v>1848</v>
      </c>
      <c r="G121" s="507" t="s">
        <v>1261</v>
      </c>
      <c r="H121" s="507" t="s">
        <v>1262</v>
      </c>
      <c r="I121" s="509">
        <v>266.2</v>
      </c>
      <c r="J121" s="509">
        <v>130</v>
      </c>
      <c r="K121" s="510">
        <v>34606</v>
      </c>
    </row>
    <row r="122" spans="1:11" ht="14.4" customHeight="1" x14ac:dyDescent="0.3">
      <c r="A122" s="505" t="s">
        <v>493</v>
      </c>
      <c r="B122" s="506" t="s">
        <v>494</v>
      </c>
      <c r="C122" s="507" t="s">
        <v>503</v>
      </c>
      <c r="D122" s="508" t="s">
        <v>721</v>
      </c>
      <c r="E122" s="507" t="s">
        <v>1847</v>
      </c>
      <c r="F122" s="508" t="s">
        <v>1848</v>
      </c>
      <c r="G122" s="507" t="s">
        <v>1263</v>
      </c>
      <c r="H122" s="507" t="s">
        <v>1264</v>
      </c>
      <c r="I122" s="509">
        <v>4705.5688888888881</v>
      </c>
      <c r="J122" s="509">
        <v>9</v>
      </c>
      <c r="K122" s="510">
        <v>42350.119999999995</v>
      </c>
    </row>
    <row r="123" spans="1:11" ht="14.4" customHeight="1" x14ac:dyDescent="0.3">
      <c r="A123" s="505" t="s">
        <v>493</v>
      </c>
      <c r="B123" s="506" t="s">
        <v>494</v>
      </c>
      <c r="C123" s="507" t="s">
        <v>503</v>
      </c>
      <c r="D123" s="508" t="s">
        <v>721</v>
      </c>
      <c r="E123" s="507" t="s">
        <v>1847</v>
      </c>
      <c r="F123" s="508" t="s">
        <v>1848</v>
      </c>
      <c r="G123" s="507" t="s">
        <v>1265</v>
      </c>
      <c r="H123" s="507" t="s">
        <v>1266</v>
      </c>
      <c r="I123" s="509">
        <v>11445</v>
      </c>
      <c r="J123" s="509">
        <v>8</v>
      </c>
      <c r="K123" s="510">
        <v>91560</v>
      </c>
    </row>
    <row r="124" spans="1:11" ht="14.4" customHeight="1" x14ac:dyDescent="0.3">
      <c r="A124" s="505" t="s">
        <v>493</v>
      </c>
      <c r="B124" s="506" t="s">
        <v>494</v>
      </c>
      <c r="C124" s="507" t="s">
        <v>503</v>
      </c>
      <c r="D124" s="508" t="s">
        <v>721</v>
      </c>
      <c r="E124" s="507" t="s">
        <v>1847</v>
      </c>
      <c r="F124" s="508" t="s">
        <v>1848</v>
      </c>
      <c r="G124" s="507" t="s">
        <v>1267</v>
      </c>
      <c r="H124" s="507" t="s">
        <v>1268</v>
      </c>
      <c r="I124" s="509">
        <v>13077.68</v>
      </c>
      <c r="J124" s="509">
        <v>5</v>
      </c>
      <c r="K124" s="510">
        <v>65388.4</v>
      </c>
    </row>
    <row r="125" spans="1:11" ht="14.4" customHeight="1" x14ac:dyDescent="0.3">
      <c r="A125" s="505" t="s">
        <v>493</v>
      </c>
      <c r="B125" s="506" t="s">
        <v>494</v>
      </c>
      <c r="C125" s="507" t="s">
        <v>503</v>
      </c>
      <c r="D125" s="508" t="s">
        <v>721</v>
      </c>
      <c r="E125" s="507" t="s">
        <v>1847</v>
      </c>
      <c r="F125" s="508" t="s">
        <v>1848</v>
      </c>
      <c r="G125" s="507" t="s">
        <v>1269</v>
      </c>
      <c r="H125" s="507" t="s">
        <v>1270</v>
      </c>
      <c r="I125" s="509">
        <v>2846.5299999999993</v>
      </c>
      <c r="J125" s="509">
        <v>21</v>
      </c>
      <c r="K125" s="510">
        <v>59777.060000000005</v>
      </c>
    </row>
    <row r="126" spans="1:11" ht="14.4" customHeight="1" x14ac:dyDescent="0.3">
      <c r="A126" s="505" t="s">
        <v>493</v>
      </c>
      <c r="B126" s="506" t="s">
        <v>494</v>
      </c>
      <c r="C126" s="507" t="s">
        <v>503</v>
      </c>
      <c r="D126" s="508" t="s">
        <v>721</v>
      </c>
      <c r="E126" s="507" t="s">
        <v>1847</v>
      </c>
      <c r="F126" s="508" t="s">
        <v>1848</v>
      </c>
      <c r="G126" s="507" t="s">
        <v>1271</v>
      </c>
      <c r="H126" s="507" t="s">
        <v>1272</v>
      </c>
      <c r="I126" s="509">
        <v>15.29</v>
      </c>
      <c r="J126" s="509">
        <v>50</v>
      </c>
      <c r="K126" s="510">
        <v>764.72</v>
      </c>
    </row>
    <row r="127" spans="1:11" ht="14.4" customHeight="1" x14ac:dyDescent="0.3">
      <c r="A127" s="505" t="s">
        <v>493</v>
      </c>
      <c r="B127" s="506" t="s">
        <v>494</v>
      </c>
      <c r="C127" s="507" t="s">
        <v>503</v>
      </c>
      <c r="D127" s="508" t="s">
        <v>721</v>
      </c>
      <c r="E127" s="507" t="s">
        <v>1847</v>
      </c>
      <c r="F127" s="508" t="s">
        <v>1848</v>
      </c>
      <c r="G127" s="507" t="s">
        <v>1107</v>
      </c>
      <c r="H127" s="507" t="s">
        <v>1108</v>
      </c>
      <c r="I127" s="509">
        <v>1.0900000000000001</v>
      </c>
      <c r="J127" s="509">
        <v>100</v>
      </c>
      <c r="K127" s="510">
        <v>109</v>
      </c>
    </row>
    <row r="128" spans="1:11" ht="14.4" customHeight="1" x14ac:dyDescent="0.3">
      <c r="A128" s="505" t="s">
        <v>493</v>
      </c>
      <c r="B128" s="506" t="s">
        <v>494</v>
      </c>
      <c r="C128" s="507" t="s">
        <v>503</v>
      </c>
      <c r="D128" s="508" t="s">
        <v>721</v>
      </c>
      <c r="E128" s="507" t="s">
        <v>1847</v>
      </c>
      <c r="F128" s="508" t="s">
        <v>1848</v>
      </c>
      <c r="G128" s="507" t="s">
        <v>1109</v>
      </c>
      <c r="H128" s="507" t="s">
        <v>1110</v>
      </c>
      <c r="I128" s="509">
        <v>1.68</v>
      </c>
      <c r="J128" s="509">
        <v>100</v>
      </c>
      <c r="K128" s="510">
        <v>168</v>
      </c>
    </row>
    <row r="129" spans="1:11" ht="14.4" customHeight="1" x14ac:dyDescent="0.3">
      <c r="A129" s="505" t="s">
        <v>493</v>
      </c>
      <c r="B129" s="506" t="s">
        <v>494</v>
      </c>
      <c r="C129" s="507" t="s">
        <v>503</v>
      </c>
      <c r="D129" s="508" t="s">
        <v>721</v>
      </c>
      <c r="E129" s="507" t="s">
        <v>1847</v>
      </c>
      <c r="F129" s="508" t="s">
        <v>1848</v>
      </c>
      <c r="G129" s="507" t="s">
        <v>1111</v>
      </c>
      <c r="H129" s="507" t="s">
        <v>1112</v>
      </c>
      <c r="I129" s="509">
        <v>0.47</v>
      </c>
      <c r="J129" s="509">
        <v>200</v>
      </c>
      <c r="K129" s="510">
        <v>94</v>
      </c>
    </row>
    <row r="130" spans="1:11" ht="14.4" customHeight="1" x14ac:dyDescent="0.3">
      <c r="A130" s="505" t="s">
        <v>493</v>
      </c>
      <c r="B130" s="506" t="s">
        <v>494</v>
      </c>
      <c r="C130" s="507" t="s">
        <v>503</v>
      </c>
      <c r="D130" s="508" t="s">
        <v>721</v>
      </c>
      <c r="E130" s="507" t="s">
        <v>1847</v>
      </c>
      <c r="F130" s="508" t="s">
        <v>1848</v>
      </c>
      <c r="G130" s="507" t="s">
        <v>1273</v>
      </c>
      <c r="H130" s="507" t="s">
        <v>1274</v>
      </c>
      <c r="I130" s="509">
        <v>5.7666666666666666</v>
      </c>
      <c r="J130" s="509">
        <v>60</v>
      </c>
      <c r="K130" s="510">
        <v>346</v>
      </c>
    </row>
    <row r="131" spans="1:11" ht="14.4" customHeight="1" x14ac:dyDescent="0.3">
      <c r="A131" s="505" t="s">
        <v>493</v>
      </c>
      <c r="B131" s="506" t="s">
        <v>494</v>
      </c>
      <c r="C131" s="507" t="s">
        <v>503</v>
      </c>
      <c r="D131" s="508" t="s">
        <v>721</v>
      </c>
      <c r="E131" s="507" t="s">
        <v>1847</v>
      </c>
      <c r="F131" s="508" t="s">
        <v>1848</v>
      </c>
      <c r="G131" s="507" t="s">
        <v>1275</v>
      </c>
      <c r="H131" s="507" t="s">
        <v>1276</v>
      </c>
      <c r="I131" s="509">
        <v>9.15</v>
      </c>
      <c r="J131" s="509">
        <v>100</v>
      </c>
      <c r="K131" s="510">
        <v>914.65</v>
      </c>
    </row>
    <row r="132" spans="1:11" ht="14.4" customHeight="1" x14ac:dyDescent="0.3">
      <c r="A132" s="505" t="s">
        <v>493</v>
      </c>
      <c r="B132" s="506" t="s">
        <v>494</v>
      </c>
      <c r="C132" s="507" t="s">
        <v>503</v>
      </c>
      <c r="D132" s="508" t="s">
        <v>721</v>
      </c>
      <c r="E132" s="507" t="s">
        <v>1847</v>
      </c>
      <c r="F132" s="508" t="s">
        <v>1848</v>
      </c>
      <c r="G132" s="507" t="s">
        <v>1277</v>
      </c>
      <c r="H132" s="507" t="s">
        <v>1278</v>
      </c>
      <c r="I132" s="509">
        <v>1.6359999999999999</v>
      </c>
      <c r="J132" s="509">
        <v>1150</v>
      </c>
      <c r="K132" s="510">
        <v>1882</v>
      </c>
    </row>
    <row r="133" spans="1:11" ht="14.4" customHeight="1" x14ac:dyDescent="0.3">
      <c r="A133" s="505" t="s">
        <v>493</v>
      </c>
      <c r="B133" s="506" t="s">
        <v>494</v>
      </c>
      <c r="C133" s="507" t="s">
        <v>503</v>
      </c>
      <c r="D133" s="508" t="s">
        <v>721</v>
      </c>
      <c r="E133" s="507" t="s">
        <v>1847</v>
      </c>
      <c r="F133" s="508" t="s">
        <v>1848</v>
      </c>
      <c r="G133" s="507" t="s">
        <v>1129</v>
      </c>
      <c r="H133" s="507" t="s">
        <v>1130</v>
      </c>
      <c r="I133" s="509">
        <v>5.13</v>
      </c>
      <c r="J133" s="509">
        <v>600</v>
      </c>
      <c r="K133" s="510">
        <v>3078</v>
      </c>
    </row>
    <row r="134" spans="1:11" ht="14.4" customHeight="1" x14ac:dyDescent="0.3">
      <c r="A134" s="505" t="s">
        <v>493</v>
      </c>
      <c r="B134" s="506" t="s">
        <v>494</v>
      </c>
      <c r="C134" s="507" t="s">
        <v>503</v>
      </c>
      <c r="D134" s="508" t="s">
        <v>721</v>
      </c>
      <c r="E134" s="507" t="s">
        <v>1847</v>
      </c>
      <c r="F134" s="508" t="s">
        <v>1848</v>
      </c>
      <c r="G134" s="507" t="s">
        <v>1279</v>
      </c>
      <c r="H134" s="507" t="s">
        <v>1280</v>
      </c>
      <c r="I134" s="509">
        <v>127.05</v>
      </c>
      <c r="J134" s="509">
        <v>1</v>
      </c>
      <c r="K134" s="510">
        <v>127.05</v>
      </c>
    </row>
    <row r="135" spans="1:11" ht="14.4" customHeight="1" x14ac:dyDescent="0.3">
      <c r="A135" s="505" t="s">
        <v>493</v>
      </c>
      <c r="B135" s="506" t="s">
        <v>494</v>
      </c>
      <c r="C135" s="507" t="s">
        <v>503</v>
      </c>
      <c r="D135" s="508" t="s">
        <v>721</v>
      </c>
      <c r="E135" s="507" t="s">
        <v>1847</v>
      </c>
      <c r="F135" s="508" t="s">
        <v>1848</v>
      </c>
      <c r="G135" s="507" t="s">
        <v>1131</v>
      </c>
      <c r="H135" s="507" t="s">
        <v>1132</v>
      </c>
      <c r="I135" s="509">
        <v>17.98</v>
      </c>
      <c r="J135" s="509">
        <v>250</v>
      </c>
      <c r="K135" s="510">
        <v>4495</v>
      </c>
    </row>
    <row r="136" spans="1:11" ht="14.4" customHeight="1" x14ac:dyDescent="0.3">
      <c r="A136" s="505" t="s">
        <v>493</v>
      </c>
      <c r="B136" s="506" t="s">
        <v>494</v>
      </c>
      <c r="C136" s="507" t="s">
        <v>503</v>
      </c>
      <c r="D136" s="508" t="s">
        <v>721</v>
      </c>
      <c r="E136" s="507" t="s">
        <v>1847</v>
      </c>
      <c r="F136" s="508" t="s">
        <v>1848</v>
      </c>
      <c r="G136" s="507" t="s">
        <v>1281</v>
      </c>
      <c r="H136" s="507" t="s">
        <v>1282</v>
      </c>
      <c r="I136" s="509">
        <v>11.11</v>
      </c>
      <c r="J136" s="509">
        <v>10</v>
      </c>
      <c r="K136" s="510">
        <v>111.1</v>
      </c>
    </row>
    <row r="137" spans="1:11" ht="14.4" customHeight="1" x14ac:dyDescent="0.3">
      <c r="A137" s="505" t="s">
        <v>493</v>
      </c>
      <c r="B137" s="506" t="s">
        <v>494</v>
      </c>
      <c r="C137" s="507" t="s">
        <v>503</v>
      </c>
      <c r="D137" s="508" t="s">
        <v>721</v>
      </c>
      <c r="E137" s="507" t="s">
        <v>1847</v>
      </c>
      <c r="F137" s="508" t="s">
        <v>1848</v>
      </c>
      <c r="G137" s="507" t="s">
        <v>1283</v>
      </c>
      <c r="H137" s="507" t="s">
        <v>1284</v>
      </c>
      <c r="I137" s="509">
        <v>449.75125000000003</v>
      </c>
      <c r="J137" s="509">
        <v>248</v>
      </c>
      <c r="K137" s="510">
        <v>111538.76999999999</v>
      </c>
    </row>
    <row r="138" spans="1:11" ht="14.4" customHeight="1" x14ac:dyDescent="0.3">
      <c r="A138" s="505" t="s">
        <v>493</v>
      </c>
      <c r="B138" s="506" t="s">
        <v>494</v>
      </c>
      <c r="C138" s="507" t="s">
        <v>503</v>
      </c>
      <c r="D138" s="508" t="s">
        <v>721</v>
      </c>
      <c r="E138" s="507" t="s">
        <v>1847</v>
      </c>
      <c r="F138" s="508" t="s">
        <v>1848</v>
      </c>
      <c r="G138" s="507" t="s">
        <v>1285</v>
      </c>
      <c r="H138" s="507" t="s">
        <v>1286</v>
      </c>
      <c r="I138" s="509">
        <v>482.54200000000003</v>
      </c>
      <c r="J138" s="509">
        <v>324</v>
      </c>
      <c r="K138" s="510">
        <v>156343.34</v>
      </c>
    </row>
    <row r="139" spans="1:11" ht="14.4" customHeight="1" x14ac:dyDescent="0.3">
      <c r="A139" s="505" t="s">
        <v>493</v>
      </c>
      <c r="B139" s="506" t="s">
        <v>494</v>
      </c>
      <c r="C139" s="507" t="s">
        <v>503</v>
      </c>
      <c r="D139" s="508" t="s">
        <v>721</v>
      </c>
      <c r="E139" s="507" t="s">
        <v>1847</v>
      </c>
      <c r="F139" s="508" t="s">
        <v>1848</v>
      </c>
      <c r="G139" s="507" t="s">
        <v>1147</v>
      </c>
      <c r="H139" s="507" t="s">
        <v>1148</v>
      </c>
      <c r="I139" s="509">
        <v>4.0280000000000005</v>
      </c>
      <c r="J139" s="509">
        <v>300</v>
      </c>
      <c r="K139" s="510">
        <v>1208.5</v>
      </c>
    </row>
    <row r="140" spans="1:11" ht="14.4" customHeight="1" x14ac:dyDescent="0.3">
      <c r="A140" s="505" t="s">
        <v>493</v>
      </c>
      <c r="B140" s="506" t="s">
        <v>494</v>
      </c>
      <c r="C140" s="507" t="s">
        <v>503</v>
      </c>
      <c r="D140" s="508" t="s">
        <v>721</v>
      </c>
      <c r="E140" s="507" t="s">
        <v>1847</v>
      </c>
      <c r="F140" s="508" t="s">
        <v>1848</v>
      </c>
      <c r="G140" s="507" t="s">
        <v>1287</v>
      </c>
      <c r="H140" s="507" t="s">
        <v>1288</v>
      </c>
      <c r="I140" s="509">
        <v>1282.1199999999999</v>
      </c>
      <c r="J140" s="509">
        <v>3</v>
      </c>
      <c r="K140" s="510">
        <v>3846.3599999999997</v>
      </c>
    </row>
    <row r="141" spans="1:11" ht="14.4" customHeight="1" x14ac:dyDescent="0.3">
      <c r="A141" s="505" t="s">
        <v>493</v>
      </c>
      <c r="B141" s="506" t="s">
        <v>494</v>
      </c>
      <c r="C141" s="507" t="s">
        <v>503</v>
      </c>
      <c r="D141" s="508" t="s">
        <v>721</v>
      </c>
      <c r="E141" s="507" t="s">
        <v>1847</v>
      </c>
      <c r="F141" s="508" t="s">
        <v>1848</v>
      </c>
      <c r="G141" s="507" t="s">
        <v>1289</v>
      </c>
      <c r="H141" s="507" t="s">
        <v>1290</v>
      </c>
      <c r="I141" s="509">
        <v>594.39</v>
      </c>
      <c r="J141" s="509">
        <v>10</v>
      </c>
      <c r="K141" s="510">
        <v>5943.88</v>
      </c>
    </row>
    <row r="142" spans="1:11" ht="14.4" customHeight="1" x14ac:dyDescent="0.3">
      <c r="A142" s="505" t="s">
        <v>493</v>
      </c>
      <c r="B142" s="506" t="s">
        <v>494</v>
      </c>
      <c r="C142" s="507" t="s">
        <v>503</v>
      </c>
      <c r="D142" s="508" t="s">
        <v>721</v>
      </c>
      <c r="E142" s="507" t="s">
        <v>1847</v>
      </c>
      <c r="F142" s="508" t="s">
        <v>1848</v>
      </c>
      <c r="G142" s="507" t="s">
        <v>1291</v>
      </c>
      <c r="H142" s="507" t="s">
        <v>1292</v>
      </c>
      <c r="I142" s="509">
        <v>317.02</v>
      </c>
      <c r="J142" s="509">
        <v>125</v>
      </c>
      <c r="K142" s="510">
        <v>39627.5</v>
      </c>
    </row>
    <row r="143" spans="1:11" ht="14.4" customHeight="1" x14ac:dyDescent="0.3">
      <c r="A143" s="505" t="s">
        <v>493</v>
      </c>
      <c r="B143" s="506" t="s">
        <v>494</v>
      </c>
      <c r="C143" s="507" t="s">
        <v>503</v>
      </c>
      <c r="D143" s="508" t="s">
        <v>721</v>
      </c>
      <c r="E143" s="507" t="s">
        <v>1847</v>
      </c>
      <c r="F143" s="508" t="s">
        <v>1848</v>
      </c>
      <c r="G143" s="507" t="s">
        <v>1293</v>
      </c>
      <c r="H143" s="507" t="s">
        <v>1294</v>
      </c>
      <c r="I143" s="509">
        <v>542.08000000000004</v>
      </c>
      <c r="J143" s="509">
        <v>25</v>
      </c>
      <c r="K143" s="510">
        <v>13552</v>
      </c>
    </row>
    <row r="144" spans="1:11" ht="14.4" customHeight="1" x14ac:dyDescent="0.3">
      <c r="A144" s="505" t="s">
        <v>493</v>
      </c>
      <c r="B144" s="506" t="s">
        <v>494</v>
      </c>
      <c r="C144" s="507" t="s">
        <v>503</v>
      </c>
      <c r="D144" s="508" t="s">
        <v>721</v>
      </c>
      <c r="E144" s="507" t="s">
        <v>1847</v>
      </c>
      <c r="F144" s="508" t="s">
        <v>1848</v>
      </c>
      <c r="G144" s="507" t="s">
        <v>1295</v>
      </c>
      <c r="H144" s="507" t="s">
        <v>1296</v>
      </c>
      <c r="I144" s="509">
        <v>266.2</v>
      </c>
      <c r="J144" s="509">
        <v>60</v>
      </c>
      <c r="K144" s="510">
        <v>15972</v>
      </c>
    </row>
    <row r="145" spans="1:11" ht="14.4" customHeight="1" x14ac:dyDescent="0.3">
      <c r="A145" s="505" t="s">
        <v>493</v>
      </c>
      <c r="B145" s="506" t="s">
        <v>494</v>
      </c>
      <c r="C145" s="507" t="s">
        <v>503</v>
      </c>
      <c r="D145" s="508" t="s">
        <v>721</v>
      </c>
      <c r="E145" s="507" t="s">
        <v>1847</v>
      </c>
      <c r="F145" s="508" t="s">
        <v>1848</v>
      </c>
      <c r="G145" s="507" t="s">
        <v>1297</v>
      </c>
      <c r="H145" s="507" t="s">
        <v>1298</v>
      </c>
      <c r="I145" s="509">
        <v>1102.44</v>
      </c>
      <c r="J145" s="509">
        <v>25</v>
      </c>
      <c r="K145" s="510">
        <v>27561.06</v>
      </c>
    </row>
    <row r="146" spans="1:11" ht="14.4" customHeight="1" x14ac:dyDescent="0.3">
      <c r="A146" s="505" t="s">
        <v>493</v>
      </c>
      <c r="B146" s="506" t="s">
        <v>494</v>
      </c>
      <c r="C146" s="507" t="s">
        <v>503</v>
      </c>
      <c r="D146" s="508" t="s">
        <v>721</v>
      </c>
      <c r="E146" s="507" t="s">
        <v>1847</v>
      </c>
      <c r="F146" s="508" t="s">
        <v>1848</v>
      </c>
      <c r="G146" s="507" t="s">
        <v>1299</v>
      </c>
      <c r="H146" s="507" t="s">
        <v>1300</v>
      </c>
      <c r="I146" s="509">
        <v>1634.56</v>
      </c>
      <c r="J146" s="509">
        <v>3</v>
      </c>
      <c r="K146" s="510">
        <v>4903.6899999999996</v>
      </c>
    </row>
    <row r="147" spans="1:11" ht="14.4" customHeight="1" x14ac:dyDescent="0.3">
      <c r="A147" s="505" t="s">
        <v>493</v>
      </c>
      <c r="B147" s="506" t="s">
        <v>494</v>
      </c>
      <c r="C147" s="507" t="s">
        <v>503</v>
      </c>
      <c r="D147" s="508" t="s">
        <v>721</v>
      </c>
      <c r="E147" s="507" t="s">
        <v>1847</v>
      </c>
      <c r="F147" s="508" t="s">
        <v>1848</v>
      </c>
      <c r="G147" s="507" t="s">
        <v>1301</v>
      </c>
      <c r="H147" s="507" t="s">
        <v>1302</v>
      </c>
      <c r="I147" s="509">
        <v>11774.39</v>
      </c>
      <c r="J147" s="509">
        <v>6</v>
      </c>
      <c r="K147" s="510">
        <v>70646.34</v>
      </c>
    </row>
    <row r="148" spans="1:11" ht="14.4" customHeight="1" x14ac:dyDescent="0.3">
      <c r="A148" s="505" t="s">
        <v>493</v>
      </c>
      <c r="B148" s="506" t="s">
        <v>494</v>
      </c>
      <c r="C148" s="507" t="s">
        <v>503</v>
      </c>
      <c r="D148" s="508" t="s">
        <v>721</v>
      </c>
      <c r="E148" s="507" t="s">
        <v>1847</v>
      </c>
      <c r="F148" s="508" t="s">
        <v>1848</v>
      </c>
      <c r="G148" s="507" t="s">
        <v>1303</v>
      </c>
      <c r="H148" s="507" t="s">
        <v>1304</v>
      </c>
      <c r="I148" s="509">
        <v>395.31</v>
      </c>
      <c r="J148" s="509">
        <v>30</v>
      </c>
      <c r="K148" s="510">
        <v>11859.240000000002</v>
      </c>
    </row>
    <row r="149" spans="1:11" ht="14.4" customHeight="1" x14ac:dyDescent="0.3">
      <c r="A149" s="505" t="s">
        <v>493</v>
      </c>
      <c r="B149" s="506" t="s">
        <v>494</v>
      </c>
      <c r="C149" s="507" t="s">
        <v>503</v>
      </c>
      <c r="D149" s="508" t="s">
        <v>721</v>
      </c>
      <c r="E149" s="507" t="s">
        <v>1847</v>
      </c>
      <c r="F149" s="508" t="s">
        <v>1848</v>
      </c>
      <c r="G149" s="507" t="s">
        <v>1305</v>
      </c>
      <c r="H149" s="507" t="s">
        <v>1306</v>
      </c>
      <c r="I149" s="509">
        <v>4749.7299999999996</v>
      </c>
      <c r="J149" s="509">
        <v>2</v>
      </c>
      <c r="K149" s="510">
        <v>9499.4599999999991</v>
      </c>
    </row>
    <row r="150" spans="1:11" ht="14.4" customHeight="1" x14ac:dyDescent="0.3">
      <c r="A150" s="505" t="s">
        <v>493</v>
      </c>
      <c r="B150" s="506" t="s">
        <v>494</v>
      </c>
      <c r="C150" s="507" t="s">
        <v>503</v>
      </c>
      <c r="D150" s="508" t="s">
        <v>721</v>
      </c>
      <c r="E150" s="507" t="s">
        <v>1847</v>
      </c>
      <c r="F150" s="508" t="s">
        <v>1848</v>
      </c>
      <c r="G150" s="507" t="s">
        <v>1307</v>
      </c>
      <c r="H150" s="507" t="s">
        <v>1308</v>
      </c>
      <c r="I150" s="509">
        <v>265.60000000000002</v>
      </c>
      <c r="J150" s="509">
        <v>20</v>
      </c>
      <c r="K150" s="510">
        <v>5311.92</v>
      </c>
    </row>
    <row r="151" spans="1:11" ht="14.4" customHeight="1" x14ac:dyDescent="0.3">
      <c r="A151" s="505" t="s">
        <v>493</v>
      </c>
      <c r="B151" s="506" t="s">
        <v>494</v>
      </c>
      <c r="C151" s="507" t="s">
        <v>503</v>
      </c>
      <c r="D151" s="508" t="s">
        <v>721</v>
      </c>
      <c r="E151" s="507" t="s">
        <v>1847</v>
      </c>
      <c r="F151" s="508" t="s">
        <v>1848</v>
      </c>
      <c r="G151" s="507" t="s">
        <v>1309</v>
      </c>
      <c r="H151" s="507" t="s">
        <v>1310</v>
      </c>
      <c r="I151" s="509">
        <v>4046.97</v>
      </c>
      <c r="J151" s="509">
        <v>2</v>
      </c>
      <c r="K151" s="510">
        <v>8093.94</v>
      </c>
    </row>
    <row r="152" spans="1:11" ht="14.4" customHeight="1" x14ac:dyDescent="0.3">
      <c r="A152" s="505" t="s">
        <v>493</v>
      </c>
      <c r="B152" s="506" t="s">
        <v>494</v>
      </c>
      <c r="C152" s="507" t="s">
        <v>503</v>
      </c>
      <c r="D152" s="508" t="s">
        <v>721</v>
      </c>
      <c r="E152" s="507" t="s">
        <v>1847</v>
      </c>
      <c r="F152" s="508" t="s">
        <v>1848</v>
      </c>
      <c r="G152" s="507" t="s">
        <v>1311</v>
      </c>
      <c r="H152" s="507" t="s">
        <v>1312</v>
      </c>
      <c r="I152" s="509">
        <v>30.85</v>
      </c>
      <c r="J152" s="509">
        <v>25</v>
      </c>
      <c r="K152" s="510">
        <v>771.37</v>
      </c>
    </row>
    <row r="153" spans="1:11" ht="14.4" customHeight="1" x14ac:dyDescent="0.3">
      <c r="A153" s="505" t="s">
        <v>493</v>
      </c>
      <c r="B153" s="506" t="s">
        <v>494</v>
      </c>
      <c r="C153" s="507" t="s">
        <v>503</v>
      </c>
      <c r="D153" s="508" t="s">
        <v>721</v>
      </c>
      <c r="E153" s="507" t="s">
        <v>1847</v>
      </c>
      <c r="F153" s="508" t="s">
        <v>1848</v>
      </c>
      <c r="G153" s="507" t="s">
        <v>1313</v>
      </c>
      <c r="H153" s="507" t="s">
        <v>1314</v>
      </c>
      <c r="I153" s="509">
        <v>9.1999999999999993</v>
      </c>
      <c r="J153" s="509">
        <v>50</v>
      </c>
      <c r="K153" s="510">
        <v>460</v>
      </c>
    </row>
    <row r="154" spans="1:11" ht="14.4" customHeight="1" x14ac:dyDescent="0.3">
      <c r="A154" s="505" t="s">
        <v>493</v>
      </c>
      <c r="B154" s="506" t="s">
        <v>494</v>
      </c>
      <c r="C154" s="507" t="s">
        <v>503</v>
      </c>
      <c r="D154" s="508" t="s">
        <v>721</v>
      </c>
      <c r="E154" s="507" t="s">
        <v>1847</v>
      </c>
      <c r="F154" s="508" t="s">
        <v>1848</v>
      </c>
      <c r="G154" s="507" t="s">
        <v>1315</v>
      </c>
      <c r="H154" s="507" t="s">
        <v>1316</v>
      </c>
      <c r="I154" s="509">
        <v>172.5</v>
      </c>
      <c r="J154" s="509">
        <v>4</v>
      </c>
      <c r="K154" s="510">
        <v>690</v>
      </c>
    </row>
    <row r="155" spans="1:11" ht="14.4" customHeight="1" x14ac:dyDescent="0.3">
      <c r="A155" s="505" t="s">
        <v>493</v>
      </c>
      <c r="B155" s="506" t="s">
        <v>494</v>
      </c>
      <c r="C155" s="507" t="s">
        <v>503</v>
      </c>
      <c r="D155" s="508" t="s">
        <v>721</v>
      </c>
      <c r="E155" s="507" t="s">
        <v>1847</v>
      </c>
      <c r="F155" s="508" t="s">
        <v>1848</v>
      </c>
      <c r="G155" s="507" t="s">
        <v>1317</v>
      </c>
      <c r="H155" s="507" t="s">
        <v>1318</v>
      </c>
      <c r="I155" s="509">
        <v>1634.56</v>
      </c>
      <c r="J155" s="509">
        <v>12</v>
      </c>
      <c r="K155" s="510">
        <v>19614.759999999998</v>
      </c>
    </row>
    <row r="156" spans="1:11" ht="14.4" customHeight="1" x14ac:dyDescent="0.3">
      <c r="A156" s="505" t="s">
        <v>493</v>
      </c>
      <c r="B156" s="506" t="s">
        <v>494</v>
      </c>
      <c r="C156" s="507" t="s">
        <v>503</v>
      </c>
      <c r="D156" s="508" t="s">
        <v>721</v>
      </c>
      <c r="E156" s="507" t="s">
        <v>1847</v>
      </c>
      <c r="F156" s="508" t="s">
        <v>1848</v>
      </c>
      <c r="G156" s="507" t="s">
        <v>1319</v>
      </c>
      <c r="H156" s="507" t="s">
        <v>1320</v>
      </c>
      <c r="I156" s="509">
        <v>1050.79</v>
      </c>
      <c r="J156" s="509">
        <v>35</v>
      </c>
      <c r="K156" s="510">
        <v>36777.589999999997</v>
      </c>
    </row>
    <row r="157" spans="1:11" ht="14.4" customHeight="1" x14ac:dyDescent="0.3">
      <c r="A157" s="505" t="s">
        <v>493</v>
      </c>
      <c r="B157" s="506" t="s">
        <v>494</v>
      </c>
      <c r="C157" s="507" t="s">
        <v>503</v>
      </c>
      <c r="D157" s="508" t="s">
        <v>721</v>
      </c>
      <c r="E157" s="507" t="s">
        <v>1847</v>
      </c>
      <c r="F157" s="508" t="s">
        <v>1848</v>
      </c>
      <c r="G157" s="507" t="s">
        <v>1321</v>
      </c>
      <c r="H157" s="507" t="s">
        <v>1322</v>
      </c>
      <c r="I157" s="509">
        <v>1086.0999999999999</v>
      </c>
      <c r="J157" s="509">
        <v>15</v>
      </c>
      <c r="K157" s="510">
        <v>16291.439999999999</v>
      </c>
    </row>
    <row r="158" spans="1:11" ht="14.4" customHeight="1" x14ac:dyDescent="0.3">
      <c r="A158" s="505" t="s">
        <v>493</v>
      </c>
      <c r="B158" s="506" t="s">
        <v>494</v>
      </c>
      <c r="C158" s="507" t="s">
        <v>503</v>
      </c>
      <c r="D158" s="508" t="s">
        <v>721</v>
      </c>
      <c r="E158" s="507" t="s">
        <v>1847</v>
      </c>
      <c r="F158" s="508" t="s">
        <v>1848</v>
      </c>
      <c r="G158" s="507" t="s">
        <v>1323</v>
      </c>
      <c r="H158" s="507" t="s">
        <v>1324</v>
      </c>
      <c r="I158" s="509">
        <v>2117.5</v>
      </c>
      <c r="J158" s="509">
        <v>30</v>
      </c>
      <c r="K158" s="510">
        <v>63525</v>
      </c>
    </row>
    <row r="159" spans="1:11" ht="14.4" customHeight="1" x14ac:dyDescent="0.3">
      <c r="A159" s="505" t="s">
        <v>493</v>
      </c>
      <c r="B159" s="506" t="s">
        <v>494</v>
      </c>
      <c r="C159" s="507" t="s">
        <v>503</v>
      </c>
      <c r="D159" s="508" t="s">
        <v>721</v>
      </c>
      <c r="E159" s="507" t="s">
        <v>1847</v>
      </c>
      <c r="F159" s="508" t="s">
        <v>1848</v>
      </c>
      <c r="G159" s="507" t="s">
        <v>1325</v>
      </c>
      <c r="H159" s="507" t="s">
        <v>1326</v>
      </c>
      <c r="I159" s="509">
        <v>665.98</v>
      </c>
      <c r="J159" s="509">
        <v>100</v>
      </c>
      <c r="K159" s="510">
        <v>66598.399999999994</v>
      </c>
    </row>
    <row r="160" spans="1:11" ht="14.4" customHeight="1" x14ac:dyDescent="0.3">
      <c r="A160" s="505" t="s">
        <v>493</v>
      </c>
      <c r="B160" s="506" t="s">
        <v>494</v>
      </c>
      <c r="C160" s="507" t="s">
        <v>503</v>
      </c>
      <c r="D160" s="508" t="s">
        <v>721</v>
      </c>
      <c r="E160" s="507" t="s">
        <v>1847</v>
      </c>
      <c r="F160" s="508" t="s">
        <v>1848</v>
      </c>
      <c r="G160" s="507" t="s">
        <v>1327</v>
      </c>
      <c r="H160" s="507" t="s">
        <v>1328</v>
      </c>
      <c r="I160" s="509">
        <v>4235</v>
      </c>
      <c r="J160" s="509">
        <v>4</v>
      </c>
      <c r="K160" s="510">
        <v>16940</v>
      </c>
    </row>
    <row r="161" spans="1:11" ht="14.4" customHeight="1" x14ac:dyDescent="0.3">
      <c r="A161" s="505" t="s">
        <v>493</v>
      </c>
      <c r="B161" s="506" t="s">
        <v>494</v>
      </c>
      <c r="C161" s="507" t="s">
        <v>503</v>
      </c>
      <c r="D161" s="508" t="s">
        <v>721</v>
      </c>
      <c r="E161" s="507" t="s">
        <v>1847</v>
      </c>
      <c r="F161" s="508" t="s">
        <v>1848</v>
      </c>
      <c r="G161" s="507" t="s">
        <v>1329</v>
      </c>
      <c r="H161" s="507" t="s">
        <v>1330</v>
      </c>
      <c r="I161" s="509">
        <v>5.0350000000000001</v>
      </c>
      <c r="J161" s="509">
        <v>200</v>
      </c>
      <c r="K161" s="510">
        <v>1006.8</v>
      </c>
    </row>
    <row r="162" spans="1:11" ht="14.4" customHeight="1" x14ac:dyDescent="0.3">
      <c r="A162" s="505" t="s">
        <v>493</v>
      </c>
      <c r="B162" s="506" t="s">
        <v>494</v>
      </c>
      <c r="C162" s="507" t="s">
        <v>503</v>
      </c>
      <c r="D162" s="508" t="s">
        <v>721</v>
      </c>
      <c r="E162" s="507" t="s">
        <v>1847</v>
      </c>
      <c r="F162" s="508" t="s">
        <v>1848</v>
      </c>
      <c r="G162" s="507" t="s">
        <v>1331</v>
      </c>
      <c r="H162" s="507" t="s">
        <v>1332</v>
      </c>
      <c r="I162" s="509">
        <v>594.39</v>
      </c>
      <c r="J162" s="509">
        <v>5</v>
      </c>
      <c r="K162" s="510">
        <v>2971.94</v>
      </c>
    </row>
    <row r="163" spans="1:11" ht="14.4" customHeight="1" x14ac:dyDescent="0.3">
      <c r="A163" s="505" t="s">
        <v>493</v>
      </c>
      <c r="B163" s="506" t="s">
        <v>494</v>
      </c>
      <c r="C163" s="507" t="s">
        <v>503</v>
      </c>
      <c r="D163" s="508" t="s">
        <v>721</v>
      </c>
      <c r="E163" s="507" t="s">
        <v>1847</v>
      </c>
      <c r="F163" s="508" t="s">
        <v>1848</v>
      </c>
      <c r="G163" s="507" t="s">
        <v>1333</v>
      </c>
      <c r="H163" s="507" t="s">
        <v>1334</v>
      </c>
      <c r="I163" s="509">
        <v>1112.58</v>
      </c>
      <c r="J163" s="509">
        <v>5</v>
      </c>
      <c r="K163" s="510">
        <v>5562.9</v>
      </c>
    </row>
    <row r="164" spans="1:11" ht="14.4" customHeight="1" x14ac:dyDescent="0.3">
      <c r="A164" s="505" t="s">
        <v>493</v>
      </c>
      <c r="B164" s="506" t="s">
        <v>494</v>
      </c>
      <c r="C164" s="507" t="s">
        <v>503</v>
      </c>
      <c r="D164" s="508" t="s">
        <v>721</v>
      </c>
      <c r="E164" s="507" t="s">
        <v>1847</v>
      </c>
      <c r="F164" s="508" t="s">
        <v>1848</v>
      </c>
      <c r="G164" s="507" t="s">
        <v>1335</v>
      </c>
      <c r="H164" s="507" t="s">
        <v>1336</v>
      </c>
      <c r="I164" s="509">
        <v>3527.050000000002</v>
      </c>
      <c r="J164" s="509">
        <v>146</v>
      </c>
      <c r="K164" s="510">
        <v>514949.29999999987</v>
      </c>
    </row>
    <row r="165" spans="1:11" ht="14.4" customHeight="1" x14ac:dyDescent="0.3">
      <c r="A165" s="505" t="s">
        <v>493</v>
      </c>
      <c r="B165" s="506" t="s">
        <v>494</v>
      </c>
      <c r="C165" s="507" t="s">
        <v>503</v>
      </c>
      <c r="D165" s="508" t="s">
        <v>721</v>
      </c>
      <c r="E165" s="507" t="s">
        <v>1847</v>
      </c>
      <c r="F165" s="508" t="s">
        <v>1848</v>
      </c>
      <c r="G165" s="507" t="s">
        <v>1337</v>
      </c>
      <c r="H165" s="507" t="s">
        <v>1338</v>
      </c>
      <c r="I165" s="509">
        <v>1084.99</v>
      </c>
      <c r="J165" s="509">
        <v>5</v>
      </c>
      <c r="K165" s="510">
        <v>5424.95</v>
      </c>
    </row>
    <row r="166" spans="1:11" ht="14.4" customHeight="1" x14ac:dyDescent="0.3">
      <c r="A166" s="505" t="s">
        <v>493</v>
      </c>
      <c r="B166" s="506" t="s">
        <v>494</v>
      </c>
      <c r="C166" s="507" t="s">
        <v>503</v>
      </c>
      <c r="D166" s="508" t="s">
        <v>721</v>
      </c>
      <c r="E166" s="507" t="s">
        <v>1847</v>
      </c>
      <c r="F166" s="508" t="s">
        <v>1848</v>
      </c>
      <c r="G166" s="507" t="s">
        <v>1339</v>
      </c>
      <c r="H166" s="507" t="s">
        <v>1340</v>
      </c>
      <c r="I166" s="509">
        <v>434.39</v>
      </c>
      <c r="J166" s="509">
        <v>5</v>
      </c>
      <c r="K166" s="510">
        <v>2171.9499999999998</v>
      </c>
    </row>
    <row r="167" spans="1:11" ht="14.4" customHeight="1" x14ac:dyDescent="0.3">
      <c r="A167" s="505" t="s">
        <v>493</v>
      </c>
      <c r="B167" s="506" t="s">
        <v>494</v>
      </c>
      <c r="C167" s="507" t="s">
        <v>503</v>
      </c>
      <c r="D167" s="508" t="s">
        <v>721</v>
      </c>
      <c r="E167" s="507" t="s">
        <v>1847</v>
      </c>
      <c r="F167" s="508" t="s">
        <v>1848</v>
      </c>
      <c r="G167" s="507" t="s">
        <v>1341</v>
      </c>
      <c r="H167" s="507" t="s">
        <v>1342</v>
      </c>
      <c r="I167" s="509">
        <v>3461.5</v>
      </c>
      <c r="J167" s="509">
        <v>42</v>
      </c>
      <c r="K167" s="510">
        <v>145383</v>
      </c>
    </row>
    <row r="168" spans="1:11" ht="14.4" customHeight="1" x14ac:dyDescent="0.3">
      <c r="A168" s="505" t="s">
        <v>493</v>
      </c>
      <c r="B168" s="506" t="s">
        <v>494</v>
      </c>
      <c r="C168" s="507" t="s">
        <v>503</v>
      </c>
      <c r="D168" s="508" t="s">
        <v>721</v>
      </c>
      <c r="E168" s="507" t="s">
        <v>1847</v>
      </c>
      <c r="F168" s="508" t="s">
        <v>1848</v>
      </c>
      <c r="G168" s="507" t="s">
        <v>1343</v>
      </c>
      <c r="H168" s="507" t="s">
        <v>1344</v>
      </c>
      <c r="I168" s="509">
        <v>10355</v>
      </c>
      <c r="J168" s="509">
        <v>3</v>
      </c>
      <c r="K168" s="510">
        <v>31065</v>
      </c>
    </row>
    <row r="169" spans="1:11" ht="14.4" customHeight="1" x14ac:dyDescent="0.3">
      <c r="A169" s="505" t="s">
        <v>493</v>
      </c>
      <c r="B169" s="506" t="s">
        <v>494</v>
      </c>
      <c r="C169" s="507" t="s">
        <v>503</v>
      </c>
      <c r="D169" s="508" t="s">
        <v>721</v>
      </c>
      <c r="E169" s="507" t="s">
        <v>1847</v>
      </c>
      <c r="F169" s="508" t="s">
        <v>1848</v>
      </c>
      <c r="G169" s="507" t="s">
        <v>1345</v>
      </c>
      <c r="H169" s="507" t="s">
        <v>1346</v>
      </c>
      <c r="I169" s="509">
        <v>158.87</v>
      </c>
      <c r="J169" s="509">
        <v>5</v>
      </c>
      <c r="K169" s="510">
        <v>794.37</v>
      </c>
    </row>
    <row r="170" spans="1:11" ht="14.4" customHeight="1" x14ac:dyDescent="0.3">
      <c r="A170" s="505" t="s">
        <v>493</v>
      </c>
      <c r="B170" s="506" t="s">
        <v>494</v>
      </c>
      <c r="C170" s="507" t="s">
        <v>503</v>
      </c>
      <c r="D170" s="508" t="s">
        <v>721</v>
      </c>
      <c r="E170" s="507" t="s">
        <v>1847</v>
      </c>
      <c r="F170" s="508" t="s">
        <v>1848</v>
      </c>
      <c r="G170" s="507" t="s">
        <v>1347</v>
      </c>
      <c r="H170" s="507" t="s">
        <v>1348</v>
      </c>
      <c r="I170" s="509">
        <v>1634.56</v>
      </c>
      <c r="J170" s="509">
        <v>3</v>
      </c>
      <c r="K170" s="510">
        <v>4903.6899999999996</v>
      </c>
    </row>
    <row r="171" spans="1:11" ht="14.4" customHeight="1" x14ac:dyDescent="0.3">
      <c r="A171" s="505" t="s">
        <v>493</v>
      </c>
      <c r="B171" s="506" t="s">
        <v>494</v>
      </c>
      <c r="C171" s="507" t="s">
        <v>503</v>
      </c>
      <c r="D171" s="508" t="s">
        <v>721</v>
      </c>
      <c r="E171" s="507" t="s">
        <v>1847</v>
      </c>
      <c r="F171" s="508" t="s">
        <v>1848</v>
      </c>
      <c r="G171" s="507" t="s">
        <v>1349</v>
      </c>
      <c r="H171" s="507" t="s">
        <v>1350</v>
      </c>
      <c r="I171" s="509">
        <v>1634.5600000000002</v>
      </c>
      <c r="J171" s="509">
        <v>9</v>
      </c>
      <c r="K171" s="510">
        <v>14711.07</v>
      </c>
    </row>
    <row r="172" spans="1:11" ht="14.4" customHeight="1" x14ac:dyDescent="0.3">
      <c r="A172" s="505" t="s">
        <v>493</v>
      </c>
      <c r="B172" s="506" t="s">
        <v>494</v>
      </c>
      <c r="C172" s="507" t="s">
        <v>503</v>
      </c>
      <c r="D172" s="508" t="s">
        <v>721</v>
      </c>
      <c r="E172" s="507" t="s">
        <v>1847</v>
      </c>
      <c r="F172" s="508" t="s">
        <v>1848</v>
      </c>
      <c r="G172" s="507" t="s">
        <v>1351</v>
      </c>
      <c r="H172" s="507" t="s">
        <v>1352</v>
      </c>
      <c r="I172" s="509">
        <v>1282.1199999999999</v>
      </c>
      <c r="J172" s="509">
        <v>3</v>
      </c>
      <c r="K172" s="510">
        <v>3846.3599999999997</v>
      </c>
    </row>
    <row r="173" spans="1:11" ht="14.4" customHeight="1" x14ac:dyDescent="0.3">
      <c r="A173" s="505" t="s">
        <v>493</v>
      </c>
      <c r="B173" s="506" t="s">
        <v>494</v>
      </c>
      <c r="C173" s="507" t="s">
        <v>503</v>
      </c>
      <c r="D173" s="508" t="s">
        <v>721</v>
      </c>
      <c r="E173" s="507" t="s">
        <v>1847</v>
      </c>
      <c r="F173" s="508" t="s">
        <v>1848</v>
      </c>
      <c r="G173" s="507" t="s">
        <v>1353</v>
      </c>
      <c r="H173" s="507" t="s">
        <v>1354</v>
      </c>
      <c r="I173" s="509">
        <v>4749.7299999999996</v>
      </c>
      <c r="J173" s="509">
        <v>1</v>
      </c>
      <c r="K173" s="510">
        <v>4749.7299999999996</v>
      </c>
    </row>
    <row r="174" spans="1:11" ht="14.4" customHeight="1" x14ac:dyDescent="0.3">
      <c r="A174" s="505" t="s">
        <v>493</v>
      </c>
      <c r="B174" s="506" t="s">
        <v>494</v>
      </c>
      <c r="C174" s="507" t="s">
        <v>503</v>
      </c>
      <c r="D174" s="508" t="s">
        <v>721</v>
      </c>
      <c r="E174" s="507" t="s">
        <v>1847</v>
      </c>
      <c r="F174" s="508" t="s">
        <v>1848</v>
      </c>
      <c r="G174" s="507" t="s">
        <v>1355</v>
      </c>
      <c r="H174" s="507" t="s">
        <v>1356</v>
      </c>
      <c r="I174" s="509">
        <v>974.81999999999994</v>
      </c>
      <c r="J174" s="509">
        <v>3</v>
      </c>
      <c r="K174" s="510">
        <v>2924.38</v>
      </c>
    </row>
    <row r="175" spans="1:11" ht="14.4" customHeight="1" x14ac:dyDescent="0.3">
      <c r="A175" s="505" t="s">
        <v>493</v>
      </c>
      <c r="B175" s="506" t="s">
        <v>494</v>
      </c>
      <c r="C175" s="507" t="s">
        <v>503</v>
      </c>
      <c r="D175" s="508" t="s">
        <v>721</v>
      </c>
      <c r="E175" s="507" t="s">
        <v>1847</v>
      </c>
      <c r="F175" s="508" t="s">
        <v>1848</v>
      </c>
      <c r="G175" s="507" t="s">
        <v>1357</v>
      </c>
      <c r="H175" s="507" t="s">
        <v>1358</v>
      </c>
      <c r="I175" s="509">
        <v>264.39</v>
      </c>
      <c r="J175" s="509">
        <v>5</v>
      </c>
      <c r="K175" s="510">
        <v>1321.93</v>
      </c>
    </row>
    <row r="176" spans="1:11" ht="14.4" customHeight="1" x14ac:dyDescent="0.3">
      <c r="A176" s="505" t="s">
        <v>493</v>
      </c>
      <c r="B176" s="506" t="s">
        <v>494</v>
      </c>
      <c r="C176" s="507" t="s">
        <v>503</v>
      </c>
      <c r="D176" s="508" t="s">
        <v>721</v>
      </c>
      <c r="E176" s="507" t="s">
        <v>1847</v>
      </c>
      <c r="F176" s="508" t="s">
        <v>1848</v>
      </c>
      <c r="G176" s="507" t="s">
        <v>1359</v>
      </c>
      <c r="H176" s="507" t="s">
        <v>1360</v>
      </c>
      <c r="I176" s="509">
        <v>1220.6099999999999</v>
      </c>
      <c r="J176" s="509">
        <v>10</v>
      </c>
      <c r="K176" s="510">
        <v>12206.12</v>
      </c>
    </row>
    <row r="177" spans="1:11" ht="14.4" customHeight="1" x14ac:dyDescent="0.3">
      <c r="A177" s="505" t="s">
        <v>493</v>
      </c>
      <c r="B177" s="506" t="s">
        <v>494</v>
      </c>
      <c r="C177" s="507" t="s">
        <v>503</v>
      </c>
      <c r="D177" s="508" t="s">
        <v>721</v>
      </c>
      <c r="E177" s="507" t="s">
        <v>1847</v>
      </c>
      <c r="F177" s="508" t="s">
        <v>1848</v>
      </c>
      <c r="G177" s="507" t="s">
        <v>1361</v>
      </c>
      <c r="H177" s="507" t="s">
        <v>1362</v>
      </c>
      <c r="I177" s="509">
        <v>974.9</v>
      </c>
      <c r="J177" s="509">
        <v>4</v>
      </c>
      <c r="K177" s="510">
        <v>3899.6</v>
      </c>
    </row>
    <row r="178" spans="1:11" ht="14.4" customHeight="1" x14ac:dyDescent="0.3">
      <c r="A178" s="505" t="s">
        <v>493</v>
      </c>
      <c r="B178" s="506" t="s">
        <v>494</v>
      </c>
      <c r="C178" s="507" t="s">
        <v>503</v>
      </c>
      <c r="D178" s="508" t="s">
        <v>721</v>
      </c>
      <c r="E178" s="507" t="s">
        <v>1847</v>
      </c>
      <c r="F178" s="508" t="s">
        <v>1848</v>
      </c>
      <c r="G178" s="507" t="s">
        <v>1363</v>
      </c>
      <c r="H178" s="507" t="s">
        <v>1364</v>
      </c>
      <c r="I178" s="509">
        <v>471.9</v>
      </c>
      <c r="J178" s="509">
        <v>1</v>
      </c>
      <c r="K178" s="510">
        <v>471.9</v>
      </c>
    </row>
    <row r="179" spans="1:11" ht="14.4" customHeight="1" x14ac:dyDescent="0.3">
      <c r="A179" s="505" t="s">
        <v>493</v>
      </c>
      <c r="B179" s="506" t="s">
        <v>494</v>
      </c>
      <c r="C179" s="507" t="s">
        <v>503</v>
      </c>
      <c r="D179" s="508" t="s">
        <v>721</v>
      </c>
      <c r="E179" s="507" t="s">
        <v>1847</v>
      </c>
      <c r="F179" s="508" t="s">
        <v>1848</v>
      </c>
      <c r="G179" s="507" t="s">
        <v>1365</v>
      </c>
      <c r="H179" s="507" t="s">
        <v>1366</v>
      </c>
      <c r="I179" s="509">
        <v>4235</v>
      </c>
      <c r="J179" s="509">
        <v>1</v>
      </c>
      <c r="K179" s="510">
        <v>4235</v>
      </c>
    </row>
    <row r="180" spans="1:11" ht="14.4" customHeight="1" x14ac:dyDescent="0.3">
      <c r="A180" s="505" t="s">
        <v>493</v>
      </c>
      <c r="B180" s="506" t="s">
        <v>494</v>
      </c>
      <c r="C180" s="507" t="s">
        <v>503</v>
      </c>
      <c r="D180" s="508" t="s">
        <v>721</v>
      </c>
      <c r="E180" s="507" t="s">
        <v>1847</v>
      </c>
      <c r="F180" s="508" t="s">
        <v>1848</v>
      </c>
      <c r="G180" s="507" t="s">
        <v>1367</v>
      </c>
      <c r="H180" s="507" t="s">
        <v>1368</v>
      </c>
      <c r="I180" s="509">
        <v>955.26</v>
      </c>
      <c r="J180" s="509">
        <v>5</v>
      </c>
      <c r="K180" s="510">
        <v>4776.29</v>
      </c>
    </row>
    <row r="181" spans="1:11" ht="14.4" customHeight="1" x14ac:dyDescent="0.3">
      <c r="A181" s="505" t="s">
        <v>493</v>
      </c>
      <c r="B181" s="506" t="s">
        <v>494</v>
      </c>
      <c r="C181" s="507" t="s">
        <v>503</v>
      </c>
      <c r="D181" s="508" t="s">
        <v>721</v>
      </c>
      <c r="E181" s="507" t="s">
        <v>1847</v>
      </c>
      <c r="F181" s="508" t="s">
        <v>1848</v>
      </c>
      <c r="G181" s="507" t="s">
        <v>1369</v>
      </c>
      <c r="H181" s="507" t="s">
        <v>1370</v>
      </c>
      <c r="I181" s="509">
        <v>4235</v>
      </c>
      <c r="J181" s="509">
        <v>1</v>
      </c>
      <c r="K181" s="510">
        <v>4235</v>
      </c>
    </row>
    <row r="182" spans="1:11" ht="14.4" customHeight="1" x14ac:dyDescent="0.3">
      <c r="A182" s="505" t="s">
        <v>493</v>
      </c>
      <c r="B182" s="506" t="s">
        <v>494</v>
      </c>
      <c r="C182" s="507" t="s">
        <v>503</v>
      </c>
      <c r="D182" s="508" t="s">
        <v>721</v>
      </c>
      <c r="E182" s="507" t="s">
        <v>1847</v>
      </c>
      <c r="F182" s="508" t="s">
        <v>1848</v>
      </c>
      <c r="G182" s="507" t="s">
        <v>1371</v>
      </c>
      <c r="H182" s="507" t="s">
        <v>1372</v>
      </c>
      <c r="I182" s="509">
        <v>1936</v>
      </c>
      <c r="J182" s="509">
        <v>2</v>
      </c>
      <c r="K182" s="510">
        <v>3872</v>
      </c>
    </row>
    <row r="183" spans="1:11" ht="14.4" customHeight="1" x14ac:dyDescent="0.3">
      <c r="A183" s="505" t="s">
        <v>493</v>
      </c>
      <c r="B183" s="506" t="s">
        <v>494</v>
      </c>
      <c r="C183" s="507" t="s">
        <v>503</v>
      </c>
      <c r="D183" s="508" t="s">
        <v>721</v>
      </c>
      <c r="E183" s="507" t="s">
        <v>1847</v>
      </c>
      <c r="F183" s="508" t="s">
        <v>1848</v>
      </c>
      <c r="G183" s="507" t="s">
        <v>1373</v>
      </c>
      <c r="H183" s="507" t="s">
        <v>1374</v>
      </c>
      <c r="I183" s="509">
        <v>2602.4699999999998</v>
      </c>
      <c r="J183" s="509">
        <v>2</v>
      </c>
      <c r="K183" s="510">
        <v>5204.9399999999996</v>
      </c>
    </row>
    <row r="184" spans="1:11" ht="14.4" customHeight="1" x14ac:dyDescent="0.3">
      <c r="A184" s="505" t="s">
        <v>493</v>
      </c>
      <c r="B184" s="506" t="s">
        <v>494</v>
      </c>
      <c r="C184" s="507" t="s">
        <v>503</v>
      </c>
      <c r="D184" s="508" t="s">
        <v>721</v>
      </c>
      <c r="E184" s="507" t="s">
        <v>1847</v>
      </c>
      <c r="F184" s="508" t="s">
        <v>1848</v>
      </c>
      <c r="G184" s="507" t="s">
        <v>1375</v>
      </c>
      <c r="H184" s="507" t="s">
        <v>1376</v>
      </c>
      <c r="I184" s="509">
        <v>173.27</v>
      </c>
      <c r="J184" s="509">
        <v>10</v>
      </c>
      <c r="K184" s="510">
        <v>1732.72</v>
      </c>
    </row>
    <row r="185" spans="1:11" ht="14.4" customHeight="1" x14ac:dyDescent="0.3">
      <c r="A185" s="505" t="s">
        <v>493</v>
      </c>
      <c r="B185" s="506" t="s">
        <v>494</v>
      </c>
      <c r="C185" s="507" t="s">
        <v>503</v>
      </c>
      <c r="D185" s="508" t="s">
        <v>721</v>
      </c>
      <c r="E185" s="507" t="s">
        <v>1847</v>
      </c>
      <c r="F185" s="508" t="s">
        <v>1848</v>
      </c>
      <c r="G185" s="507" t="s">
        <v>1377</v>
      </c>
      <c r="H185" s="507" t="s">
        <v>1378</v>
      </c>
      <c r="I185" s="509">
        <v>316.77999999999997</v>
      </c>
      <c r="J185" s="509">
        <v>10</v>
      </c>
      <c r="K185" s="510">
        <v>3167.78</v>
      </c>
    </row>
    <row r="186" spans="1:11" ht="14.4" customHeight="1" x14ac:dyDescent="0.3">
      <c r="A186" s="505" t="s">
        <v>493</v>
      </c>
      <c r="B186" s="506" t="s">
        <v>494</v>
      </c>
      <c r="C186" s="507" t="s">
        <v>503</v>
      </c>
      <c r="D186" s="508" t="s">
        <v>721</v>
      </c>
      <c r="E186" s="507" t="s">
        <v>1847</v>
      </c>
      <c r="F186" s="508" t="s">
        <v>1848</v>
      </c>
      <c r="G186" s="507" t="s">
        <v>1379</v>
      </c>
      <c r="H186" s="507" t="s">
        <v>1380</v>
      </c>
      <c r="I186" s="509">
        <v>100.67</v>
      </c>
      <c r="J186" s="509">
        <v>5</v>
      </c>
      <c r="K186" s="510">
        <v>503.36</v>
      </c>
    </row>
    <row r="187" spans="1:11" ht="14.4" customHeight="1" x14ac:dyDescent="0.3">
      <c r="A187" s="505" t="s">
        <v>493</v>
      </c>
      <c r="B187" s="506" t="s">
        <v>494</v>
      </c>
      <c r="C187" s="507" t="s">
        <v>503</v>
      </c>
      <c r="D187" s="508" t="s">
        <v>721</v>
      </c>
      <c r="E187" s="507" t="s">
        <v>1847</v>
      </c>
      <c r="F187" s="508" t="s">
        <v>1848</v>
      </c>
      <c r="G187" s="507" t="s">
        <v>1381</v>
      </c>
      <c r="H187" s="507" t="s">
        <v>1382</v>
      </c>
      <c r="I187" s="509">
        <v>658.24</v>
      </c>
      <c r="J187" s="509">
        <v>5</v>
      </c>
      <c r="K187" s="510">
        <v>3291.2</v>
      </c>
    </row>
    <row r="188" spans="1:11" ht="14.4" customHeight="1" x14ac:dyDescent="0.3">
      <c r="A188" s="505" t="s">
        <v>493</v>
      </c>
      <c r="B188" s="506" t="s">
        <v>494</v>
      </c>
      <c r="C188" s="507" t="s">
        <v>503</v>
      </c>
      <c r="D188" s="508" t="s">
        <v>721</v>
      </c>
      <c r="E188" s="507" t="s">
        <v>1847</v>
      </c>
      <c r="F188" s="508" t="s">
        <v>1848</v>
      </c>
      <c r="G188" s="507" t="s">
        <v>1383</v>
      </c>
      <c r="H188" s="507" t="s">
        <v>1384</v>
      </c>
      <c r="I188" s="509">
        <v>143.02000000000001</v>
      </c>
      <c r="J188" s="509">
        <v>5</v>
      </c>
      <c r="K188" s="510">
        <v>715.11</v>
      </c>
    </row>
    <row r="189" spans="1:11" ht="14.4" customHeight="1" x14ac:dyDescent="0.3">
      <c r="A189" s="505" t="s">
        <v>493</v>
      </c>
      <c r="B189" s="506" t="s">
        <v>494</v>
      </c>
      <c r="C189" s="507" t="s">
        <v>503</v>
      </c>
      <c r="D189" s="508" t="s">
        <v>721</v>
      </c>
      <c r="E189" s="507" t="s">
        <v>1847</v>
      </c>
      <c r="F189" s="508" t="s">
        <v>1848</v>
      </c>
      <c r="G189" s="507" t="s">
        <v>1385</v>
      </c>
      <c r="H189" s="507" t="s">
        <v>1386</v>
      </c>
      <c r="I189" s="509">
        <v>7223.58</v>
      </c>
      <c r="J189" s="509">
        <v>1</v>
      </c>
      <c r="K189" s="510">
        <v>7223.58</v>
      </c>
    </row>
    <row r="190" spans="1:11" ht="14.4" customHeight="1" x14ac:dyDescent="0.3">
      <c r="A190" s="505" t="s">
        <v>493</v>
      </c>
      <c r="B190" s="506" t="s">
        <v>494</v>
      </c>
      <c r="C190" s="507" t="s">
        <v>503</v>
      </c>
      <c r="D190" s="508" t="s">
        <v>721</v>
      </c>
      <c r="E190" s="507" t="s">
        <v>1847</v>
      </c>
      <c r="F190" s="508" t="s">
        <v>1848</v>
      </c>
      <c r="G190" s="507" t="s">
        <v>1387</v>
      </c>
      <c r="H190" s="507" t="s">
        <v>1388</v>
      </c>
      <c r="I190" s="509">
        <v>309.76</v>
      </c>
      <c r="J190" s="509">
        <v>10</v>
      </c>
      <c r="K190" s="510">
        <v>3097.6</v>
      </c>
    </row>
    <row r="191" spans="1:11" ht="14.4" customHeight="1" x14ac:dyDescent="0.3">
      <c r="A191" s="505" t="s">
        <v>493</v>
      </c>
      <c r="B191" s="506" t="s">
        <v>494</v>
      </c>
      <c r="C191" s="507" t="s">
        <v>503</v>
      </c>
      <c r="D191" s="508" t="s">
        <v>721</v>
      </c>
      <c r="E191" s="507" t="s">
        <v>1847</v>
      </c>
      <c r="F191" s="508" t="s">
        <v>1848</v>
      </c>
      <c r="G191" s="507" t="s">
        <v>1389</v>
      </c>
      <c r="H191" s="507" t="s">
        <v>1390</v>
      </c>
      <c r="I191" s="509">
        <v>100.67</v>
      </c>
      <c r="J191" s="509">
        <v>5</v>
      </c>
      <c r="K191" s="510">
        <v>503.36</v>
      </c>
    </row>
    <row r="192" spans="1:11" ht="14.4" customHeight="1" x14ac:dyDescent="0.3">
      <c r="A192" s="505" t="s">
        <v>493</v>
      </c>
      <c r="B192" s="506" t="s">
        <v>494</v>
      </c>
      <c r="C192" s="507" t="s">
        <v>503</v>
      </c>
      <c r="D192" s="508" t="s">
        <v>721</v>
      </c>
      <c r="E192" s="507" t="s">
        <v>1847</v>
      </c>
      <c r="F192" s="508" t="s">
        <v>1848</v>
      </c>
      <c r="G192" s="507" t="s">
        <v>1391</v>
      </c>
      <c r="H192" s="507" t="s">
        <v>1392</v>
      </c>
      <c r="I192" s="509">
        <v>4295.5</v>
      </c>
      <c r="J192" s="509">
        <v>2</v>
      </c>
      <c r="K192" s="510">
        <v>8591</v>
      </c>
    </row>
    <row r="193" spans="1:11" ht="14.4" customHeight="1" x14ac:dyDescent="0.3">
      <c r="A193" s="505" t="s">
        <v>493</v>
      </c>
      <c r="B193" s="506" t="s">
        <v>494</v>
      </c>
      <c r="C193" s="507" t="s">
        <v>503</v>
      </c>
      <c r="D193" s="508" t="s">
        <v>721</v>
      </c>
      <c r="E193" s="507" t="s">
        <v>1860</v>
      </c>
      <c r="F193" s="508" t="s">
        <v>1861</v>
      </c>
      <c r="G193" s="507" t="s">
        <v>1393</v>
      </c>
      <c r="H193" s="507" t="s">
        <v>1394</v>
      </c>
      <c r="I193" s="509">
        <v>13638.748750000001</v>
      </c>
      <c r="J193" s="509">
        <v>13</v>
      </c>
      <c r="K193" s="510">
        <v>177303.78</v>
      </c>
    </row>
    <row r="194" spans="1:11" ht="14.4" customHeight="1" x14ac:dyDescent="0.3">
      <c r="A194" s="505" t="s">
        <v>493</v>
      </c>
      <c r="B194" s="506" t="s">
        <v>494</v>
      </c>
      <c r="C194" s="507" t="s">
        <v>503</v>
      </c>
      <c r="D194" s="508" t="s">
        <v>721</v>
      </c>
      <c r="E194" s="507" t="s">
        <v>1860</v>
      </c>
      <c r="F194" s="508" t="s">
        <v>1861</v>
      </c>
      <c r="G194" s="507" t="s">
        <v>1395</v>
      </c>
      <c r="H194" s="507" t="s">
        <v>1396</v>
      </c>
      <c r="I194" s="509">
        <v>746.81</v>
      </c>
      <c r="J194" s="509">
        <v>20</v>
      </c>
      <c r="K194" s="510">
        <v>14936.24</v>
      </c>
    </row>
    <row r="195" spans="1:11" ht="14.4" customHeight="1" x14ac:dyDescent="0.3">
      <c r="A195" s="505" t="s">
        <v>493</v>
      </c>
      <c r="B195" s="506" t="s">
        <v>494</v>
      </c>
      <c r="C195" s="507" t="s">
        <v>503</v>
      </c>
      <c r="D195" s="508" t="s">
        <v>721</v>
      </c>
      <c r="E195" s="507" t="s">
        <v>1860</v>
      </c>
      <c r="F195" s="508" t="s">
        <v>1861</v>
      </c>
      <c r="G195" s="507" t="s">
        <v>1397</v>
      </c>
      <c r="H195" s="507" t="s">
        <v>1398</v>
      </c>
      <c r="I195" s="509">
        <v>746.81</v>
      </c>
      <c r="J195" s="509">
        <v>20</v>
      </c>
      <c r="K195" s="510">
        <v>14936.24</v>
      </c>
    </row>
    <row r="196" spans="1:11" ht="14.4" customHeight="1" x14ac:dyDescent="0.3">
      <c r="A196" s="505" t="s">
        <v>493</v>
      </c>
      <c r="B196" s="506" t="s">
        <v>494</v>
      </c>
      <c r="C196" s="507" t="s">
        <v>503</v>
      </c>
      <c r="D196" s="508" t="s">
        <v>721</v>
      </c>
      <c r="E196" s="507" t="s">
        <v>1860</v>
      </c>
      <c r="F196" s="508" t="s">
        <v>1861</v>
      </c>
      <c r="G196" s="507" t="s">
        <v>1399</v>
      </c>
      <c r="H196" s="507" t="s">
        <v>1400</v>
      </c>
      <c r="I196" s="509">
        <v>3168.5080000000007</v>
      </c>
      <c r="J196" s="509">
        <v>20</v>
      </c>
      <c r="K196" s="510">
        <v>63370.12000000001</v>
      </c>
    </row>
    <row r="197" spans="1:11" ht="14.4" customHeight="1" x14ac:dyDescent="0.3">
      <c r="A197" s="505" t="s">
        <v>493</v>
      </c>
      <c r="B197" s="506" t="s">
        <v>494</v>
      </c>
      <c r="C197" s="507" t="s">
        <v>503</v>
      </c>
      <c r="D197" s="508" t="s">
        <v>721</v>
      </c>
      <c r="E197" s="507" t="s">
        <v>1860</v>
      </c>
      <c r="F197" s="508" t="s">
        <v>1861</v>
      </c>
      <c r="G197" s="507" t="s">
        <v>1401</v>
      </c>
      <c r="H197" s="507" t="s">
        <v>1402</v>
      </c>
      <c r="I197" s="509">
        <v>3168.51</v>
      </c>
      <c r="J197" s="509">
        <v>10</v>
      </c>
      <c r="K197" s="510">
        <v>31685.060000000005</v>
      </c>
    </row>
    <row r="198" spans="1:11" ht="14.4" customHeight="1" x14ac:dyDescent="0.3">
      <c r="A198" s="505" t="s">
        <v>493</v>
      </c>
      <c r="B198" s="506" t="s">
        <v>494</v>
      </c>
      <c r="C198" s="507" t="s">
        <v>503</v>
      </c>
      <c r="D198" s="508" t="s">
        <v>721</v>
      </c>
      <c r="E198" s="507" t="s">
        <v>1860</v>
      </c>
      <c r="F198" s="508" t="s">
        <v>1861</v>
      </c>
      <c r="G198" s="507" t="s">
        <v>1403</v>
      </c>
      <c r="H198" s="507" t="s">
        <v>1404</v>
      </c>
      <c r="I198" s="509">
        <v>3168.51</v>
      </c>
      <c r="J198" s="509">
        <v>5</v>
      </c>
      <c r="K198" s="510">
        <v>15842.54</v>
      </c>
    </row>
    <row r="199" spans="1:11" ht="14.4" customHeight="1" x14ac:dyDescent="0.3">
      <c r="A199" s="505" t="s">
        <v>493</v>
      </c>
      <c r="B199" s="506" t="s">
        <v>494</v>
      </c>
      <c r="C199" s="507" t="s">
        <v>503</v>
      </c>
      <c r="D199" s="508" t="s">
        <v>721</v>
      </c>
      <c r="E199" s="507" t="s">
        <v>1860</v>
      </c>
      <c r="F199" s="508" t="s">
        <v>1861</v>
      </c>
      <c r="G199" s="507" t="s">
        <v>1405</v>
      </c>
      <c r="H199" s="507" t="s">
        <v>1406</v>
      </c>
      <c r="I199" s="509">
        <v>15011.26</v>
      </c>
      <c r="J199" s="509">
        <v>33</v>
      </c>
      <c r="K199" s="510">
        <v>495371.57999999996</v>
      </c>
    </row>
    <row r="200" spans="1:11" ht="14.4" customHeight="1" x14ac:dyDescent="0.3">
      <c r="A200" s="505" t="s">
        <v>493</v>
      </c>
      <c r="B200" s="506" t="s">
        <v>494</v>
      </c>
      <c r="C200" s="507" t="s">
        <v>503</v>
      </c>
      <c r="D200" s="508" t="s">
        <v>721</v>
      </c>
      <c r="E200" s="507" t="s">
        <v>1860</v>
      </c>
      <c r="F200" s="508" t="s">
        <v>1861</v>
      </c>
      <c r="G200" s="507" t="s">
        <v>1407</v>
      </c>
      <c r="H200" s="507" t="s">
        <v>1408</v>
      </c>
      <c r="I200" s="509">
        <v>796.18</v>
      </c>
      <c r="J200" s="509">
        <v>20</v>
      </c>
      <c r="K200" s="510">
        <v>15923.6</v>
      </c>
    </row>
    <row r="201" spans="1:11" ht="14.4" customHeight="1" x14ac:dyDescent="0.3">
      <c r="A201" s="505" t="s">
        <v>493</v>
      </c>
      <c r="B201" s="506" t="s">
        <v>494</v>
      </c>
      <c r="C201" s="507" t="s">
        <v>503</v>
      </c>
      <c r="D201" s="508" t="s">
        <v>721</v>
      </c>
      <c r="E201" s="507" t="s">
        <v>1860</v>
      </c>
      <c r="F201" s="508" t="s">
        <v>1861</v>
      </c>
      <c r="G201" s="507" t="s">
        <v>1409</v>
      </c>
      <c r="H201" s="507" t="s">
        <v>1410</v>
      </c>
      <c r="I201" s="509">
        <v>895.39999999999986</v>
      </c>
      <c r="J201" s="509">
        <v>55</v>
      </c>
      <c r="K201" s="510">
        <v>49247</v>
      </c>
    </row>
    <row r="202" spans="1:11" ht="14.4" customHeight="1" x14ac:dyDescent="0.3">
      <c r="A202" s="505" t="s">
        <v>493</v>
      </c>
      <c r="B202" s="506" t="s">
        <v>494</v>
      </c>
      <c r="C202" s="507" t="s">
        <v>503</v>
      </c>
      <c r="D202" s="508" t="s">
        <v>721</v>
      </c>
      <c r="E202" s="507" t="s">
        <v>1860</v>
      </c>
      <c r="F202" s="508" t="s">
        <v>1861</v>
      </c>
      <c r="G202" s="507" t="s">
        <v>1411</v>
      </c>
      <c r="H202" s="507" t="s">
        <v>1412</v>
      </c>
      <c r="I202" s="509">
        <v>4360.000769230769</v>
      </c>
      <c r="J202" s="509">
        <v>26</v>
      </c>
      <c r="K202" s="510">
        <v>113360.02</v>
      </c>
    </row>
    <row r="203" spans="1:11" ht="14.4" customHeight="1" x14ac:dyDescent="0.3">
      <c r="A203" s="505" t="s">
        <v>493</v>
      </c>
      <c r="B203" s="506" t="s">
        <v>494</v>
      </c>
      <c r="C203" s="507" t="s">
        <v>503</v>
      </c>
      <c r="D203" s="508" t="s">
        <v>721</v>
      </c>
      <c r="E203" s="507" t="s">
        <v>1860</v>
      </c>
      <c r="F203" s="508" t="s">
        <v>1861</v>
      </c>
      <c r="G203" s="507" t="s">
        <v>1413</v>
      </c>
      <c r="H203" s="507" t="s">
        <v>1414</v>
      </c>
      <c r="I203" s="509">
        <v>4360.0020000000004</v>
      </c>
      <c r="J203" s="509">
        <v>6</v>
      </c>
      <c r="K203" s="510">
        <v>26160.010000000002</v>
      </c>
    </row>
    <row r="204" spans="1:11" ht="14.4" customHeight="1" x14ac:dyDescent="0.3">
      <c r="A204" s="505" t="s">
        <v>493</v>
      </c>
      <c r="B204" s="506" t="s">
        <v>494</v>
      </c>
      <c r="C204" s="507" t="s">
        <v>503</v>
      </c>
      <c r="D204" s="508" t="s">
        <v>721</v>
      </c>
      <c r="E204" s="507" t="s">
        <v>1860</v>
      </c>
      <c r="F204" s="508" t="s">
        <v>1861</v>
      </c>
      <c r="G204" s="507" t="s">
        <v>1415</v>
      </c>
      <c r="H204" s="507" t="s">
        <v>1416</v>
      </c>
      <c r="I204" s="509">
        <v>1928.9800000000002</v>
      </c>
      <c r="J204" s="509">
        <v>3</v>
      </c>
      <c r="K204" s="510">
        <v>5786.9400000000005</v>
      </c>
    </row>
    <row r="205" spans="1:11" ht="14.4" customHeight="1" x14ac:dyDescent="0.3">
      <c r="A205" s="505" t="s">
        <v>493</v>
      </c>
      <c r="B205" s="506" t="s">
        <v>494</v>
      </c>
      <c r="C205" s="507" t="s">
        <v>503</v>
      </c>
      <c r="D205" s="508" t="s">
        <v>721</v>
      </c>
      <c r="E205" s="507" t="s">
        <v>1860</v>
      </c>
      <c r="F205" s="508" t="s">
        <v>1861</v>
      </c>
      <c r="G205" s="507" t="s">
        <v>1417</v>
      </c>
      <c r="H205" s="507" t="s">
        <v>1418</v>
      </c>
      <c r="I205" s="509">
        <v>1565.075</v>
      </c>
      <c r="J205" s="509">
        <v>10</v>
      </c>
      <c r="K205" s="510">
        <v>15650.75</v>
      </c>
    </row>
    <row r="206" spans="1:11" ht="14.4" customHeight="1" x14ac:dyDescent="0.3">
      <c r="A206" s="505" t="s">
        <v>493</v>
      </c>
      <c r="B206" s="506" t="s">
        <v>494</v>
      </c>
      <c r="C206" s="507" t="s">
        <v>503</v>
      </c>
      <c r="D206" s="508" t="s">
        <v>721</v>
      </c>
      <c r="E206" s="507" t="s">
        <v>1860</v>
      </c>
      <c r="F206" s="508" t="s">
        <v>1861</v>
      </c>
      <c r="G206" s="507" t="s">
        <v>1419</v>
      </c>
      <c r="H206" s="507" t="s">
        <v>1420</v>
      </c>
      <c r="I206" s="509">
        <v>4946.4799999999987</v>
      </c>
      <c r="J206" s="509">
        <v>19</v>
      </c>
      <c r="K206" s="510">
        <v>93983.12</v>
      </c>
    </row>
    <row r="207" spans="1:11" ht="14.4" customHeight="1" x14ac:dyDescent="0.3">
      <c r="A207" s="505" t="s">
        <v>493</v>
      </c>
      <c r="B207" s="506" t="s">
        <v>494</v>
      </c>
      <c r="C207" s="507" t="s">
        <v>503</v>
      </c>
      <c r="D207" s="508" t="s">
        <v>721</v>
      </c>
      <c r="E207" s="507" t="s">
        <v>1860</v>
      </c>
      <c r="F207" s="508" t="s">
        <v>1861</v>
      </c>
      <c r="G207" s="507" t="s">
        <v>1421</v>
      </c>
      <c r="H207" s="507" t="s">
        <v>1422</v>
      </c>
      <c r="I207" s="509">
        <v>4946.4799999999987</v>
      </c>
      <c r="J207" s="509">
        <v>29</v>
      </c>
      <c r="K207" s="510">
        <v>143447.91999999998</v>
      </c>
    </row>
    <row r="208" spans="1:11" ht="14.4" customHeight="1" x14ac:dyDescent="0.3">
      <c r="A208" s="505" t="s">
        <v>493</v>
      </c>
      <c r="B208" s="506" t="s">
        <v>494</v>
      </c>
      <c r="C208" s="507" t="s">
        <v>503</v>
      </c>
      <c r="D208" s="508" t="s">
        <v>721</v>
      </c>
      <c r="E208" s="507" t="s">
        <v>1860</v>
      </c>
      <c r="F208" s="508" t="s">
        <v>1861</v>
      </c>
      <c r="G208" s="507" t="s">
        <v>1423</v>
      </c>
      <c r="H208" s="507" t="s">
        <v>1424</v>
      </c>
      <c r="I208" s="509">
        <v>4946.4799999999987</v>
      </c>
      <c r="J208" s="509">
        <v>21</v>
      </c>
      <c r="K208" s="510">
        <v>103876.07999999999</v>
      </c>
    </row>
    <row r="209" spans="1:11" ht="14.4" customHeight="1" x14ac:dyDescent="0.3">
      <c r="A209" s="505" t="s">
        <v>493</v>
      </c>
      <c r="B209" s="506" t="s">
        <v>494</v>
      </c>
      <c r="C209" s="507" t="s">
        <v>503</v>
      </c>
      <c r="D209" s="508" t="s">
        <v>721</v>
      </c>
      <c r="E209" s="507" t="s">
        <v>1860</v>
      </c>
      <c r="F209" s="508" t="s">
        <v>1861</v>
      </c>
      <c r="G209" s="507" t="s">
        <v>1425</v>
      </c>
      <c r="H209" s="507" t="s">
        <v>1426</v>
      </c>
      <c r="I209" s="509">
        <v>4946.4799999999996</v>
      </c>
      <c r="J209" s="509">
        <v>14</v>
      </c>
      <c r="K209" s="510">
        <v>69250.720000000001</v>
      </c>
    </row>
    <row r="210" spans="1:11" ht="14.4" customHeight="1" x14ac:dyDescent="0.3">
      <c r="A210" s="505" t="s">
        <v>493</v>
      </c>
      <c r="B210" s="506" t="s">
        <v>494</v>
      </c>
      <c r="C210" s="507" t="s">
        <v>503</v>
      </c>
      <c r="D210" s="508" t="s">
        <v>721</v>
      </c>
      <c r="E210" s="507" t="s">
        <v>1860</v>
      </c>
      <c r="F210" s="508" t="s">
        <v>1861</v>
      </c>
      <c r="G210" s="507" t="s">
        <v>1427</v>
      </c>
      <c r="H210" s="507" t="s">
        <v>1428</v>
      </c>
      <c r="I210" s="509">
        <v>4946.4799999999996</v>
      </c>
      <c r="J210" s="509">
        <v>4</v>
      </c>
      <c r="K210" s="510">
        <v>19785.919999999998</v>
      </c>
    </row>
    <row r="211" spans="1:11" ht="14.4" customHeight="1" x14ac:dyDescent="0.3">
      <c r="A211" s="505" t="s">
        <v>493</v>
      </c>
      <c r="B211" s="506" t="s">
        <v>494</v>
      </c>
      <c r="C211" s="507" t="s">
        <v>503</v>
      </c>
      <c r="D211" s="508" t="s">
        <v>721</v>
      </c>
      <c r="E211" s="507" t="s">
        <v>1860</v>
      </c>
      <c r="F211" s="508" t="s">
        <v>1861</v>
      </c>
      <c r="G211" s="507" t="s">
        <v>1429</v>
      </c>
      <c r="H211" s="507" t="s">
        <v>1430</v>
      </c>
      <c r="I211" s="509">
        <v>746.81</v>
      </c>
      <c r="J211" s="509">
        <v>5</v>
      </c>
      <c r="K211" s="510">
        <v>3734.06</v>
      </c>
    </row>
    <row r="212" spans="1:11" ht="14.4" customHeight="1" x14ac:dyDescent="0.3">
      <c r="A212" s="505" t="s">
        <v>493</v>
      </c>
      <c r="B212" s="506" t="s">
        <v>494</v>
      </c>
      <c r="C212" s="507" t="s">
        <v>503</v>
      </c>
      <c r="D212" s="508" t="s">
        <v>721</v>
      </c>
      <c r="E212" s="507" t="s">
        <v>1860</v>
      </c>
      <c r="F212" s="508" t="s">
        <v>1861</v>
      </c>
      <c r="G212" s="507" t="s">
        <v>1431</v>
      </c>
      <c r="H212" s="507" t="s">
        <v>1432</v>
      </c>
      <c r="I212" s="509">
        <v>746.80999999999983</v>
      </c>
      <c r="J212" s="509">
        <v>65</v>
      </c>
      <c r="K212" s="510">
        <v>48542.77</v>
      </c>
    </row>
    <row r="213" spans="1:11" ht="14.4" customHeight="1" x14ac:dyDescent="0.3">
      <c r="A213" s="505" t="s">
        <v>493</v>
      </c>
      <c r="B213" s="506" t="s">
        <v>494</v>
      </c>
      <c r="C213" s="507" t="s">
        <v>503</v>
      </c>
      <c r="D213" s="508" t="s">
        <v>721</v>
      </c>
      <c r="E213" s="507" t="s">
        <v>1860</v>
      </c>
      <c r="F213" s="508" t="s">
        <v>1861</v>
      </c>
      <c r="G213" s="507" t="s">
        <v>1433</v>
      </c>
      <c r="H213" s="507" t="s">
        <v>1434</v>
      </c>
      <c r="I213" s="509">
        <v>3424.3000000000006</v>
      </c>
      <c r="J213" s="509">
        <v>42</v>
      </c>
      <c r="K213" s="510">
        <v>143820.6</v>
      </c>
    </row>
    <row r="214" spans="1:11" ht="14.4" customHeight="1" x14ac:dyDescent="0.3">
      <c r="A214" s="505" t="s">
        <v>493</v>
      </c>
      <c r="B214" s="506" t="s">
        <v>494</v>
      </c>
      <c r="C214" s="507" t="s">
        <v>503</v>
      </c>
      <c r="D214" s="508" t="s">
        <v>721</v>
      </c>
      <c r="E214" s="507" t="s">
        <v>1860</v>
      </c>
      <c r="F214" s="508" t="s">
        <v>1861</v>
      </c>
      <c r="G214" s="507" t="s">
        <v>1435</v>
      </c>
      <c r="H214" s="507" t="s">
        <v>1436</v>
      </c>
      <c r="I214" s="509">
        <v>746.81</v>
      </c>
      <c r="J214" s="509">
        <v>25</v>
      </c>
      <c r="K214" s="510">
        <v>18670.3</v>
      </c>
    </row>
    <row r="215" spans="1:11" ht="14.4" customHeight="1" x14ac:dyDescent="0.3">
      <c r="A215" s="505" t="s">
        <v>493</v>
      </c>
      <c r="B215" s="506" t="s">
        <v>494</v>
      </c>
      <c r="C215" s="507" t="s">
        <v>503</v>
      </c>
      <c r="D215" s="508" t="s">
        <v>721</v>
      </c>
      <c r="E215" s="507" t="s">
        <v>1860</v>
      </c>
      <c r="F215" s="508" t="s">
        <v>1861</v>
      </c>
      <c r="G215" s="507" t="s">
        <v>1437</v>
      </c>
      <c r="H215" s="507" t="s">
        <v>1438</v>
      </c>
      <c r="I215" s="509">
        <v>15986.52</v>
      </c>
      <c r="J215" s="509">
        <v>5</v>
      </c>
      <c r="K215" s="510">
        <v>79932.600000000006</v>
      </c>
    </row>
    <row r="216" spans="1:11" ht="14.4" customHeight="1" x14ac:dyDescent="0.3">
      <c r="A216" s="505" t="s">
        <v>493</v>
      </c>
      <c r="B216" s="506" t="s">
        <v>494</v>
      </c>
      <c r="C216" s="507" t="s">
        <v>503</v>
      </c>
      <c r="D216" s="508" t="s">
        <v>721</v>
      </c>
      <c r="E216" s="507" t="s">
        <v>1860</v>
      </c>
      <c r="F216" s="508" t="s">
        <v>1861</v>
      </c>
      <c r="G216" s="507" t="s">
        <v>1439</v>
      </c>
      <c r="H216" s="507" t="s">
        <v>1440</v>
      </c>
      <c r="I216" s="509">
        <v>4360.0012500000003</v>
      </c>
      <c r="J216" s="509">
        <v>8</v>
      </c>
      <c r="K216" s="510">
        <v>34880.01</v>
      </c>
    </row>
    <row r="217" spans="1:11" ht="14.4" customHeight="1" x14ac:dyDescent="0.3">
      <c r="A217" s="505" t="s">
        <v>493</v>
      </c>
      <c r="B217" s="506" t="s">
        <v>494</v>
      </c>
      <c r="C217" s="507" t="s">
        <v>503</v>
      </c>
      <c r="D217" s="508" t="s">
        <v>721</v>
      </c>
      <c r="E217" s="507" t="s">
        <v>1860</v>
      </c>
      <c r="F217" s="508" t="s">
        <v>1861</v>
      </c>
      <c r="G217" s="507" t="s">
        <v>1441</v>
      </c>
      <c r="H217" s="507" t="s">
        <v>1442</v>
      </c>
      <c r="I217" s="509">
        <v>3168.5075000000002</v>
      </c>
      <c r="J217" s="509">
        <v>7</v>
      </c>
      <c r="K217" s="510">
        <v>22179.53</v>
      </c>
    </row>
    <row r="218" spans="1:11" ht="14.4" customHeight="1" x14ac:dyDescent="0.3">
      <c r="A218" s="505" t="s">
        <v>493</v>
      </c>
      <c r="B218" s="506" t="s">
        <v>494</v>
      </c>
      <c r="C218" s="507" t="s">
        <v>503</v>
      </c>
      <c r="D218" s="508" t="s">
        <v>721</v>
      </c>
      <c r="E218" s="507" t="s">
        <v>1860</v>
      </c>
      <c r="F218" s="508" t="s">
        <v>1861</v>
      </c>
      <c r="G218" s="507" t="s">
        <v>1443</v>
      </c>
      <c r="H218" s="507" t="s">
        <v>1444</v>
      </c>
      <c r="I218" s="509">
        <v>1751.2333333333336</v>
      </c>
      <c r="J218" s="509">
        <v>15</v>
      </c>
      <c r="K218" s="510">
        <v>26268.5</v>
      </c>
    </row>
    <row r="219" spans="1:11" ht="14.4" customHeight="1" x14ac:dyDescent="0.3">
      <c r="A219" s="505" t="s">
        <v>493</v>
      </c>
      <c r="B219" s="506" t="s">
        <v>494</v>
      </c>
      <c r="C219" s="507" t="s">
        <v>503</v>
      </c>
      <c r="D219" s="508" t="s">
        <v>721</v>
      </c>
      <c r="E219" s="507" t="s">
        <v>1860</v>
      </c>
      <c r="F219" s="508" t="s">
        <v>1861</v>
      </c>
      <c r="G219" s="507" t="s">
        <v>1445</v>
      </c>
      <c r="H219" s="507" t="s">
        <v>1446</v>
      </c>
      <c r="I219" s="509">
        <v>3424.3000000000015</v>
      </c>
      <c r="J219" s="509">
        <v>59</v>
      </c>
      <c r="K219" s="510">
        <v>202033.69999999995</v>
      </c>
    </row>
    <row r="220" spans="1:11" ht="14.4" customHeight="1" x14ac:dyDescent="0.3">
      <c r="A220" s="505" t="s">
        <v>493</v>
      </c>
      <c r="B220" s="506" t="s">
        <v>494</v>
      </c>
      <c r="C220" s="507" t="s">
        <v>503</v>
      </c>
      <c r="D220" s="508" t="s">
        <v>721</v>
      </c>
      <c r="E220" s="507" t="s">
        <v>1860</v>
      </c>
      <c r="F220" s="508" t="s">
        <v>1861</v>
      </c>
      <c r="G220" s="507" t="s">
        <v>1447</v>
      </c>
      <c r="H220" s="507" t="s">
        <v>1448</v>
      </c>
      <c r="I220" s="509">
        <v>3424.3000000000011</v>
      </c>
      <c r="J220" s="509">
        <v>32</v>
      </c>
      <c r="K220" s="510">
        <v>109577.60000000002</v>
      </c>
    </row>
    <row r="221" spans="1:11" ht="14.4" customHeight="1" x14ac:dyDescent="0.3">
      <c r="A221" s="505" t="s">
        <v>493</v>
      </c>
      <c r="B221" s="506" t="s">
        <v>494</v>
      </c>
      <c r="C221" s="507" t="s">
        <v>503</v>
      </c>
      <c r="D221" s="508" t="s">
        <v>721</v>
      </c>
      <c r="E221" s="507" t="s">
        <v>1860</v>
      </c>
      <c r="F221" s="508" t="s">
        <v>1861</v>
      </c>
      <c r="G221" s="507" t="s">
        <v>1449</v>
      </c>
      <c r="H221" s="507" t="s">
        <v>1450</v>
      </c>
      <c r="I221" s="509">
        <v>3424.3000000000006</v>
      </c>
      <c r="J221" s="509">
        <v>27</v>
      </c>
      <c r="K221" s="510">
        <v>92456.10000000002</v>
      </c>
    </row>
    <row r="222" spans="1:11" ht="14.4" customHeight="1" x14ac:dyDescent="0.3">
      <c r="A222" s="505" t="s">
        <v>493</v>
      </c>
      <c r="B222" s="506" t="s">
        <v>494</v>
      </c>
      <c r="C222" s="507" t="s">
        <v>503</v>
      </c>
      <c r="D222" s="508" t="s">
        <v>721</v>
      </c>
      <c r="E222" s="507" t="s">
        <v>1860</v>
      </c>
      <c r="F222" s="508" t="s">
        <v>1861</v>
      </c>
      <c r="G222" s="507" t="s">
        <v>1451</v>
      </c>
      <c r="H222" s="507" t="s">
        <v>1452</v>
      </c>
      <c r="I222" s="509">
        <v>3424.3000000000011</v>
      </c>
      <c r="J222" s="509">
        <v>32</v>
      </c>
      <c r="K222" s="510">
        <v>109577.60000000002</v>
      </c>
    </row>
    <row r="223" spans="1:11" ht="14.4" customHeight="1" x14ac:dyDescent="0.3">
      <c r="A223" s="505" t="s">
        <v>493</v>
      </c>
      <c r="B223" s="506" t="s">
        <v>494</v>
      </c>
      <c r="C223" s="507" t="s">
        <v>503</v>
      </c>
      <c r="D223" s="508" t="s">
        <v>721</v>
      </c>
      <c r="E223" s="507" t="s">
        <v>1860</v>
      </c>
      <c r="F223" s="508" t="s">
        <v>1861</v>
      </c>
      <c r="G223" s="507" t="s">
        <v>1453</v>
      </c>
      <c r="H223" s="507" t="s">
        <v>1454</v>
      </c>
      <c r="I223" s="509">
        <v>3424.3</v>
      </c>
      <c r="J223" s="509">
        <v>16</v>
      </c>
      <c r="K223" s="510">
        <v>54788.800000000003</v>
      </c>
    </row>
    <row r="224" spans="1:11" ht="14.4" customHeight="1" x14ac:dyDescent="0.3">
      <c r="A224" s="505" t="s">
        <v>493</v>
      </c>
      <c r="B224" s="506" t="s">
        <v>494</v>
      </c>
      <c r="C224" s="507" t="s">
        <v>503</v>
      </c>
      <c r="D224" s="508" t="s">
        <v>721</v>
      </c>
      <c r="E224" s="507" t="s">
        <v>1860</v>
      </c>
      <c r="F224" s="508" t="s">
        <v>1861</v>
      </c>
      <c r="G224" s="507" t="s">
        <v>1455</v>
      </c>
      <c r="H224" s="507" t="s">
        <v>1456</v>
      </c>
      <c r="I224" s="509">
        <v>801.87</v>
      </c>
      <c r="J224" s="509">
        <v>5</v>
      </c>
      <c r="K224" s="510">
        <v>4009.34</v>
      </c>
    </row>
    <row r="225" spans="1:11" ht="14.4" customHeight="1" x14ac:dyDescent="0.3">
      <c r="A225" s="505" t="s">
        <v>493</v>
      </c>
      <c r="B225" s="506" t="s">
        <v>494</v>
      </c>
      <c r="C225" s="507" t="s">
        <v>503</v>
      </c>
      <c r="D225" s="508" t="s">
        <v>721</v>
      </c>
      <c r="E225" s="507" t="s">
        <v>1860</v>
      </c>
      <c r="F225" s="508" t="s">
        <v>1861</v>
      </c>
      <c r="G225" s="507" t="s">
        <v>1457</v>
      </c>
      <c r="H225" s="507" t="s">
        <v>1458</v>
      </c>
      <c r="I225" s="509">
        <v>3168.51</v>
      </c>
      <c r="J225" s="509">
        <v>3</v>
      </c>
      <c r="K225" s="510">
        <v>9505.52</v>
      </c>
    </row>
    <row r="226" spans="1:11" ht="14.4" customHeight="1" x14ac:dyDescent="0.3">
      <c r="A226" s="505" t="s">
        <v>493</v>
      </c>
      <c r="B226" s="506" t="s">
        <v>494</v>
      </c>
      <c r="C226" s="507" t="s">
        <v>503</v>
      </c>
      <c r="D226" s="508" t="s">
        <v>721</v>
      </c>
      <c r="E226" s="507" t="s">
        <v>1860</v>
      </c>
      <c r="F226" s="508" t="s">
        <v>1861</v>
      </c>
      <c r="G226" s="507" t="s">
        <v>1459</v>
      </c>
      <c r="H226" s="507" t="s">
        <v>1460</v>
      </c>
      <c r="I226" s="509">
        <v>746.81</v>
      </c>
      <c r="J226" s="509">
        <v>10</v>
      </c>
      <c r="K226" s="510">
        <v>7468.12</v>
      </c>
    </row>
    <row r="227" spans="1:11" ht="14.4" customHeight="1" x14ac:dyDescent="0.3">
      <c r="A227" s="505" t="s">
        <v>493</v>
      </c>
      <c r="B227" s="506" t="s">
        <v>494</v>
      </c>
      <c r="C227" s="507" t="s">
        <v>503</v>
      </c>
      <c r="D227" s="508" t="s">
        <v>721</v>
      </c>
      <c r="E227" s="507" t="s">
        <v>1860</v>
      </c>
      <c r="F227" s="508" t="s">
        <v>1861</v>
      </c>
      <c r="G227" s="507" t="s">
        <v>1461</v>
      </c>
      <c r="H227" s="507" t="s">
        <v>1462</v>
      </c>
      <c r="I227" s="509">
        <v>1928.98</v>
      </c>
      <c r="J227" s="509">
        <v>1</v>
      </c>
      <c r="K227" s="510">
        <v>1928.98</v>
      </c>
    </row>
    <row r="228" spans="1:11" ht="14.4" customHeight="1" x14ac:dyDescent="0.3">
      <c r="A228" s="505" t="s">
        <v>493</v>
      </c>
      <c r="B228" s="506" t="s">
        <v>494</v>
      </c>
      <c r="C228" s="507" t="s">
        <v>503</v>
      </c>
      <c r="D228" s="508" t="s">
        <v>721</v>
      </c>
      <c r="E228" s="507" t="s">
        <v>1860</v>
      </c>
      <c r="F228" s="508" t="s">
        <v>1861</v>
      </c>
      <c r="G228" s="507" t="s">
        <v>1463</v>
      </c>
      <c r="H228" s="507" t="s">
        <v>1464</v>
      </c>
      <c r="I228" s="509">
        <v>15233.84</v>
      </c>
      <c r="J228" s="509">
        <v>1</v>
      </c>
      <c r="K228" s="510">
        <v>15233.84</v>
      </c>
    </row>
    <row r="229" spans="1:11" ht="14.4" customHeight="1" x14ac:dyDescent="0.3">
      <c r="A229" s="505" t="s">
        <v>493</v>
      </c>
      <c r="B229" s="506" t="s">
        <v>494</v>
      </c>
      <c r="C229" s="507" t="s">
        <v>503</v>
      </c>
      <c r="D229" s="508" t="s">
        <v>721</v>
      </c>
      <c r="E229" s="507" t="s">
        <v>1860</v>
      </c>
      <c r="F229" s="508" t="s">
        <v>1861</v>
      </c>
      <c r="G229" s="507" t="s">
        <v>1465</v>
      </c>
      <c r="H229" s="507" t="s">
        <v>1466</v>
      </c>
      <c r="I229" s="509">
        <v>746.81</v>
      </c>
      <c r="J229" s="509">
        <v>5</v>
      </c>
      <c r="K229" s="510">
        <v>3734.06</v>
      </c>
    </row>
    <row r="230" spans="1:11" ht="14.4" customHeight="1" x14ac:dyDescent="0.3">
      <c r="A230" s="505" t="s">
        <v>493</v>
      </c>
      <c r="B230" s="506" t="s">
        <v>494</v>
      </c>
      <c r="C230" s="507" t="s">
        <v>503</v>
      </c>
      <c r="D230" s="508" t="s">
        <v>721</v>
      </c>
      <c r="E230" s="507" t="s">
        <v>1860</v>
      </c>
      <c r="F230" s="508" t="s">
        <v>1861</v>
      </c>
      <c r="G230" s="507" t="s">
        <v>1467</v>
      </c>
      <c r="H230" s="507" t="s">
        <v>1468</v>
      </c>
      <c r="I230" s="509">
        <v>4946.4800000000005</v>
      </c>
      <c r="J230" s="509">
        <v>14</v>
      </c>
      <c r="K230" s="510">
        <v>69250.720000000001</v>
      </c>
    </row>
    <row r="231" spans="1:11" ht="14.4" customHeight="1" x14ac:dyDescent="0.3">
      <c r="A231" s="505" t="s">
        <v>493</v>
      </c>
      <c r="B231" s="506" t="s">
        <v>494</v>
      </c>
      <c r="C231" s="507" t="s">
        <v>503</v>
      </c>
      <c r="D231" s="508" t="s">
        <v>721</v>
      </c>
      <c r="E231" s="507" t="s">
        <v>1860</v>
      </c>
      <c r="F231" s="508" t="s">
        <v>1861</v>
      </c>
      <c r="G231" s="507" t="s">
        <v>1469</v>
      </c>
      <c r="H231" s="507" t="s">
        <v>1470</v>
      </c>
      <c r="I231" s="509">
        <v>4946.4799999999987</v>
      </c>
      <c r="J231" s="509">
        <v>18</v>
      </c>
      <c r="K231" s="510">
        <v>89036.639999999985</v>
      </c>
    </row>
    <row r="232" spans="1:11" ht="14.4" customHeight="1" x14ac:dyDescent="0.3">
      <c r="A232" s="505" t="s">
        <v>493</v>
      </c>
      <c r="B232" s="506" t="s">
        <v>494</v>
      </c>
      <c r="C232" s="507" t="s">
        <v>503</v>
      </c>
      <c r="D232" s="508" t="s">
        <v>721</v>
      </c>
      <c r="E232" s="507" t="s">
        <v>1860</v>
      </c>
      <c r="F232" s="508" t="s">
        <v>1861</v>
      </c>
      <c r="G232" s="507" t="s">
        <v>1471</v>
      </c>
      <c r="H232" s="507" t="s">
        <v>1472</v>
      </c>
      <c r="I232" s="509">
        <v>2524.06</v>
      </c>
      <c r="J232" s="509">
        <v>10</v>
      </c>
      <c r="K232" s="510">
        <v>25240.600000000002</v>
      </c>
    </row>
    <row r="233" spans="1:11" ht="14.4" customHeight="1" x14ac:dyDescent="0.3">
      <c r="A233" s="505" t="s">
        <v>493</v>
      </c>
      <c r="B233" s="506" t="s">
        <v>494</v>
      </c>
      <c r="C233" s="507" t="s">
        <v>503</v>
      </c>
      <c r="D233" s="508" t="s">
        <v>721</v>
      </c>
      <c r="E233" s="507" t="s">
        <v>1860</v>
      </c>
      <c r="F233" s="508" t="s">
        <v>1861</v>
      </c>
      <c r="G233" s="507" t="s">
        <v>1473</v>
      </c>
      <c r="H233" s="507" t="s">
        <v>1474</v>
      </c>
      <c r="I233" s="509">
        <v>2582.14</v>
      </c>
      <c r="J233" s="509">
        <v>1</v>
      </c>
      <c r="K233" s="510">
        <v>2582.14</v>
      </c>
    </row>
    <row r="234" spans="1:11" ht="14.4" customHeight="1" x14ac:dyDescent="0.3">
      <c r="A234" s="505" t="s">
        <v>493</v>
      </c>
      <c r="B234" s="506" t="s">
        <v>494</v>
      </c>
      <c r="C234" s="507" t="s">
        <v>503</v>
      </c>
      <c r="D234" s="508" t="s">
        <v>721</v>
      </c>
      <c r="E234" s="507" t="s">
        <v>1860</v>
      </c>
      <c r="F234" s="508" t="s">
        <v>1861</v>
      </c>
      <c r="G234" s="507" t="s">
        <v>1475</v>
      </c>
      <c r="H234" s="507" t="s">
        <v>1476</v>
      </c>
      <c r="I234" s="509">
        <v>3424.3000000000011</v>
      </c>
      <c r="J234" s="509">
        <v>34</v>
      </c>
      <c r="K234" s="510">
        <v>116426.20000000004</v>
      </c>
    </row>
    <row r="235" spans="1:11" ht="14.4" customHeight="1" x14ac:dyDescent="0.3">
      <c r="A235" s="505" t="s">
        <v>493</v>
      </c>
      <c r="B235" s="506" t="s">
        <v>494</v>
      </c>
      <c r="C235" s="507" t="s">
        <v>503</v>
      </c>
      <c r="D235" s="508" t="s">
        <v>721</v>
      </c>
      <c r="E235" s="507" t="s">
        <v>1860</v>
      </c>
      <c r="F235" s="508" t="s">
        <v>1861</v>
      </c>
      <c r="G235" s="507" t="s">
        <v>1477</v>
      </c>
      <c r="H235" s="507" t="s">
        <v>1478</v>
      </c>
      <c r="I235" s="509">
        <v>3424.2999999999997</v>
      </c>
      <c r="J235" s="509">
        <v>8</v>
      </c>
      <c r="K235" s="510">
        <v>27394.400000000001</v>
      </c>
    </row>
    <row r="236" spans="1:11" ht="14.4" customHeight="1" x14ac:dyDescent="0.3">
      <c r="A236" s="505" t="s">
        <v>493</v>
      </c>
      <c r="B236" s="506" t="s">
        <v>494</v>
      </c>
      <c r="C236" s="507" t="s">
        <v>503</v>
      </c>
      <c r="D236" s="508" t="s">
        <v>721</v>
      </c>
      <c r="E236" s="507" t="s">
        <v>1860</v>
      </c>
      <c r="F236" s="508" t="s">
        <v>1861</v>
      </c>
      <c r="G236" s="507" t="s">
        <v>1479</v>
      </c>
      <c r="H236" s="507" t="s">
        <v>1480</v>
      </c>
      <c r="I236" s="509">
        <v>3424.3000000000006</v>
      </c>
      <c r="J236" s="509">
        <v>3</v>
      </c>
      <c r="K236" s="510">
        <v>10272.900000000001</v>
      </c>
    </row>
    <row r="237" spans="1:11" ht="14.4" customHeight="1" x14ac:dyDescent="0.3">
      <c r="A237" s="505" t="s">
        <v>493</v>
      </c>
      <c r="B237" s="506" t="s">
        <v>494</v>
      </c>
      <c r="C237" s="507" t="s">
        <v>503</v>
      </c>
      <c r="D237" s="508" t="s">
        <v>721</v>
      </c>
      <c r="E237" s="507" t="s">
        <v>1860</v>
      </c>
      <c r="F237" s="508" t="s">
        <v>1861</v>
      </c>
      <c r="G237" s="507" t="s">
        <v>1481</v>
      </c>
      <c r="H237" s="507" t="s">
        <v>1482</v>
      </c>
      <c r="I237" s="509">
        <v>9719.33</v>
      </c>
      <c r="J237" s="509">
        <v>2</v>
      </c>
      <c r="K237" s="510">
        <v>19438.66</v>
      </c>
    </row>
    <row r="238" spans="1:11" ht="14.4" customHeight="1" x14ac:dyDescent="0.3">
      <c r="A238" s="505" t="s">
        <v>493</v>
      </c>
      <c r="B238" s="506" t="s">
        <v>494</v>
      </c>
      <c r="C238" s="507" t="s">
        <v>503</v>
      </c>
      <c r="D238" s="508" t="s">
        <v>721</v>
      </c>
      <c r="E238" s="507" t="s">
        <v>1860</v>
      </c>
      <c r="F238" s="508" t="s">
        <v>1861</v>
      </c>
      <c r="G238" s="507" t="s">
        <v>1483</v>
      </c>
      <c r="H238" s="507" t="s">
        <v>1484</v>
      </c>
      <c r="I238" s="509">
        <v>3495.56</v>
      </c>
      <c r="J238" s="509">
        <v>1</v>
      </c>
      <c r="K238" s="510">
        <v>3495.56</v>
      </c>
    </row>
    <row r="239" spans="1:11" ht="14.4" customHeight="1" x14ac:dyDescent="0.3">
      <c r="A239" s="505" t="s">
        <v>493</v>
      </c>
      <c r="B239" s="506" t="s">
        <v>494</v>
      </c>
      <c r="C239" s="507" t="s">
        <v>503</v>
      </c>
      <c r="D239" s="508" t="s">
        <v>721</v>
      </c>
      <c r="E239" s="507" t="s">
        <v>1860</v>
      </c>
      <c r="F239" s="508" t="s">
        <v>1861</v>
      </c>
      <c r="G239" s="507" t="s">
        <v>1485</v>
      </c>
      <c r="H239" s="507" t="s">
        <v>1486</v>
      </c>
      <c r="I239" s="509">
        <v>2545.84</v>
      </c>
      <c r="J239" s="509">
        <v>1</v>
      </c>
      <c r="K239" s="510">
        <v>2545.84</v>
      </c>
    </row>
    <row r="240" spans="1:11" ht="14.4" customHeight="1" x14ac:dyDescent="0.3">
      <c r="A240" s="505" t="s">
        <v>493</v>
      </c>
      <c r="B240" s="506" t="s">
        <v>494</v>
      </c>
      <c r="C240" s="507" t="s">
        <v>503</v>
      </c>
      <c r="D240" s="508" t="s">
        <v>721</v>
      </c>
      <c r="E240" s="507" t="s">
        <v>1860</v>
      </c>
      <c r="F240" s="508" t="s">
        <v>1861</v>
      </c>
      <c r="G240" s="507" t="s">
        <v>1487</v>
      </c>
      <c r="H240" s="507" t="s">
        <v>1488</v>
      </c>
      <c r="I240" s="509">
        <v>4436.6699999999992</v>
      </c>
      <c r="J240" s="509">
        <v>8</v>
      </c>
      <c r="K240" s="510">
        <v>35493.359999999993</v>
      </c>
    </row>
    <row r="241" spans="1:11" ht="14.4" customHeight="1" x14ac:dyDescent="0.3">
      <c r="A241" s="505" t="s">
        <v>493</v>
      </c>
      <c r="B241" s="506" t="s">
        <v>494</v>
      </c>
      <c r="C241" s="507" t="s">
        <v>503</v>
      </c>
      <c r="D241" s="508" t="s">
        <v>721</v>
      </c>
      <c r="E241" s="507" t="s">
        <v>1860</v>
      </c>
      <c r="F241" s="508" t="s">
        <v>1861</v>
      </c>
      <c r="G241" s="507" t="s">
        <v>1489</v>
      </c>
      <c r="H241" s="507" t="s">
        <v>1490</v>
      </c>
      <c r="I241" s="509">
        <v>7000</v>
      </c>
      <c r="J241" s="509">
        <v>1</v>
      </c>
      <c r="K241" s="510">
        <v>7000</v>
      </c>
    </row>
    <row r="242" spans="1:11" ht="14.4" customHeight="1" x14ac:dyDescent="0.3">
      <c r="A242" s="505" t="s">
        <v>493</v>
      </c>
      <c r="B242" s="506" t="s">
        <v>494</v>
      </c>
      <c r="C242" s="507" t="s">
        <v>503</v>
      </c>
      <c r="D242" s="508" t="s">
        <v>721</v>
      </c>
      <c r="E242" s="507" t="s">
        <v>1860</v>
      </c>
      <c r="F242" s="508" t="s">
        <v>1861</v>
      </c>
      <c r="G242" s="507" t="s">
        <v>1491</v>
      </c>
      <c r="H242" s="507" t="s">
        <v>1492</v>
      </c>
      <c r="I242" s="509">
        <v>4360</v>
      </c>
      <c r="J242" s="509">
        <v>2</v>
      </c>
      <c r="K242" s="510">
        <v>8720</v>
      </c>
    </row>
    <row r="243" spans="1:11" ht="14.4" customHeight="1" x14ac:dyDescent="0.3">
      <c r="A243" s="505" t="s">
        <v>493</v>
      </c>
      <c r="B243" s="506" t="s">
        <v>494</v>
      </c>
      <c r="C243" s="507" t="s">
        <v>503</v>
      </c>
      <c r="D243" s="508" t="s">
        <v>721</v>
      </c>
      <c r="E243" s="507" t="s">
        <v>1860</v>
      </c>
      <c r="F243" s="508" t="s">
        <v>1861</v>
      </c>
      <c r="G243" s="507" t="s">
        <v>1493</v>
      </c>
      <c r="H243" s="507" t="s">
        <v>1494</v>
      </c>
      <c r="I243" s="509">
        <v>4360.0020000000004</v>
      </c>
      <c r="J243" s="509">
        <v>14</v>
      </c>
      <c r="K243" s="510">
        <v>61040.020000000004</v>
      </c>
    </row>
    <row r="244" spans="1:11" ht="14.4" customHeight="1" x14ac:dyDescent="0.3">
      <c r="A244" s="505" t="s">
        <v>493</v>
      </c>
      <c r="B244" s="506" t="s">
        <v>494</v>
      </c>
      <c r="C244" s="507" t="s">
        <v>503</v>
      </c>
      <c r="D244" s="508" t="s">
        <v>721</v>
      </c>
      <c r="E244" s="507" t="s">
        <v>1860</v>
      </c>
      <c r="F244" s="508" t="s">
        <v>1861</v>
      </c>
      <c r="G244" s="507" t="s">
        <v>1495</v>
      </c>
      <c r="H244" s="507" t="s">
        <v>1496</v>
      </c>
      <c r="I244" s="509">
        <v>796.18</v>
      </c>
      <c r="J244" s="509">
        <v>5</v>
      </c>
      <c r="K244" s="510">
        <v>3980.9</v>
      </c>
    </row>
    <row r="245" spans="1:11" ht="14.4" customHeight="1" x14ac:dyDescent="0.3">
      <c r="A245" s="505" t="s">
        <v>493</v>
      </c>
      <c r="B245" s="506" t="s">
        <v>494</v>
      </c>
      <c r="C245" s="507" t="s">
        <v>503</v>
      </c>
      <c r="D245" s="508" t="s">
        <v>721</v>
      </c>
      <c r="E245" s="507" t="s">
        <v>1860</v>
      </c>
      <c r="F245" s="508" t="s">
        <v>1861</v>
      </c>
      <c r="G245" s="507" t="s">
        <v>1497</v>
      </c>
      <c r="H245" s="507" t="s">
        <v>1498</v>
      </c>
      <c r="I245" s="509">
        <v>3495.56</v>
      </c>
      <c r="J245" s="509">
        <v>5</v>
      </c>
      <c r="K245" s="510">
        <v>17477.8</v>
      </c>
    </row>
    <row r="246" spans="1:11" ht="14.4" customHeight="1" x14ac:dyDescent="0.3">
      <c r="A246" s="505" t="s">
        <v>493</v>
      </c>
      <c r="B246" s="506" t="s">
        <v>494</v>
      </c>
      <c r="C246" s="507" t="s">
        <v>503</v>
      </c>
      <c r="D246" s="508" t="s">
        <v>721</v>
      </c>
      <c r="E246" s="507" t="s">
        <v>1860</v>
      </c>
      <c r="F246" s="508" t="s">
        <v>1861</v>
      </c>
      <c r="G246" s="507" t="s">
        <v>1499</v>
      </c>
      <c r="H246" s="507" t="s">
        <v>1500</v>
      </c>
      <c r="I246" s="509">
        <v>1074.71</v>
      </c>
      <c r="J246" s="509">
        <v>6</v>
      </c>
      <c r="K246" s="510">
        <v>6448.26</v>
      </c>
    </row>
    <row r="247" spans="1:11" ht="14.4" customHeight="1" x14ac:dyDescent="0.3">
      <c r="A247" s="505" t="s">
        <v>493</v>
      </c>
      <c r="B247" s="506" t="s">
        <v>494</v>
      </c>
      <c r="C247" s="507" t="s">
        <v>503</v>
      </c>
      <c r="D247" s="508" t="s">
        <v>721</v>
      </c>
      <c r="E247" s="507" t="s">
        <v>1860</v>
      </c>
      <c r="F247" s="508" t="s">
        <v>1861</v>
      </c>
      <c r="G247" s="507" t="s">
        <v>1501</v>
      </c>
      <c r="H247" s="507" t="s">
        <v>1502</v>
      </c>
      <c r="I247" s="509">
        <v>796.18000000000006</v>
      </c>
      <c r="J247" s="509">
        <v>40</v>
      </c>
      <c r="K247" s="510">
        <v>31847.200000000004</v>
      </c>
    </row>
    <row r="248" spans="1:11" ht="14.4" customHeight="1" x14ac:dyDescent="0.3">
      <c r="A248" s="505" t="s">
        <v>493</v>
      </c>
      <c r="B248" s="506" t="s">
        <v>494</v>
      </c>
      <c r="C248" s="507" t="s">
        <v>503</v>
      </c>
      <c r="D248" s="508" t="s">
        <v>721</v>
      </c>
      <c r="E248" s="507" t="s">
        <v>1860</v>
      </c>
      <c r="F248" s="508" t="s">
        <v>1861</v>
      </c>
      <c r="G248" s="507" t="s">
        <v>1503</v>
      </c>
      <c r="H248" s="507" t="s">
        <v>1504</v>
      </c>
      <c r="I248" s="509">
        <v>1754.5</v>
      </c>
      <c r="J248" s="509">
        <v>10</v>
      </c>
      <c r="K248" s="510">
        <v>17545</v>
      </c>
    </row>
    <row r="249" spans="1:11" ht="14.4" customHeight="1" x14ac:dyDescent="0.3">
      <c r="A249" s="505" t="s">
        <v>493</v>
      </c>
      <c r="B249" s="506" t="s">
        <v>494</v>
      </c>
      <c r="C249" s="507" t="s">
        <v>503</v>
      </c>
      <c r="D249" s="508" t="s">
        <v>721</v>
      </c>
      <c r="E249" s="507" t="s">
        <v>1860</v>
      </c>
      <c r="F249" s="508" t="s">
        <v>1861</v>
      </c>
      <c r="G249" s="507" t="s">
        <v>1505</v>
      </c>
      <c r="H249" s="507" t="s">
        <v>1506</v>
      </c>
      <c r="I249" s="509">
        <v>746.81</v>
      </c>
      <c r="J249" s="509">
        <v>10</v>
      </c>
      <c r="K249" s="510">
        <v>7468.12</v>
      </c>
    </row>
    <row r="250" spans="1:11" ht="14.4" customHeight="1" x14ac:dyDescent="0.3">
      <c r="A250" s="505" t="s">
        <v>493</v>
      </c>
      <c r="B250" s="506" t="s">
        <v>494</v>
      </c>
      <c r="C250" s="507" t="s">
        <v>503</v>
      </c>
      <c r="D250" s="508" t="s">
        <v>721</v>
      </c>
      <c r="E250" s="507" t="s">
        <v>1860</v>
      </c>
      <c r="F250" s="508" t="s">
        <v>1861</v>
      </c>
      <c r="G250" s="507" t="s">
        <v>1507</v>
      </c>
      <c r="H250" s="507" t="s">
        <v>1508</v>
      </c>
      <c r="I250" s="509">
        <v>14568.4</v>
      </c>
      <c r="J250" s="509">
        <v>1</v>
      </c>
      <c r="K250" s="510">
        <v>14568.4</v>
      </c>
    </row>
    <row r="251" spans="1:11" ht="14.4" customHeight="1" x14ac:dyDescent="0.3">
      <c r="A251" s="505" t="s">
        <v>493</v>
      </c>
      <c r="B251" s="506" t="s">
        <v>494</v>
      </c>
      <c r="C251" s="507" t="s">
        <v>503</v>
      </c>
      <c r="D251" s="508" t="s">
        <v>721</v>
      </c>
      <c r="E251" s="507" t="s">
        <v>1860</v>
      </c>
      <c r="F251" s="508" t="s">
        <v>1861</v>
      </c>
      <c r="G251" s="507" t="s">
        <v>1509</v>
      </c>
      <c r="H251" s="507" t="s">
        <v>1510</v>
      </c>
      <c r="I251" s="509">
        <v>3424.2999999999997</v>
      </c>
      <c r="J251" s="509">
        <v>7</v>
      </c>
      <c r="K251" s="510">
        <v>23970.1</v>
      </c>
    </row>
    <row r="252" spans="1:11" ht="14.4" customHeight="1" x14ac:dyDescent="0.3">
      <c r="A252" s="505" t="s">
        <v>493</v>
      </c>
      <c r="B252" s="506" t="s">
        <v>494</v>
      </c>
      <c r="C252" s="507" t="s">
        <v>503</v>
      </c>
      <c r="D252" s="508" t="s">
        <v>721</v>
      </c>
      <c r="E252" s="507" t="s">
        <v>1860</v>
      </c>
      <c r="F252" s="508" t="s">
        <v>1861</v>
      </c>
      <c r="G252" s="507" t="s">
        <v>1511</v>
      </c>
      <c r="H252" s="507" t="s">
        <v>1512</v>
      </c>
      <c r="I252" s="509">
        <v>895.4</v>
      </c>
      <c r="J252" s="509">
        <v>10</v>
      </c>
      <c r="K252" s="510">
        <v>8954</v>
      </c>
    </row>
    <row r="253" spans="1:11" ht="14.4" customHeight="1" x14ac:dyDescent="0.3">
      <c r="A253" s="505" t="s">
        <v>493</v>
      </c>
      <c r="B253" s="506" t="s">
        <v>494</v>
      </c>
      <c r="C253" s="507" t="s">
        <v>503</v>
      </c>
      <c r="D253" s="508" t="s">
        <v>721</v>
      </c>
      <c r="E253" s="507" t="s">
        <v>1860</v>
      </c>
      <c r="F253" s="508" t="s">
        <v>1861</v>
      </c>
      <c r="G253" s="507" t="s">
        <v>1513</v>
      </c>
      <c r="H253" s="507" t="s">
        <v>1514</v>
      </c>
      <c r="I253" s="509">
        <v>15478.00142857143</v>
      </c>
      <c r="J253" s="509">
        <v>7</v>
      </c>
      <c r="K253" s="510">
        <v>108346.01000000001</v>
      </c>
    </row>
    <row r="254" spans="1:11" ht="14.4" customHeight="1" x14ac:dyDescent="0.3">
      <c r="A254" s="505" t="s">
        <v>493</v>
      </c>
      <c r="B254" s="506" t="s">
        <v>494</v>
      </c>
      <c r="C254" s="507" t="s">
        <v>503</v>
      </c>
      <c r="D254" s="508" t="s">
        <v>721</v>
      </c>
      <c r="E254" s="507" t="s">
        <v>1860</v>
      </c>
      <c r="F254" s="508" t="s">
        <v>1861</v>
      </c>
      <c r="G254" s="507" t="s">
        <v>1515</v>
      </c>
      <c r="H254" s="507" t="s">
        <v>1516</v>
      </c>
      <c r="I254" s="509">
        <v>746.81</v>
      </c>
      <c r="J254" s="509">
        <v>20</v>
      </c>
      <c r="K254" s="510">
        <v>14936.24</v>
      </c>
    </row>
    <row r="255" spans="1:11" ht="14.4" customHeight="1" x14ac:dyDescent="0.3">
      <c r="A255" s="505" t="s">
        <v>493</v>
      </c>
      <c r="B255" s="506" t="s">
        <v>494</v>
      </c>
      <c r="C255" s="507" t="s">
        <v>503</v>
      </c>
      <c r="D255" s="508" t="s">
        <v>721</v>
      </c>
      <c r="E255" s="507" t="s">
        <v>1860</v>
      </c>
      <c r="F255" s="508" t="s">
        <v>1861</v>
      </c>
      <c r="G255" s="507" t="s">
        <v>1517</v>
      </c>
      <c r="H255" s="507" t="s">
        <v>1518</v>
      </c>
      <c r="I255" s="509">
        <v>3424.3</v>
      </c>
      <c r="J255" s="509">
        <v>1</v>
      </c>
      <c r="K255" s="510">
        <v>3424.3</v>
      </c>
    </row>
    <row r="256" spans="1:11" ht="14.4" customHeight="1" x14ac:dyDescent="0.3">
      <c r="A256" s="505" t="s">
        <v>493</v>
      </c>
      <c r="B256" s="506" t="s">
        <v>494</v>
      </c>
      <c r="C256" s="507" t="s">
        <v>503</v>
      </c>
      <c r="D256" s="508" t="s">
        <v>721</v>
      </c>
      <c r="E256" s="507" t="s">
        <v>1860</v>
      </c>
      <c r="F256" s="508" t="s">
        <v>1861</v>
      </c>
      <c r="G256" s="507" t="s">
        <v>1519</v>
      </c>
      <c r="H256" s="507" t="s">
        <v>1520</v>
      </c>
      <c r="I256" s="509">
        <v>10086.209999999999</v>
      </c>
      <c r="J256" s="509">
        <v>3</v>
      </c>
      <c r="K256" s="510">
        <v>30258.629999999997</v>
      </c>
    </row>
    <row r="257" spans="1:11" ht="14.4" customHeight="1" x14ac:dyDescent="0.3">
      <c r="A257" s="505" t="s">
        <v>493</v>
      </c>
      <c r="B257" s="506" t="s">
        <v>494</v>
      </c>
      <c r="C257" s="507" t="s">
        <v>503</v>
      </c>
      <c r="D257" s="508" t="s">
        <v>721</v>
      </c>
      <c r="E257" s="507" t="s">
        <v>1860</v>
      </c>
      <c r="F257" s="508" t="s">
        <v>1861</v>
      </c>
      <c r="G257" s="507" t="s">
        <v>1521</v>
      </c>
      <c r="H257" s="507" t="s">
        <v>1522</v>
      </c>
      <c r="I257" s="509">
        <v>746.81</v>
      </c>
      <c r="J257" s="509">
        <v>5</v>
      </c>
      <c r="K257" s="510">
        <v>3734.06</v>
      </c>
    </row>
    <row r="258" spans="1:11" ht="14.4" customHeight="1" x14ac:dyDescent="0.3">
      <c r="A258" s="505" t="s">
        <v>493</v>
      </c>
      <c r="B258" s="506" t="s">
        <v>494</v>
      </c>
      <c r="C258" s="507" t="s">
        <v>503</v>
      </c>
      <c r="D258" s="508" t="s">
        <v>721</v>
      </c>
      <c r="E258" s="507" t="s">
        <v>1860</v>
      </c>
      <c r="F258" s="508" t="s">
        <v>1861</v>
      </c>
      <c r="G258" s="507" t="s">
        <v>1523</v>
      </c>
      <c r="H258" s="507" t="s">
        <v>1524</v>
      </c>
      <c r="I258" s="509">
        <v>1754.5</v>
      </c>
      <c r="J258" s="509">
        <v>10</v>
      </c>
      <c r="K258" s="510">
        <v>17545</v>
      </c>
    </row>
    <row r="259" spans="1:11" ht="14.4" customHeight="1" x14ac:dyDescent="0.3">
      <c r="A259" s="505" t="s">
        <v>493</v>
      </c>
      <c r="B259" s="506" t="s">
        <v>494</v>
      </c>
      <c r="C259" s="507" t="s">
        <v>503</v>
      </c>
      <c r="D259" s="508" t="s">
        <v>721</v>
      </c>
      <c r="E259" s="507" t="s">
        <v>1860</v>
      </c>
      <c r="F259" s="508" t="s">
        <v>1861</v>
      </c>
      <c r="G259" s="507" t="s">
        <v>1525</v>
      </c>
      <c r="H259" s="507" t="s">
        <v>1526</v>
      </c>
      <c r="I259" s="509">
        <v>895.4</v>
      </c>
      <c r="J259" s="509">
        <v>5</v>
      </c>
      <c r="K259" s="510">
        <v>4477</v>
      </c>
    </row>
    <row r="260" spans="1:11" ht="14.4" customHeight="1" x14ac:dyDescent="0.3">
      <c r="A260" s="505" t="s">
        <v>493</v>
      </c>
      <c r="B260" s="506" t="s">
        <v>494</v>
      </c>
      <c r="C260" s="507" t="s">
        <v>503</v>
      </c>
      <c r="D260" s="508" t="s">
        <v>721</v>
      </c>
      <c r="E260" s="507" t="s">
        <v>1860</v>
      </c>
      <c r="F260" s="508" t="s">
        <v>1861</v>
      </c>
      <c r="G260" s="507" t="s">
        <v>1527</v>
      </c>
      <c r="H260" s="507" t="s">
        <v>1528</v>
      </c>
      <c r="I260" s="509">
        <v>4705.5600000000004</v>
      </c>
      <c r="J260" s="509">
        <v>4</v>
      </c>
      <c r="K260" s="510">
        <v>18822.240000000002</v>
      </c>
    </row>
    <row r="261" spans="1:11" ht="14.4" customHeight="1" x14ac:dyDescent="0.3">
      <c r="A261" s="505" t="s">
        <v>493</v>
      </c>
      <c r="B261" s="506" t="s">
        <v>494</v>
      </c>
      <c r="C261" s="507" t="s">
        <v>503</v>
      </c>
      <c r="D261" s="508" t="s">
        <v>721</v>
      </c>
      <c r="E261" s="507" t="s">
        <v>1860</v>
      </c>
      <c r="F261" s="508" t="s">
        <v>1861</v>
      </c>
      <c r="G261" s="507" t="s">
        <v>1529</v>
      </c>
      <c r="H261" s="507" t="s">
        <v>1530</v>
      </c>
      <c r="I261" s="509">
        <v>746.81</v>
      </c>
      <c r="J261" s="509">
        <v>10</v>
      </c>
      <c r="K261" s="510">
        <v>7468.12</v>
      </c>
    </row>
    <row r="262" spans="1:11" ht="14.4" customHeight="1" x14ac:dyDescent="0.3">
      <c r="A262" s="505" t="s">
        <v>493</v>
      </c>
      <c r="B262" s="506" t="s">
        <v>494</v>
      </c>
      <c r="C262" s="507" t="s">
        <v>503</v>
      </c>
      <c r="D262" s="508" t="s">
        <v>721</v>
      </c>
      <c r="E262" s="507" t="s">
        <v>1860</v>
      </c>
      <c r="F262" s="508" t="s">
        <v>1861</v>
      </c>
      <c r="G262" s="507" t="s">
        <v>1531</v>
      </c>
      <c r="H262" s="507" t="s">
        <v>1532</v>
      </c>
      <c r="I262" s="509">
        <v>746.81</v>
      </c>
      <c r="J262" s="509">
        <v>15</v>
      </c>
      <c r="K262" s="510">
        <v>11202.18</v>
      </c>
    </row>
    <row r="263" spans="1:11" ht="14.4" customHeight="1" x14ac:dyDescent="0.3">
      <c r="A263" s="505" t="s">
        <v>493</v>
      </c>
      <c r="B263" s="506" t="s">
        <v>494</v>
      </c>
      <c r="C263" s="507" t="s">
        <v>503</v>
      </c>
      <c r="D263" s="508" t="s">
        <v>721</v>
      </c>
      <c r="E263" s="507" t="s">
        <v>1860</v>
      </c>
      <c r="F263" s="508" t="s">
        <v>1861</v>
      </c>
      <c r="G263" s="507" t="s">
        <v>1533</v>
      </c>
      <c r="H263" s="507" t="s">
        <v>1534</v>
      </c>
      <c r="I263" s="509">
        <v>3495.5600000000004</v>
      </c>
      <c r="J263" s="509">
        <v>7</v>
      </c>
      <c r="K263" s="510">
        <v>24468.920000000002</v>
      </c>
    </row>
    <row r="264" spans="1:11" ht="14.4" customHeight="1" x14ac:dyDescent="0.3">
      <c r="A264" s="505" t="s">
        <v>493</v>
      </c>
      <c r="B264" s="506" t="s">
        <v>494</v>
      </c>
      <c r="C264" s="507" t="s">
        <v>503</v>
      </c>
      <c r="D264" s="508" t="s">
        <v>721</v>
      </c>
      <c r="E264" s="507" t="s">
        <v>1860</v>
      </c>
      <c r="F264" s="508" t="s">
        <v>1861</v>
      </c>
      <c r="G264" s="507" t="s">
        <v>1535</v>
      </c>
      <c r="H264" s="507" t="s">
        <v>1536</v>
      </c>
      <c r="I264" s="509">
        <v>746.81</v>
      </c>
      <c r="J264" s="509">
        <v>5</v>
      </c>
      <c r="K264" s="510">
        <v>3734.06</v>
      </c>
    </row>
    <row r="265" spans="1:11" ht="14.4" customHeight="1" x14ac:dyDescent="0.3">
      <c r="A265" s="505" t="s">
        <v>493</v>
      </c>
      <c r="B265" s="506" t="s">
        <v>494</v>
      </c>
      <c r="C265" s="507" t="s">
        <v>503</v>
      </c>
      <c r="D265" s="508" t="s">
        <v>721</v>
      </c>
      <c r="E265" s="507" t="s">
        <v>1860</v>
      </c>
      <c r="F265" s="508" t="s">
        <v>1861</v>
      </c>
      <c r="G265" s="507" t="s">
        <v>1537</v>
      </c>
      <c r="H265" s="507" t="s">
        <v>1538</v>
      </c>
      <c r="I265" s="509">
        <v>4436.67</v>
      </c>
      <c r="J265" s="509">
        <v>4</v>
      </c>
      <c r="K265" s="510">
        <v>17746.68</v>
      </c>
    </row>
    <row r="266" spans="1:11" ht="14.4" customHeight="1" x14ac:dyDescent="0.3">
      <c r="A266" s="505" t="s">
        <v>493</v>
      </c>
      <c r="B266" s="506" t="s">
        <v>494</v>
      </c>
      <c r="C266" s="507" t="s">
        <v>503</v>
      </c>
      <c r="D266" s="508" t="s">
        <v>721</v>
      </c>
      <c r="E266" s="507" t="s">
        <v>1860</v>
      </c>
      <c r="F266" s="508" t="s">
        <v>1861</v>
      </c>
      <c r="G266" s="507" t="s">
        <v>1539</v>
      </c>
      <c r="H266" s="507" t="s">
        <v>1540</v>
      </c>
      <c r="I266" s="509">
        <v>5499.9349999999995</v>
      </c>
      <c r="J266" s="509">
        <v>3</v>
      </c>
      <c r="K266" s="510">
        <v>16499.800000000003</v>
      </c>
    </row>
    <row r="267" spans="1:11" ht="14.4" customHeight="1" x14ac:dyDescent="0.3">
      <c r="A267" s="505" t="s">
        <v>493</v>
      </c>
      <c r="B267" s="506" t="s">
        <v>494</v>
      </c>
      <c r="C267" s="507" t="s">
        <v>503</v>
      </c>
      <c r="D267" s="508" t="s">
        <v>721</v>
      </c>
      <c r="E267" s="507" t="s">
        <v>1860</v>
      </c>
      <c r="F267" s="508" t="s">
        <v>1861</v>
      </c>
      <c r="G267" s="507" t="s">
        <v>1541</v>
      </c>
      <c r="H267" s="507" t="s">
        <v>1542</v>
      </c>
      <c r="I267" s="509">
        <v>3424.3</v>
      </c>
      <c r="J267" s="509">
        <v>2</v>
      </c>
      <c r="K267" s="510">
        <v>6848.6</v>
      </c>
    </row>
    <row r="268" spans="1:11" ht="14.4" customHeight="1" x14ac:dyDescent="0.3">
      <c r="A268" s="505" t="s">
        <v>493</v>
      </c>
      <c r="B268" s="506" t="s">
        <v>494</v>
      </c>
      <c r="C268" s="507" t="s">
        <v>503</v>
      </c>
      <c r="D268" s="508" t="s">
        <v>721</v>
      </c>
      <c r="E268" s="507" t="s">
        <v>1860</v>
      </c>
      <c r="F268" s="508" t="s">
        <v>1861</v>
      </c>
      <c r="G268" s="507" t="s">
        <v>1543</v>
      </c>
      <c r="H268" s="507" t="s">
        <v>1544</v>
      </c>
      <c r="I268" s="509">
        <v>746.81</v>
      </c>
      <c r="J268" s="509">
        <v>10</v>
      </c>
      <c r="K268" s="510">
        <v>7468.12</v>
      </c>
    </row>
    <row r="269" spans="1:11" ht="14.4" customHeight="1" x14ac:dyDescent="0.3">
      <c r="A269" s="505" t="s">
        <v>493</v>
      </c>
      <c r="B269" s="506" t="s">
        <v>494</v>
      </c>
      <c r="C269" s="507" t="s">
        <v>503</v>
      </c>
      <c r="D269" s="508" t="s">
        <v>721</v>
      </c>
      <c r="E269" s="507" t="s">
        <v>1860</v>
      </c>
      <c r="F269" s="508" t="s">
        <v>1861</v>
      </c>
      <c r="G269" s="507" t="s">
        <v>1545</v>
      </c>
      <c r="H269" s="507" t="s">
        <v>1546</v>
      </c>
      <c r="I269" s="509">
        <v>895.4</v>
      </c>
      <c r="J269" s="509">
        <v>5</v>
      </c>
      <c r="K269" s="510">
        <v>4477</v>
      </c>
    </row>
    <row r="270" spans="1:11" ht="14.4" customHeight="1" x14ac:dyDescent="0.3">
      <c r="A270" s="505" t="s">
        <v>493</v>
      </c>
      <c r="B270" s="506" t="s">
        <v>494</v>
      </c>
      <c r="C270" s="507" t="s">
        <v>503</v>
      </c>
      <c r="D270" s="508" t="s">
        <v>721</v>
      </c>
      <c r="E270" s="507" t="s">
        <v>1860</v>
      </c>
      <c r="F270" s="508" t="s">
        <v>1861</v>
      </c>
      <c r="G270" s="507" t="s">
        <v>1547</v>
      </c>
      <c r="H270" s="507" t="s">
        <v>1548</v>
      </c>
      <c r="I270" s="509">
        <v>895.4</v>
      </c>
      <c r="J270" s="509">
        <v>10</v>
      </c>
      <c r="K270" s="510">
        <v>8954</v>
      </c>
    </row>
    <row r="271" spans="1:11" ht="14.4" customHeight="1" x14ac:dyDescent="0.3">
      <c r="A271" s="505" t="s">
        <v>493</v>
      </c>
      <c r="B271" s="506" t="s">
        <v>494</v>
      </c>
      <c r="C271" s="507" t="s">
        <v>503</v>
      </c>
      <c r="D271" s="508" t="s">
        <v>721</v>
      </c>
      <c r="E271" s="507" t="s">
        <v>1860</v>
      </c>
      <c r="F271" s="508" t="s">
        <v>1861</v>
      </c>
      <c r="G271" s="507" t="s">
        <v>1549</v>
      </c>
      <c r="H271" s="507" t="s">
        <v>1550</v>
      </c>
      <c r="I271" s="509">
        <v>746.81</v>
      </c>
      <c r="J271" s="509">
        <v>5</v>
      </c>
      <c r="K271" s="510">
        <v>3734.06</v>
      </c>
    </row>
    <row r="272" spans="1:11" ht="14.4" customHeight="1" x14ac:dyDescent="0.3">
      <c r="A272" s="505" t="s">
        <v>493</v>
      </c>
      <c r="B272" s="506" t="s">
        <v>494</v>
      </c>
      <c r="C272" s="507" t="s">
        <v>503</v>
      </c>
      <c r="D272" s="508" t="s">
        <v>721</v>
      </c>
      <c r="E272" s="507" t="s">
        <v>1860</v>
      </c>
      <c r="F272" s="508" t="s">
        <v>1861</v>
      </c>
      <c r="G272" s="507" t="s">
        <v>1551</v>
      </c>
      <c r="H272" s="507" t="s">
        <v>1552</v>
      </c>
      <c r="I272" s="509">
        <v>3495.56</v>
      </c>
      <c r="J272" s="509">
        <v>2</v>
      </c>
      <c r="K272" s="510">
        <v>6991.12</v>
      </c>
    </row>
    <row r="273" spans="1:11" ht="14.4" customHeight="1" x14ac:dyDescent="0.3">
      <c r="A273" s="505" t="s">
        <v>493</v>
      </c>
      <c r="B273" s="506" t="s">
        <v>494</v>
      </c>
      <c r="C273" s="507" t="s">
        <v>503</v>
      </c>
      <c r="D273" s="508" t="s">
        <v>721</v>
      </c>
      <c r="E273" s="507" t="s">
        <v>1860</v>
      </c>
      <c r="F273" s="508" t="s">
        <v>1861</v>
      </c>
      <c r="G273" s="507" t="s">
        <v>1553</v>
      </c>
      <c r="H273" s="507" t="s">
        <v>1554</v>
      </c>
      <c r="I273" s="509">
        <v>27799.22</v>
      </c>
      <c r="J273" s="509">
        <v>2</v>
      </c>
      <c r="K273" s="510">
        <v>55598.44</v>
      </c>
    </row>
    <row r="274" spans="1:11" ht="14.4" customHeight="1" x14ac:dyDescent="0.3">
      <c r="A274" s="505" t="s">
        <v>493</v>
      </c>
      <c r="B274" s="506" t="s">
        <v>494</v>
      </c>
      <c r="C274" s="507" t="s">
        <v>503</v>
      </c>
      <c r="D274" s="508" t="s">
        <v>721</v>
      </c>
      <c r="E274" s="507" t="s">
        <v>1860</v>
      </c>
      <c r="F274" s="508" t="s">
        <v>1861</v>
      </c>
      <c r="G274" s="507" t="s">
        <v>1555</v>
      </c>
      <c r="H274" s="507" t="s">
        <v>1556</v>
      </c>
      <c r="I274" s="509">
        <v>15011.26</v>
      </c>
      <c r="J274" s="509">
        <v>3</v>
      </c>
      <c r="K274" s="510">
        <v>45033.78</v>
      </c>
    </row>
    <row r="275" spans="1:11" ht="14.4" customHeight="1" x14ac:dyDescent="0.3">
      <c r="A275" s="505" t="s">
        <v>493</v>
      </c>
      <c r="B275" s="506" t="s">
        <v>494</v>
      </c>
      <c r="C275" s="507" t="s">
        <v>503</v>
      </c>
      <c r="D275" s="508" t="s">
        <v>721</v>
      </c>
      <c r="E275" s="507" t="s">
        <v>1860</v>
      </c>
      <c r="F275" s="508" t="s">
        <v>1861</v>
      </c>
      <c r="G275" s="507" t="s">
        <v>1557</v>
      </c>
      <c r="H275" s="507" t="s">
        <v>1558</v>
      </c>
      <c r="I275" s="509">
        <v>746.81</v>
      </c>
      <c r="J275" s="509">
        <v>5</v>
      </c>
      <c r="K275" s="510">
        <v>3734.06</v>
      </c>
    </row>
    <row r="276" spans="1:11" ht="14.4" customHeight="1" x14ac:dyDescent="0.3">
      <c r="A276" s="505" t="s">
        <v>493</v>
      </c>
      <c r="B276" s="506" t="s">
        <v>494</v>
      </c>
      <c r="C276" s="507" t="s">
        <v>503</v>
      </c>
      <c r="D276" s="508" t="s">
        <v>721</v>
      </c>
      <c r="E276" s="507" t="s">
        <v>1860</v>
      </c>
      <c r="F276" s="508" t="s">
        <v>1861</v>
      </c>
      <c r="G276" s="507" t="s">
        <v>1559</v>
      </c>
      <c r="H276" s="507" t="s">
        <v>1560</v>
      </c>
      <c r="I276" s="509">
        <v>4946.4799999999996</v>
      </c>
      <c r="J276" s="509">
        <v>4</v>
      </c>
      <c r="K276" s="510">
        <v>19785.919999999998</v>
      </c>
    </row>
    <row r="277" spans="1:11" ht="14.4" customHeight="1" x14ac:dyDescent="0.3">
      <c r="A277" s="505" t="s">
        <v>493</v>
      </c>
      <c r="B277" s="506" t="s">
        <v>494</v>
      </c>
      <c r="C277" s="507" t="s">
        <v>503</v>
      </c>
      <c r="D277" s="508" t="s">
        <v>721</v>
      </c>
      <c r="E277" s="507" t="s">
        <v>1860</v>
      </c>
      <c r="F277" s="508" t="s">
        <v>1861</v>
      </c>
      <c r="G277" s="507" t="s">
        <v>1561</v>
      </c>
      <c r="H277" s="507" t="s">
        <v>1562</v>
      </c>
      <c r="I277" s="509">
        <v>11748.375</v>
      </c>
      <c r="J277" s="509">
        <v>2</v>
      </c>
      <c r="K277" s="510">
        <v>23496.75</v>
      </c>
    </row>
    <row r="278" spans="1:11" ht="14.4" customHeight="1" x14ac:dyDescent="0.3">
      <c r="A278" s="505" t="s">
        <v>493</v>
      </c>
      <c r="B278" s="506" t="s">
        <v>494</v>
      </c>
      <c r="C278" s="507" t="s">
        <v>503</v>
      </c>
      <c r="D278" s="508" t="s">
        <v>721</v>
      </c>
      <c r="E278" s="507" t="s">
        <v>1860</v>
      </c>
      <c r="F278" s="508" t="s">
        <v>1861</v>
      </c>
      <c r="G278" s="507" t="s">
        <v>1563</v>
      </c>
      <c r="H278" s="507" t="s">
        <v>1564</v>
      </c>
      <c r="I278" s="509">
        <v>3424.3</v>
      </c>
      <c r="J278" s="509">
        <v>2</v>
      </c>
      <c r="K278" s="510">
        <v>6848.6</v>
      </c>
    </row>
    <row r="279" spans="1:11" ht="14.4" customHeight="1" x14ac:dyDescent="0.3">
      <c r="A279" s="505" t="s">
        <v>493</v>
      </c>
      <c r="B279" s="506" t="s">
        <v>494</v>
      </c>
      <c r="C279" s="507" t="s">
        <v>503</v>
      </c>
      <c r="D279" s="508" t="s">
        <v>721</v>
      </c>
      <c r="E279" s="507" t="s">
        <v>1860</v>
      </c>
      <c r="F279" s="508" t="s">
        <v>1861</v>
      </c>
      <c r="G279" s="507" t="s">
        <v>1565</v>
      </c>
      <c r="H279" s="507" t="s">
        <v>1566</v>
      </c>
      <c r="I279" s="509">
        <v>796.18</v>
      </c>
      <c r="J279" s="509">
        <v>5</v>
      </c>
      <c r="K279" s="510">
        <v>3980.9</v>
      </c>
    </row>
    <row r="280" spans="1:11" ht="14.4" customHeight="1" x14ac:dyDescent="0.3">
      <c r="A280" s="505" t="s">
        <v>493</v>
      </c>
      <c r="B280" s="506" t="s">
        <v>494</v>
      </c>
      <c r="C280" s="507" t="s">
        <v>503</v>
      </c>
      <c r="D280" s="508" t="s">
        <v>721</v>
      </c>
      <c r="E280" s="507" t="s">
        <v>1860</v>
      </c>
      <c r="F280" s="508" t="s">
        <v>1861</v>
      </c>
      <c r="G280" s="507" t="s">
        <v>1567</v>
      </c>
      <c r="H280" s="507" t="s">
        <v>1568</v>
      </c>
      <c r="I280" s="509">
        <v>4360</v>
      </c>
      <c r="J280" s="509">
        <v>7</v>
      </c>
      <c r="K280" s="510">
        <v>30520</v>
      </c>
    </row>
    <row r="281" spans="1:11" ht="14.4" customHeight="1" x14ac:dyDescent="0.3">
      <c r="A281" s="505" t="s">
        <v>493</v>
      </c>
      <c r="B281" s="506" t="s">
        <v>494</v>
      </c>
      <c r="C281" s="507" t="s">
        <v>503</v>
      </c>
      <c r="D281" s="508" t="s">
        <v>721</v>
      </c>
      <c r="E281" s="507" t="s">
        <v>1860</v>
      </c>
      <c r="F281" s="508" t="s">
        <v>1861</v>
      </c>
      <c r="G281" s="507" t="s">
        <v>1569</v>
      </c>
      <c r="H281" s="507" t="s">
        <v>1570</v>
      </c>
      <c r="I281" s="509">
        <v>746.81</v>
      </c>
      <c r="J281" s="509">
        <v>5</v>
      </c>
      <c r="K281" s="510">
        <v>3734.06</v>
      </c>
    </row>
    <row r="282" spans="1:11" ht="14.4" customHeight="1" x14ac:dyDescent="0.3">
      <c r="A282" s="505" t="s">
        <v>493</v>
      </c>
      <c r="B282" s="506" t="s">
        <v>494</v>
      </c>
      <c r="C282" s="507" t="s">
        <v>503</v>
      </c>
      <c r="D282" s="508" t="s">
        <v>721</v>
      </c>
      <c r="E282" s="507" t="s">
        <v>1860</v>
      </c>
      <c r="F282" s="508" t="s">
        <v>1861</v>
      </c>
      <c r="G282" s="507" t="s">
        <v>1571</v>
      </c>
      <c r="H282" s="507" t="s">
        <v>1572</v>
      </c>
      <c r="I282" s="509">
        <v>4705.5600000000004</v>
      </c>
      <c r="J282" s="509">
        <v>1</v>
      </c>
      <c r="K282" s="510">
        <v>4705.5600000000004</v>
      </c>
    </row>
    <row r="283" spans="1:11" ht="14.4" customHeight="1" x14ac:dyDescent="0.3">
      <c r="A283" s="505" t="s">
        <v>493</v>
      </c>
      <c r="B283" s="506" t="s">
        <v>494</v>
      </c>
      <c r="C283" s="507" t="s">
        <v>503</v>
      </c>
      <c r="D283" s="508" t="s">
        <v>721</v>
      </c>
      <c r="E283" s="507" t="s">
        <v>1860</v>
      </c>
      <c r="F283" s="508" t="s">
        <v>1861</v>
      </c>
      <c r="G283" s="507" t="s">
        <v>1573</v>
      </c>
      <c r="H283" s="507" t="s">
        <v>1574</v>
      </c>
      <c r="I283" s="509">
        <v>9719.33</v>
      </c>
      <c r="J283" s="509">
        <v>1</v>
      </c>
      <c r="K283" s="510">
        <v>9719.33</v>
      </c>
    </row>
    <row r="284" spans="1:11" ht="14.4" customHeight="1" x14ac:dyDescent="0.3">
      <c r="A284" s="505" t="s">
        <v>493</v>
      </c>
      <c r="B284" s="506" t="s">
        <v>494</v>
      </c>
      <c r="C284" s="507" t="s">
        <v>503</v>
      </c>
      <c r="D284" s="508" t="s">
        <v>721</v>
      </c>
      <c r="E284" s="507" t="s">
        <v>1860</v>
      </c>
      <c r="F284" s="508" t="s">
        <v>1861</v>
      </c>
      <c r="G284" s="507" t="s">
        <v>1575</v>
      </c>
      <c r="H284" s="507" t="s">
        <v>1576</v>
      </c>
      <c r="I284" s="509">
        <v>746.81</v>
      </c>
      <c r="J284" s="509">
        <v>5</v>
      </c>
      <c r="K284" s="510">
        <v>3734.06</v>
      </c>
    </row>
    <row r="285" spans="1:11" ht="14.4" customHeight="1" x14ac:dyDescent="0.3">
      <c r="A285" s="505" t="s">
        <v>493</v>
      </c>
      <c r="B285" s="506" t="s">
        <v>494</v>
      </c>
      <c r="C285" s="507" t="s">
        <v>503</v>
      </c>
      <c r="D285" s="508" t="s">
        <v>721</v>
      </c>
      <c r="E285" s="507" t="s">
        <v>1860</v>
      </c>
      <c r="F285" s="508" t="s">
        <v>1861</v>
      </c>
      <c r="G285" s="507" t="s">
        <v>1577</v>
      </c>
      <c r="H285" s="507" t="s">
        <v>1578</v>
      </c>
      <c r="I285" s="509">
        <v>746.81</v>
      </c>
      <c r="J285" s="509">
        <v>5</v>
      </c>
      <c r="K285" s="510">
        <v>3734.06</v>
      </c>
    </row>
    <row r="286" spans="1:11" ht="14.4" customHeight="1" x14ac:dyDescent="0.3">
      <c r="A286" s="505" t="s">
        <v>493</v>
      </c>
      <c r="B286" s="506" t="s">
        <v>494</v>
      </c>
      <c r="C286" s="507" t="s">
        <v>503</v>
      </c>
      <c r="D286" s="508" t="s">
        <v>721</v>
      </c>
      <c r="E286" s="507" t="s">
        <v>1860</v>
      </c>
      <c r="F286" s="508" t="s">
        <v>1861</v>
      </c>
      <c r="G286" s="507" t="s">
        <v>1579</v>
      </c>
      <c r="H286" s="507" t="s">
        <v>1580</v>
      </c>
      <c r="I286" s="509">
        <v>4436.67</v>
      </c>
      <c r="J286" s="509">
        <v>1</v>
      </c>
      <c r="K286" s="510">
        <v>4436.67</v>
      </c>
    </row>
    <row r="287" spans="1:11" ht="14.4" customHeight="1" x14ac:dyDescent="0.3">
      <c r="A287" s="505" t="s">
        <v>493</v>
      </c>
      <c r="B287" s="506" t="s">
        <v>494</v>
      </c>
      <c r="C287" s="507" t="s">
        <v>503</v>
      </c>
      <c r="D287" s="508" t="s">
        <v>721</v>
      </c>
      <c r="E287" s="507" t="s">
        <v>1860</v>
      </c>
      <c r="F287" s="508" t="s">
        <v>1861</v>
      </c>
      <c r="G287" s="507" t="s">
        <v>1581</v>
      </c>
      <c r="H287" s="507" t="s">
        <v>1582</v>
      </c>
      <c r="I287" s="509">
        <v>746.81</v>
      </c>
      <c r="J287" s="509">
        <v>5</v>
      </c>
      <c r="K287" s="510">
        <v>3734.06</v>
      </c>
    </row>
    <row r="288" spans="1:11" ht="14.4" customHeight="1" x14ac:dyDescent="0.3">
      <c r="A288" s="505" t="s">
        <v>493</v>
      </c>
      <c r="B288" s="506" t="s">
        <v>494</v>
      </c>
      <c r="C288" s="507" t="s">
        <v>503</v>
      </c>
      <c r="D288" s="508" t="s">
        <v>721</v>
      </c>
      <c r="E288" s="507" t="s">
        <v>1860</v>
      </c>
      <c r="F288" s="508" t="s">
        <v>1861</v>
      </c>
      <c r="G288" s="507" t="s">
        <v>1583</v>
      </c>
      <c r="H288" s="507" t="s">
        <v>1584</v>
      </c>
      <c r="I288" s="509">
        <v>3495.56</v>
      </c>
      <c r="J288" s="509">
        <v>1</v>
      </c>
      <c r="K288" s="510">
        <v>3495.56</v>
      </c>
    </row>
    <row r="289" spans="1:11" ht="14.4" customHeight="1" x14ac:dyDescent="0.3">
      <c r="A289" s="505" t="s">
        <v>493</v>
      </c>
      <c r="B289" s="506" t="s">
        <v>494</v>
      </c>
      <c r="C289" s="507" t="s">
        <v>503</v>
      </c>
      <c r="D289" s="508" t="s">
        <v>721</v>
      </c>
      <c r="E289" s="507" t="s">
        <v>1860</v>
      </c>
      <c r="F289" s="508" t="s">
        <v>1861</v>
      </c>
      <c r="G289" s="507" t="s">
        <v>1585</v>
      </c>
      <c r="H289" s="507" t="s">
        <v>1586</v>
      </c>
      <c r="I289" s="509">
        <v>25208.23</v>
      </c>
      <c r="J289" s="509">
        <v>1</v>
      </c>
      <c r="K289" s="510">
        <v>25208.23</v>
      </c>
    </row>
    <row r="290" spans="1:11" ht="14.4" customHeight="1" x14ac:dyDescent="0.3">
      <c r="A290" s="505" t="s">
        <v>493</v>
      </c>
      <c r="B290" s="506" t="s">
        <v>494</v>
      </c>
      <c r="C290" s="507" t="s">
        <v>503</v>
      </c>
      <c r="D290" s="508" t="s">
        <v>721</v>
      </c>
      <c r="E290" s="507" t="s">
        <v>1860</v>
      </c>
      <c r="F290" s="508" t="s">
        <v>1861</v>
      </c>
      <c r="G290" s="507" t="s">
        <v>1587</v>
      </c>
      <c r="H290" s="507" t="s">
        <v>1588</v>
      </c>
      <c r="I290" s="509">
        <v>14675.85</v>
      </c>
      <c r="J290" s="509">
        <v>1</v>
      </c>
      <c r="K290" s="510">
        <v>14675.85</v>
      </c>
    </row>
    <row r="291" spans="1:11" ht="14.4" customHeight="1" x14ac:dyDescent="0.3">
      <c r="A291" s="505" t="s">
        <v>493</v>
      </c>
      <c r="B291" s="506" t="s">
        <v>494</v>
      </c>
      <c r="C291" s="507" t="s">
        <v>503</v>
      </c>
      <c r="D291" s="508" t="s">
        <v>721</v>
      </c>
      <c r="E291" s="507" t="s">
        <v>1860</v>
      </c>
      <c r="F291" s="508" t="s">
        <v>1861</v>
      </c>
      <c r="G291" s="507" t="s">
        <v>1589</v>
      </c>
      <c r="H291" s="507" t="s">
        <v>1590</v>
      </c>
      <c r="I291" s="509">
        <v>3168.51</v>
      </c>
      <c r="J291" s="509">
        <v>2</v>
      </c>
      <c r="K291" s="510">
        <v>6337.02</v>
      </c>
    </row>
    <row r="292" spans="1:11" ht="14.4" customHeight="1" x14ac:dyDescent="0.3">
      <c r="A292" s="505" t="s">
        <v>493</v>
      </c>
      <c r="B292" s="506" t="s">
        <v>494</v>
      </c>
      <c r="C292" s="507" t="s">
        <v>503</v>
      </c>
      <c r="D292" s="508" t="s">
        <v>721</v>
      </c>
      <c r="E292" s="507" t="s">
        <v>1860</v>
      </c>
      <c r="F292" s="508" t="s">
        <v>1861</v>
      </c>
      <c r="G292" s="507" t="s">
        <v>1591</v>
      </c>
      <c r="H292" s="507" t="s">
        <v>1592</v>
      </c>
      <c r="I292" s="509">
        <v>1754.5</v>
      </c>
      <c r="J292" s="509">
        <v>5</v>
      </c>
      <c r="K292" s="510">
        <v>8772.5</v>
      </c>
    </row>
    <row r="293" spans="1:11" ht="14.4" customHeight="1" x14ac:dyDescent="0.3">
      <c r="A293" s="505" t="s">
        <v>493</v>
      </c>
      <c r="B293" s="506" t="s">
        <v>494</v>
      </c>
      <c r="C293" s="507" t="s">
        <v>503</v>
      </c>
      <c r="D293" s="508" t="s">
        <v>721</v>
      </c>
      <c r="E293" s="507" t="s">
        <v>1860</v>
      </c>
      <c r="F293" s="508" t="s">
        <v>1861</v>
      </c>
      <c r="G293" s="507" t="s">
        <v>1593</v>
      </c>
      <c r="H293" s="507" t="s">
        <v>1594</v>
      </c>
      <c r="I293" s="509">
        <v>746.81</v>
      </c>
      <c r="J293" s="509">
        <v>5</v>
      </c>
      <c r="K293" s="510">
        <v>3734.06</v>
      </c>
    </row>
    <row r="294" spans="1:11" ht="14.4" customHeight="1" x14ac:dyDescent="0.3">
      <c r="A294" s="505" t="s">
        <v>493</v>
      </c>
      <c r="B294" s="506" t="s">
        <v>494</v>
      </c>
      <c r="C294" s="507" t="s">
        <v>503</v>
      </c>
      <c r="D294" s="508" t="s">
        <v>721</v>
      </c>
      <c r="E294" s="507" t="s">
        <v>1860</v>
      </c>
      <c r="F294" s="508" t="s">
        <v>1861</v>
      </c>
      <c r="G294" s="507" t="s">
        <v>1595</v>
      </c>
      <c r="H294" s="507" t="s">
        <v>1596</v>
      </c>
      <c r="I294" s="509">
        <v>746.81</v>
      </c>
      <c r="J294" s="509">
        <v>5</v>
      </c>
      <c r="K294" s="510">
        <v>3734.06</v>
      </c>
    </row>
    <row r="295" spans="1:11" ht="14.4" customHeight="1" x14ac:dyDescent="0.3">
      <c r="A295" s="505" t="s">
        <v>493</v>
      </c>
      <c r="B295" s="506" t="s">
        <v>494</v>
      </c>
      <c r="C295" s="507" t="s">
        <v>503</v>
      </c>
      <c r="D295" s="508" t="s">
        <v>721</v>
      </c>
      <c r="E295" s="507" t="s">
        <v>1860</v>
      </c>
      <c r="F295" s="508" t="s">
        <v>1861</v>
      </c>
      <c r="G295" s="507" t="s">
        <v>1597</v>
      </c>
      <c r="H295" s="507" t="s">
        <v>1598</v>
      </c>
      <c r="I295" s="509">
        <v>796.18</v>
      </c>
      <c r="J295" s="509">
        <v>5</v>
      </c>
      <c r="K295" s="510">
        <v>3980.9</v>
      </c>
    </row>
    <row r="296" spans="1:11" ht="14.4" customHeight="1" x14ac:dyDescent="0.3">
      <c r="A296" s="505" t="s">
        <v>493</v>
      </c>
      <c r="B296" s="506" t="s">
        <v>494</v>
      </c>
      <c r="C296" s="507" t="s">
        <v>503</v>
      </c>
      <c r="D296" s="508" t="s">
        <v>721</v>
      </c>
      <c r="E296" s="507" t="s">
        <v>1860</v>
      </c>
      <c r="F296" s="508" t="s">
        <v>1861</v>
      </c>
      <c r="G296" s="507" t="s">
        <v>1599</v>
      </c>
      <c r="H296" s="507" t="s">
        <v>1600</v>
      </c>
      <c r="I296" s="509">
        <v>3495.56</v>
      </c>
      <c r="J296" s="509">
        <v>1</v>
      </c>
      <c r="K296" s="510">
        <v>3495.56</v>
      </c>
    </row>
    <row r="297" spans="1:11" ht="14.4" customHeight="1" x14ac:dyDescent="0.3">
      <c r="A297" s="505" t="s">
        <v>493</v>
      </c>
      <c r="B297" s="506" t="s">
        <v>494</v>
      </c>
      <c r="C297" s="507" t="s">
        <v>503</v>
      </c>
      <c r="D297" s="508" t="s">
        <v>721</v>
      </c>
      <c r="E297" s="507" t="s">
        <v>1860</v>
      </c>
      <c r="F297" s="508" t="s">
        <v>1861</v>
      </c>
      <c r="G297" s="507" t="s">
        <v>1601</v>
      </c>
      <c r="H297" s="507" t="s">
        <v>1602</v>
      </c>
      <c r="I297" s="509">
        <v>746.81</v>
      </c>
      <c r="J297" s="509">
        <v>5</v>
      </c>
      <c r="K297" s="510">
        <v>3734.06</v>
      </c>
    </row>
    <row r="298" spans="1:11" ht="14.4" customHeight="1" x14ac:dyDescent="0.3">
      <c r="A298" s="505" t="s">
        <v>493</v>
      </c>
      <c r="B298" s="506" t="s">
        <v>494</v>
      </c>
      <c r="C298" s="507" t="s">
        <v>503</v>
      </c>
      <c r="D298" s="508" t="s">
        <v>721</v>
      </c>
      <c r="E298" s="507" t="s">
        <v>1860</v>
      </c>
      <c r="F298" s="508" t="s">
        <v>1861</v>
      </c>
      <c r="G298" s="507" t="s">
        <v>1603</v>
      </c>
      <c r="H298" s="507" t="s">
        <v>1604</v>
      </c>
      <c r="I298" s="509">
        <v>11608.26</v>
      </c>
      <c r="J298" s="509">
        <v>1</v>
      </c>
      <c r="K298" s="510">
        <v>11608.26</v>
      </c>
    </row>
    <row r="299" spans="1:11" ht="14.4" customHeight="1" x14ac:dyDescent="0.3">
      <c r="A299" s="505" t="s">
        <v>493</v>
      </c>
      <c r="B299" s="506" t="s">
        <v>494</v>
      </c>
      <c r="C299" s="507" t="s">
        <v>503</v>
      </c>
      <c r="D299" s="508" t="s">
        <v>721</v>
      </c>
      <c r="E299" s="507" t="s">
        <v>1860</v>
      </c>
      <c r="F299" s="508" t="s">
        <v>1861</v>
      </c>
      <c r="G299" s="507" t="s">
        <v>1605</v>
      </c>
      <c r="H299" s="507" t="s">
        <v>1606</v>
      </c>
      <c r="I299" s="509">
        <v>731.08</v>
      </c>
      <c r="J299" s="509">
        <v>5</v>
      </c>
      <c r="K299" s="510">
        <v>3655.41</v>
      </c>
    </row>
    <row r="300" spans="1:11" ht="14.4" customHeight="1" x14ac:dyDescent="0.3">
      <c r="A300" s="505" t="s">
        <v>493</v>
      </c>
      <c r="B300" s="506" t="s">
        <v>494</v>
      </c>
      <c r="C300" s="507" t="s">
        <v>503</v>
      </c>
      <c r="D300" s="508" t="s">
        <v>721</v>
      </c>
      <c r="E300" s="507" t="s">
        <v>1860</v>
      </c>
      <c r="F300" s="508" t="s">
        <v>1861</v>
      </c>
      <c r="G300" s="507" t="s">
        <v>1607</v>
      </c>
      <c r="H300" s="507" t="s">
        <v>1608</v>
      </c>
      <c r="I300" s="509">
        <v>1006.6</v>
      </c>
      <c r="J300" s="509">
        <v>5</v>
      </c>
      <c r="K300" s="510">
        <v>5033</v>
      </c>
    </row>
    <row r="301" spans="1:11" ht="14.4" customHeight="1" x14ac:dyDescent="0.3">
      <c r="A301" s="505" t="s">
        <v>493</v>
      </c>
      <c r="B301" s="506" t="s">
        <v>494</v>
      </c>
      <c r="C301" s="507" t="s">
        <v>503</v>
      </c>
      <c r="D301" s="508" t="s">
        <v>721</v>
      </c>
      <c r="E301" s="507" t="s">
        <v>1860</v>
      </c>
      <c r="F301" s="508" t="s">
        <v>1861</v>
      </c>
      <c r="G301" s="507" t="s">
        <v>1609</v>
      </c>
      <c r="H301" s="507" t="s">
        <v>1610</v>
      </c>
      <c r="I301" s="509">
        <v>4360.01</v>
      </c>
      <c r="J301" s="509">
        <v>1</v>
      </c>
      <c r="K301" s="510">
        <v>4360.01</v>
      </c>
    </row>
    <row r="302" spans="1:11" ht="14.4" customHeight="1" x14ac:dyDescent="0.3">
      <c r="A302" s="505" t="s">
        <v>493</v>
      </c>
      <c r="B302" s="506" t="s">
        <v>494</v>
      </c>
      <c r="C302" s="507" t="s">
        <v>503</v>
      </c>
      <c r="D302" s="508" t="s">
        <v>721</v>
      </c>
      <c r="E302" s="507" t="s">
        <v>1860</v>
      </c>
      <c r="F302" s="508" t="s">
        <v>1861</v>
      </c>
      <c r="G302" s="507" t="s">
        <v>1611</v>
      </c>
      <c r="H302" s="507" t="s">
        <v>1612</v>
      </c>
      <c r="I302" s="509">
        <v>3872</v>
      </c>
      <c r="J302" s="509">
        <v>1</v>
      </c>
      <c r="K302" s="510">
        <v>3872</v>
      </c>
    </row>
    <row r="303" spans="1:11" ht="14.4" customHeight="1" x14ac:dyDescent="0.3">
      <c r="A303" s="505" t="s">
        <v>493</v>
      </c>
      <c r="B303" s="506" t="s">
        <v>494</v>
      </c>
      <c r="C303" s="507" t="s">
        <v>503</v>
      </c>
      <c r="D303" s="508" t="s">
        <v>721</v>
      </c>
      <c r="E303" s="507" t="s">
        <v>1851</v>
      </c>
      <c r="F303" s="508" t="s">
        <v>1852</v>
      </c>
      <c r="G303" s="507" t="s">
        <v>1169</v>
      </c>
      <c r="H303" s="507" t="s">
        <v>1170</v>
      </c>
      <c r="I303" s="509">
        <v>8.1660000000000004</v>
      </c>
      <c r="J303" s="509">
        <v>150</v>
      </c>
      <c r="K303" s="510">
        <v>1225</v>
      </c>
    </row>
    <row r="304" spans="1:11" ht="14.4" customHeight="1" x14ac:dyDescent="0.3">
      <c r="A304" s="505" t="s">
        <v>493</v>
      </c>
      <c r="B304" s="506" t="s">
        <v>494</v>
      </c>
      <c r="C304" s="507" t="s">
        <v>503</v>
      </c>
      <c r="D304" s="508" t="s">
        <v>721</v>
      </c>
      <c r="E304" s="507" t="s">
        <v>1853</v>
      </c>
      <c r="F304" s="508" t="s">
        <v>1854</v>
      </c>
      <c r="G304" s="507" t="s">
        <v>1613</v>
      </c>
      <c r="H304" s="507" t="s">
        <v>1614</v>
      </c>
      <c r="I304" s="509">
        <v>50.12</v>
      </c>
      <c r="J304" s="509">
        <v>108</v>
      </c>
      <c r="K304" s="510">
        <v>5412.63</v>
      </c>
    </row>
    <row r="305" spans="1:11" ht="14.4" customHeight="1" x14ac:dyDescent="0.3">
      <c r="A305" s="505" t="s">
        <v>493</v>
      </c>
      <c r="B305" s="506" t="s">
        <v>494</v>
      </c>
      <c r="C305" s="507" t="s">
        <v>503</v>
      </c>
      <c r="D305" s="508" t="s">
        <v>721</v>
      </c>
      <c r="E305" s="507" t="s">
        <v>1853</v>
      </c>
      <c r="F305" s="508" t="s">
        <v>1854</v>
      </c>
      <c r="G305" s="507" t="s">
        <v>1615</v>
      </c>
      <c r="H305" s="507" t="s">
        <v>1616</v>
      </c>
      <c r="I305" s="509">
        <v>87.84</v>
      </c>
      <c r="J305" s="509">
        <v>144</v>
      </c>
      <c r="K305" s="510">
        <v>12648.359999999999</v>
      </c>
    </row>
    <row r="306" spans="1:11" ht="14.4" customHeight="1" x14ac:dyDescent="0.3">
      <c r="A306" s="505" t="s">
        <v>493</v>
      </c>
      <c r="B306" s="506" t="s">
        <v>494</v>
      </c>
      <c r="C306" s="507" t="s">
        <v>503</v>
      </c>
      <c r="D306" s="508" t="s">
        <v>721</v>
      </c>
      <c r="E306" s="507" t="s">
        <v>1853</v>
      </c>
      <c r="F306" s="508" t="s">
        <v>1854</v>
      </c>
      <c r="G306" s="507" t="s">
        <v>1617</v>
      </c>
      <c r="H306" s="507" t="s">
        <v>1618</v>
      </c>
      <c r="I306" s="509">
        <v>26.8</v>
      </c>
      <c r="J306" s="509">
        <v>72</v>
      </c>
      <c r="K306" s="510">
        <v>1929.58</v>
      </c>
    </row>
    <row r="307" spans="1:11" ht="14.4" customHeight="1" x14ac:dyDescent="0.3">
      <c r="A307" s="505" t="s">
        <v>493</v>
      </c>
      <c r="B307" s="506" t="s">
        <v>494</v>
      </c>
      <c r="C307" s="507" t="s">
        <v>503</v>
      </c>
      <c r="D307" s="508" t="s">
        <v>721</v>
      </c>
      <c r="E307" s="507" t="s">
        <v>1855</v>
      </c>
      <c r="F307" s="508" t="s">
        <v>1856</v>
      </c>
      <c r="G307" s="507" t="s">
        <v>1619</v>
      </c>
      <c r="H307" s="507" t="s">
        <v>1620</v>
      </c>
      <c r="I307" s="509">
        <v>0.30199999999999999</v>
      </c>
      <c r="J307" s="509">
        <v>500</v>
      </c>
      <c r="K307" s="510">
        <v>151</v>
      </c>
    </row>
    <row r="308" spans="1:11" ht="14.4" customHeight="1" x14ac:dyDescent="0.3">
      <c r="A308" s="505" t="s">
        <v>493</v>
      </c>
      <c r="B308" s="506" t="s">
        <v>494</v>
      </c>
      <c r="C308" s="507" t="s">
        <v>503</v>
      </c>
      <c r="D308" s="508" t="s">
        <v>721</v>
      </c>
      <c r="E308" s="507" t="s">
        <v>1855</v>
      </c>
      <c r="F308" s="508" t="s">
        <v>1856</v>
      </c>
      <c r="G308" s="507" t="s">
        <v>1621</v>
      </c>
      <c r="H308" s="507" t="s">
        <v>1622</v>
      </c>
      <c r="I308" s="509">
        <v>10.45</v>
      </c>
      <c r="J308" s="509">
        <v>120</v>
      </c>
      <c r="K308" s="510">
        <v>1254.26</v>
      </c>
    </row>
    <row r="309" spans="1:11" ht="14.4" customHeight="1" x14ac:dyDescent="0.3">
      <c r="A309" s="505" t="s">
        <v>493</v>
      </c>
      <c r="B309" s="506" t="s">
        <v>494</v>
      </c>
      <c r="C309" s="507" t="s">
        <v>503</v>
      </c>
      <c r="D309" s="508" t="s">
        <v>721</v>
      </c>
      <c r="E309" s="507" t="s">
        <v>1857</v>
      </c>
      <c r="F309" s="508" t="s">
        <v>1858</v>
      </c>
      <c r="G309" s="507" t="s">
        <v>1623</v>
      </c>
      <c r="H309" s="507" t="s">
        <v>1624</v>
      </c>
      <c r="I309" s="509">
        <v>16.21</v>
      </c>
      <c r="J309" s="509">
        <v>25</v>
      </c>
      <c r="K309" s="510">
        <v>405.35</v>
      </c>
    </row>
    <row r="310" spans="1:11" ht="14.4" customHeight="1" x14ac:dyDescent="0.3">
      <c r="A310" s="505" t="s">
        <v>493</v>
      </c>
      <c r="B310" s="506" t="s">
        <v>494</v>
      </c>
      <c r="C310" s="507" t="s">
        <v>503</v>
      </c>
      <c r="D310" s="508" t="s">
        <v>721</v>
      </c>
      <c r="E310" s="507" t="s">
        <v>1857</v>
      </c>
      <c r="F310" s="508" t="s">
        <v>1858</v>
      </c>
      <c r="G310" s="507" t="s">
        <v>1625</v>
      </c>
      <c r="H310" s="507" t="s">
        <v>1626</v>
      </c>
      <c r="I310" s="509">
        <v>7.503333333333333</v>
      </c>
      <c r="J310" s="509">
        <v>350</v>
      </c>
      <c r="K310" s="510">
        <v>2626.5</v>
      </c>
    </row>
    <row r="311" spans="1:11" ht="14.4" customHeight="1" x14ac:dyDescent="0.3">
      <c r="A311" s="505" t="s">
        <v>493</v>
      </c>
      <c r="B311" s="506" t="s">
        <v>494</v>
      </c>
      <c r="C311" s="507" t="s">
        <v>503</v>
      </c>
      <c r="D311" s="508" t="s">
        <v>721</v>
      </c>
      <c r="E311" s="507" t="s">
        <v>1857</v>
      </c>
      <c r="F311" s="508" t="s">
        <v>1858</v>
      </c>
      <c r="G311" s="507" t="s">
        <v>1627</v>
      </c>
      <c r="H311" s="507" t="s">
        <v>1628</v>
      </c>
      <c r="I311" s="509">
        <v>11.01</v>
      </c>
      <c r="J311" s="509">
        <v>320</v>
      </c>
      <c r="K311" s="510">
        <v>3523.2</v>
      </c>
    </row>
    <row r="312" spans="1:11" ht="14.4" customHeight="1" x14ac:dyDescent="0.3">
      <c r="A312" s="505" t="s">
        <v>493</v>
      </c>
      <c r="B312" s="506" t="s">
        <v>494</v>
      </c>
      <c r="C312" s="507" t="s">
        <v>503</v>
      </c>
      <c r="D312" s="508" t="s">
        <v>721</v>
      </c>
      <c r="E312" s="507" t="s">
        <v>1857</v>
      </c>
      <c r="F312" s="508" t="s">
        <v>1858</v>
      </c>
      <c r="G312" s="507" t="s">
        <v>1629</v>
      </c>
      <c r="H312" s="507" t="s">
        <v>1630</v>
      </c>
      <c r="I312" s="509">
        <v>11.02</v>
      </c>
      <c r="J312" s="509">
        <v>210</v>
      </c>
      <c r="K312" s="510">
        <v>2312.48</v>
      </c>
    </row>
    <row r="313" spans="1:11" ht="14.4" customHeight="1" x14ac:dyDescent="0.3">
      <c r="A313" s="505" t="s">
        <v>493</v>
      </c>
      <c r="B313" s="506" t="s">
        <v>494</v>
      </c>
      <c r="C313" s="507" t="s">
        <v>503</v>
      </c>
      <c r="D313" s="508" t="s">
        <v>721</v>
      </c>
      <c r="E313" s="507" t="s">
        <v>1857</v>
      </c>
      <c r="F313" s="508" t="s">
        <v>1858</v>
      </c>
      <c r="G313" s="507" t="s">
        <v>1631</v>
      </c>
      <c r="H313" s="507" t="s">
        <v>1632</v>
      </c>
      <c r="I313" s="509">
        <v>10.55</v>
      </c>
      <c r="J313" s="509">
        <v>40</v>
      </c>
      <c r="K313" s="510">
        <v>422.05</v>
      </c>
    </row>
    <row r="314" spans="1:11" ht="14.4" customHeight="1" x14ac:dyDescent="0.3">
      <c r="A314" s="505" t="s">
        <v>493</v>
      </c>
      <c r="B314" s="506" t="s">
        <v>494</v>
      </c>
      <c r="C314" s="507" t="s">
        <v>503</v>
      </c>
      <c r="D314" s="508" t="s">
        <v>721</v>
      </c>
      <c r="E314" s="507" t="s">
        <v>1857</v>
      </c>
      <c r="F314" s="508" t="s">
        <v>1858</v>
      </c>
      <c r="G314" s="507" t="s">
        <v>1633</v>
      </c>
      <c r="H314" s="507" t="s">
        <v>1634</v>
      </c>
      <c r="I314" s="509">
        <v>10.55</v>
      </c>
      <c r="J314" s="509">
        <v>120</v>
      </c>
      <c r="K314" s="510">
        <v>1266.1400000000001</v>
      </c>
    </row>
    <row r="315" spans="1:11" ht="14.4" customHeight="1" x14ac:dyDescent="0.3">
      <c r="A315" s="505" t="s">
        <v>493</v>
      </c>
      <c r="B315" s="506" t="s">
        <v>494</v>
      </c>
      <c r="C315" s="507" t="s">
        <v>503</v>
      </c>
      <c r="D315" s="508" t="s">
        <v>721</v>
      </c>
      <c r="E315" s="507" t="s">
        <v>1857</v>
      </c>
      <c r="F315" s="508" t="s">
        <v>1858</v>
      </c>
      <c r="G315" s="507" t="s">
        <v>1179</v>
      </c>
      <c r="H315" s="507" t="s">
        <v>1180</v>
      </c>
      <c r="I315" s="509">
        <v>0.71</v>
      </c>
      <c r="J315" s="509">
        <v>2800</v>
      </c>
      <c r="K315" s="510">
        <v>1988</v>
      </c>
    </row>
    <row r="316" spans="1:11" ht="14.4" customHeight="1" x14ac:dyDescent="0.3">
      <c r="A316" s="505" t="s">
        <v>493</v>
      </c>
      <c r="B316" s="506" t="s">
        <v>494</v>
      </c>
      <c r="C316" s="507" t="s">
        <v>503</v>
      </c>
      <c r="D316" s="508" t="s">
        <v>721</v>
      </c>
      <c r="E316" s="507" t="s">
        <v>1857</v>
      </c>
      <c r="F316" s="508" t="s">
        <v>1858</v>
      </c>
      <c r="G316" s="507" t="s">
        <v>1181</v>
      </c>
      <c r="H316" s="507" t="s">
        <v>1182</v>
      </c>
      <c r="I316" s="509">
        <v>0.71</v>
      </c>
      <c r="J316" s="509">
        <v>200</v>
      </c>
      <c r="K316" s="510">
        <v>142</v>
      </c>
    </row>
    <row r="317" spans="1:11" ht="14.4" customHeight="1" x14ac:dyDescent="0.3">
      <c r="A317" s="505" t="s">
        <v>493</v>
      </c>
      <c r="B317" s="506" t="s">
        <v>494</v>
      </c>
      <c r="C317" s="507" t="s">
        <v>503</v>
      </c>
      <c r="D317" s="508" t="s">
        <v>721</v>
      </c>
      <c r="E317" s="507" t="s">
        <v>1857</v>
      </c>
      <c r="F317" s="508" t="s">
        <v>1858</v>
      </c>
      <c r="G317" s="507" t="s">
        <v>1183</v>
      </c>
      <c r="H317" s="507" t="s">
        <v>1184</v>
      </c>
      <c r="I317" s="509">
        <v>0.71</v>
      </c>
      <c r="J317" s="509">
        <v>1000</v>
      </c>
      <c r="K317" s="510">
        <v>710</v>
      </c>
    </row>
    <row r="318" spans="1:11" ht="14.4" customHeight="1" x14ac:dyDescent="0.3">
      <c r="A318" s="505" t="s">
        <v>493</v>
      </c>
      <c r="B318" s="506" t="s">
        <v>494</v>
      </c>
      <c r="C318" s="507" t="s">
        <v>503</v>
      </c>
      <c r="D318" s="508" t="s">
        <v>721</v>
      </c>
      <c r="E318" s="507" t="s">
        <v>1857</v>
      </c>
      <c r="F318" s="508" t="s">
        <v>1858</v>
      </c>
      <c r="G318" s="507" t="s">
        <v>1635</v>
      </c>
      <c r="H318" s="507" t="s">
        <v>1636</v>
      </c>
      <c r="I318" s="509">
        <v>11.983333333333334</v>
      </c>
      <c r="J318" s="509">
        <v>460</v>
      </c>
      <c r="K318" s="510">
        <v>5502.6</v>
      </c>
    </row>
    <row r="319" spans="1:11" ht="14.4" customHeight="1" x14ac:dyDescent="0.3">
      <c r="A319" s="505" t="s">
        <v>493</v>
      </c>
      <c r="B319" s="506" t="s">
        <v>494</v>
      </c>
      <c r="C319" s="507" t="s">
        <v>503</v>
      </c>
      <c r="D319" s="508" t="s">
        <v>721</v>
      </c>
      <c r="E319" s="507" t="s">
        <v>1857</v>
      </c>
      <c r="F319" s="508" t="s">
        <v>1858</v>
      </c>
      <c r="G319" s="507" t="s">
        <v>1637</v>
      </c>
      <c r="H319" s="507" t="s">
        <v>1638</v>
      </c>
      <c r="I319" s="509">
        <v>12.585000000000001</v>
      </c>
      <c r="J319" s="509">
        <v>120</v>
      </c>
      <c r="K319" s="510">
        <v>1510</v>
      </c>
    </row>
    <row r="320" spans="1:11" ht="14.4" customHeight="1" x14ac:dyDescent="0.3">
      <c r="A320" s="505" t="s">
        <v>493</v>
      </c>
      <c r="B320" s="506" t="s">
        <v>494</v>
      </c>
      <c r="C320" s="507" t="s">
        <v>503</v>
      </c>
      <c r="D320" s="508" t="s">
        <v>721</v>
      </c>
      <c r="E320" s="507" t="s">
        <v>1857</v>
      </c>
      <c r="F320" s="508" t="s">
        <v>1858</v>
      </c>
      <c r="G320" s="507" t="s">
        <v>1639</v>
      </c>
      <c r="H320" s="507" t="s">
        <v>1640</v>
      </c>
      <c r="I320" s="509">
        <v>12.58</v>
      </c>
      <c r="J320" s="509">
        <v>120</v>
      </c>
      <c r="K320" s="510">
        <v>1509.6</v>
      </c>
    </row>
    <row r="321" spans="1:11" ht="14.4" customHeight="1" x14ac:dyDescent="0.3">
      <c r="A321" s="505" t="s">
        <v>493</v>
      </c>
      <c r="B321" s="506" t="s">
        <v>494</v>
      </c>
      <c r="C321" s="507" t="s">
        <v>503</v>
      </c>
      <c r="D321" s="508" t="s">
        <v>721</v>
      </c>
      <c r="E321" s="507" t="s">
        <v>1862</v>
      </c>
      <c r="F321" s="508" t="s">
        <v>1863</v>
      </c>
      <c r="G321" s="507" t="s">
        <v>1641</v>
      </c>
      <c r="H321" s="507" t="s">
        <v>1642</v>
      </c>
      <c r="I321" s="509">
        <v>46098.67</v>
      </c>
      <c r="J321" s="509">
        <v>5</v>
      </c>
      <c r="K321" s="510">
        <v>230493.34999999998</v>
      </c>
    </row>
    <row r="322" spans="1:11" ht="14.4" customHeight="1" x14ac:dyDescent="0.3">
      <c r="A322" s="505" t="s">
        <v>493</v>
      </c>
      <c r="B322" s="506" t="s">
        <v>494</v>
      </c>
      <c r="C322" s="507" t="s">
        <v>503</v>
      </c>
      <c r="D322" s="508" t="s">
        <v>721</v>
      </c>
      <c r="E322" s="507" t="s">
        <v>1862</v>
      </c>
      <c r="F322" s="508" t="s">
        <v>1863</v>
      </c>
      <c r="G322" s="507" t="s">
        <v>1643</v>
      </c>
      <c r="H322" s="507" t="s">
        <v>1644</v>
      </c>
      <c r="I322" s="509">
        <v>75270.949999999983</v>
      </c>
      <c r="J322" s="509">
        <v>23</v>
      </c>
      <c r="K322" s="510">
        <v>1731231.8499999996</v>
      </c>
    </row>
    <row r="323" spans="1:11" ht="14.4" customHeight="1" x14ac:dyDescent="0.3">
      <c r="A323" s="505" t="s">
        <v>493</v>
      </c>
      <c r="B323" s="506" t="s">
        <v>494</v>
      </c>
      <c r="C323" s="507" t="s">
        <v>503</v>
      </c>
      <c r="D323" s="508" t="s">
        <v>721</v>
      </c>
      <c r="E323" s="507" t="s">
        <v>1862</v>
      </c>
      <c r="F323" s="508" t="s">
        <v>1863</v>
      </c>
      <c r="G323" s="507" t="s">
        <v>1645</v>
      </c>
      <c r="H323" s="507" t="s">
        <v>1646</v>
      </c>
      <c r="I323" s="509">
        <v>79999.75</v>
      </c>
      <c r="J323" s="509">
        <v>1</v>
      </c>
      <c r="K323" s="510">
        <v>79999.75</v>
      </c>
    </row>
    <row r="324" spans="1:11" ht="14.4" customHeight="1" x14ac:dyDescent="0.3">
      <c r="A324" s="505" t="s">
        <v>493</v>
      </c>
      <c r="B324" s="506" t="s">
        <v>494</v>
      </c>
      <c r="C324" s="507" t="s">
        <v>503</v>
      </c>
      <c r="D324" s="508" t="s">
        <v>721</v>
      </c>
      <c r="E324" s="507" t="s">
        <v>1862</v>
      </c>
      <c r="F324" s="508" t="s">
        <v>1863</v>
      </c>
      <c r="G324" s="507" t="s">
        <v>1647</v>
      </c>
      <c r="H324" s="507" t="s">
        <v>1648</v>
      </c>
      <c r="I324" s="509">
        <v>45087.077692307685</v>
      </c>
      <c r="J324" s="509">
        <v>16</v>
      </c>
      <c r="K324" s="510">
        <v>705911.29</v>
      </c>
    </row>
    <row r="325" spans="1:11" ht="14.4" customHeight="1" x14ac:dyDescent="0.3">
      <c r="A325" s="505" t="s">
        <v>493</v>
      </c>
      <c r="B325" s="506" t="s">
        <v>494</v>
      </c>
      <c r="C325" s="507" t="s">
        <v>503</v>
      </c>
      <c r="D325" s="508" t="s">
        <v>721</v>
      </c>
      <c r="E325" s="507" t="s">
        <v>1862</v>
      </c>
      <c r="F325" s="508" t="s">
        <v>1863</v>
      </c>
      <c r="G325" s="507" t="s">
        <v>1649</v>
      </c>
      <c r="H325" s="507" t="s">
        <v>1650</v>
      </c>
      <c r="I325" s="509">
        <v>12993</v>
      </c>
      <c r="J325" s="509">
        <v>1</v>
      </c>
      <c r="K325" s="510">
        <v>12993</v>
      </c>
    </row>
    <row r="326" spans="1:11" ht="14.4" customHeight="1" x14ac:dyDescent="0.3">
      <c r="A326" s="505" t="s">
        <v>493</v>
      </c>
      <c r="B326" s="506" t="s">
        <v>494</v>
      </c>
      <c r="C326" s="507" t="s">
        <v>503</v>
      </c>
      <c r="D326" s="508" t="s">
        <v>721</v>
      </c>
      <c r="E326" s="507" t="s">
        <v>1862</v>
      </c>
      <c r="F326" s="508" t="s">
        <v>1863</v>
      </c>
      <c r="G326" s="507" t="s">
        <v>1651</v>
      </c>
      <c r="H326" s="507" t="s">
        <v>1652</v>
      </c>
      <c r="I326" s="509">
        <v>56143.81</v>
      </c>
      <c r="J326" s="509">
        <v>1</v>
      </c>
      <c r="K326" s="510">
        <v>56143.81</v>
      </c>
    </row>
    <row r="327" spans="1:11" ht="14.4" customHeight="1" x14ac:dyDescent="0.3">
      <c r="A327" s="505" t="s">
        <v>493</v>
      </c>
      <c r="B327" s="506" t="s">
        <v>494</v>
      </c>
      <c r="C327" s="507" t="s">
        <v>503</v>
      </c>
      <c r="D327" s="508" t="s">
        <v>721</v>
      </c>
      <c r="E327" s="507" t="s">
        <v>1862</v>
      </c>
      <c r="F327" s="508" t="s">
        <v>1863</v>
      </c>
      <c r="G327" s="507" t="s">
        <v>1653</v>
      </c>
      <c r="H327" s="507" t="s">
        <v>1654</v>
      </c>
      <c r="I327" s="509">
        <v>81089.987499999988</v>
      </c>
      <c r="J327" s="509">
        <v>8</v>
      </c>
      <c r="K327" s="510">
        <v>648719.89999999991</v>
      </c>
    </row>
    <row r="328" spans="1:11" ht="14.4" customHeight="1" x14ac:dyDescent="0.3">
      <c r="A328" s="505" t="s">
        <v>493</v>
      </c>
      <c r="B328" s="506" t="s">
        <v>494</v>
      </c>
      <c r="C328" s="507" t="s">
        <v>503</v>
      </c>
      <c r="D328" s="508" t="s">
        <v>721</v>
      </c>
      <c r="E328" s="507" t="s">
        <v>1862</v>
      </c>
      <c r="F328" s="508" t="s">
        <v>1863</v>
      </c>
      <c r="G328" s="507" t="s">
        <v>1655</v>
      </c>
      <c r="H328" s="507" t="s">
        <v>1656</v>
      </c>
      <c r="I328" s="509">
        <v>16100</v>
      </c>
      <c r="J328" s="509">
        <v>12</v>
      </c>
      <c r="K328" s="510">
        <v>193200</v>
      </c>
    </row>
    <row r="329" spans="1:11" ht="14.4" customHeight="1" x14ac:dyDescent="0.3">
      <c r="A329" s="505" t="s">
        <v>493</v>
      </c>
      <c r="B329" s="506" t="s">
        <v>494</v>
      </c>
      <c r="C329" s="507" t="s">
        <v>503</v>
      </c>
      <c r="D329" s="508" t="s">
        <v>721</v>
      </c>
      <c r="E329" s="507" t="s">
        <v>1862</v>
      </c>
      <c r="F329" s="508" t="s">
        <v>1863</v>
      </c>
      <c r="G329" s="507" t="s">
        <v>1657</v>
      </c>
      <c r="H329" s="507" t="s">
        <v>1658</v>
      </c>
      <c r="I329" s="509">
        <v>12993</v>
      </c>
      <c r="J329" s="509">
        <v>2</v>
      </c>
      <c r="K329" s="510">
        <v>25986</v>
      </c>
    </row>
    <row r="330" spans="1:11" ht="14.4" customHeight="1" x14ac:dyDescent="0.3">
      <c r="A330" s="505" t="s">
        <v>493</v>
      </c>
      <c r="B330" s="506" t="s">
        <v>494</v>
      </c>
      <c r="C330" s="507" t="s">
        <v>503</v>
      </c>
      <c r="D330" s="508" t="s">
        <v>721</v>
      </c>
      <c r="E330" s="507" t="s">
        <v>1862</v>
      </c>
      <c r="F330" s="508" t="s">
        <v>1863</v>
      </c>
      <c r="G330" s="507" t="s">
        <v>1659</v>
      </c>
      <c r="H330" s="507" t="s">
        <v>1660</v>
      </c>
      <c r="I330" s="509">
        <v>16100</v>
      </c>
      <c r="J330" s="509">
        <v>2</v>
      </c>
      <c r="K330" s="510">
        <v>32200</v>
      </c>
    </row>
    <row r="331" spans="1:11" ht="14.4" customHeight="1" x14ac:dyDescent="0.3">
      <c r="A331" s="505" t="s">
        <v>493</v>
      </c>
      <c r="B331" s="506" t="s">
        <v>494</v>
      </c>
      <c r="C331" s="507" t="s">
        <v>503</v>
      </c>
      <c r="D331" s="508" t="s">
        <v>721</v>
      </c>
      <c r="E331" s="507" t="s">
        <v>1862</v>
      </c>
      <c r="F331" s="508" t="s">
        <v>1863</v>
      </c>
      <c r="G331" s="507" t="s">
        <v>1661</v>
      </c>
      <c r="H331" s="507" t="s">
        <v>1662</v>
      </c>
      <c r="I331" s="509">
        <v>13665.83</v>
      </c>
      <c r="J331" s="509">
        <v>2</v>
      </c>
      <c r="K331" s="510">
        <v>27331.66</v>
      </c>
    </row>
    <row r="332" spans="1:11" ht="14.4" customHeight="1" x14ac:dyDescent="0.3">
      <c r="A332" s="505" t="s">
        <v>493</v>
      </c>
      <c r="B332" s="506" t="s">
        <v>494</v>
      </c>
      <c r="C332" s="507" t="s">
        <v>503</v>
      </c>
      <c r="D332" s="508" t="s">
        <v>721</v>
      </c>
      <c r="E332" s="507" t="s">
        <v>1862</v>
      </c>
      <c r="F332" s="508" t="s">
        <v>1863</v>
      </c>
      <c r="G332" s="507" t="s">
        <v>1663</v>
      </c>
      <c r="H332" s="507" t="s">
        <v>1664</v>
      </c>
      <c r="I332" s="509">
        <v>79999.75</v>
      </c>
      <c r="J332" s="509">
        <v>1</v>
      </c>
      <c r="K332" s="510">
        <v>79999.75</v>
      </c>
    </row>
    <row r="333" spans="1:11" ht="14.4" customHeight="1" x14ac:dyDescent="0.3">
      <c r="A333" s="505" t="s">
        <v>493</v>
      </c>
      <c r="B333" s="506" t="s">
        <v>494</v>
      </c>
      <c r="C333" s="507" t="s">
        <v>503</v>
      </c>
      <c r="D333" s="508" t="s">
        <v>721</v>
      </c>
      <c r="E333" s="507" t="s">
        <v>1862</v>
      </c>
      <c r="F333" s="508" t="s">
        <v>1863</v>
      </c>
      <c r="G333" s="507" t="s">
        <v>1665</v>
      </c>
      <c r="H333" s="507" t="s">
        <v>1666</v>
      </c>
      <c r="I333" s="509">
        <v>56789.420000000006</v>
      </c>
      <c r="J333" s="509">
        <v>3</v>
      </c>
      <c r="K333" s="510">
        <v>170368.26</v>
      </c>
    </row>
    <row r="334" spans="1:11" ht="14.4" customHeight="1" x14ac:dyDescent="0.3">
      <c r="A334" s="505" t="s">
        <v>493</v>
      </c>
      <c r="B334" s="506" t="s">
        <v>494</v>
      </c>
      <c r="C334" s="507" t="s">
        <v>503</v>
      </c>
      <c r="D334" s="508" t="s">
        <v>721</v>
      </c>
      <c r="E334" s="507" t="s">
        <v>1862</v>
      </c>
      <c r="F334" s="508" t="s">
        <v>1863</v>
      </c>
      <c r="G334" s="507" t="s">
        <v>1667</v>
      </c>
      <c r="H334" s="507" t="s">
        <v>1668</v>
      </c>
      <c r="I334" s="509">
        <v>13665.83</v>
      </c>
      <c r="J334" s="509">
        <v>2</v>
      </c>
      <c r="K334" s="510">
        <v>27331.66</v>
      </c>
    </row>
    <row r="335" spans="1:11" ht="14.4" customHeight="1" x14ac:dyDescent="0.3">
      <c r="A335" s="505" t="s">
        <v>493</v>
      </c>
      <c r="B335" s="506" t="s">
        <v>494</v>
      </c>
      <c r="C335" s="507" t="s">
        <v>503</v>
      </c>
      <c r="D335" s="508" t="s">
        <v>721</v>
      </c>
      <c r="E335" s="507" t="s">
        <v>1862</v>
      </c>
      <c r="F335" s="508" t="s">
        <v>1863</v>
      </c>
      <c r="G335" s="507" t="s">
        <v>1669</v>
      </c>
      <c r="H335" s="507" t="s">
        <v>1670</v>
      </c>
      <c r="I335" s="509">
        <v>12535</v>
      </c>
      <c r="J335" s="509">
        <v>6</v>
      </c>
      <c r="K335" s="510">
        <v>75210</v>
      </c>
    </row>
    <row r="336" spans="1:11" ht="14.4" customHeight="1" x14ac:dyDescent="0.3">
      <c r="A336" s="505" t="s">
        <v>493</v>
      </c>
      <c r="B336" s="506" t="s">
        <v>494</v>
      </c>
      <c r="C336" s="507" t="s">
        <v>503</v>
      </c>
      <c r="D336" s="508" t="s">
        <v>721</v>
      </c>
      <c r="E336" s="507" t="s">
        <v>1862</v>
      </c>
      <c r="F336" s="508" t="s">
        <v>1863</v>
      </c>
      <c r="G336" s="507" t="s">
        <v>1671</v>
      </c>
      <c r="H336" s="507" t="s">
        <v>1672</v>
      </c>
      <c r="I336" s="509">
        <v>12535</v>
      </c>
      <c r="J336" s="509">
        <v>4</v>
      </c>
      <c r="K336" s="510">
        <v>50140</v>
      </c>
    </row>
    <row r="337" spans="1:11" ht="14.4" customHeight="1" x14ac:dyDescent="0.3">
      <c r="A337" s="505" t="s">
        <v>493</v>
      </c>
      <c r="B337" s="506" t="s">
        <v>494</v>
      </c>
      <c r="C337" s="507" t="s">
        <v>503</v>
      </c>
      <c r="D337" s="508" t="s">
        <v>721</v>
      </c>
      <c r="E337" s="507" t="s">
        <v>1862</v>
      </c>
      <c r="F337" s="508" t="s">
        <v>1863</v>
      </c>
      <c r="G337" s="507" t="s">
        <v>1673</v>
      </c>
      <c r="H337" s="507" t="s">
        <v>1674</v>
      </c>
      <c r="I337" s="509">
        <v>12535</v>
      </c>
      <c r="J337" s="509">
        <v>6</v>
      </c>
      <c r="K337" s="510">
        <v>75210</v>
      </c>
    </row>
    <row r="338" spans="1:11" ht="14.4" customHeight="1" x14ac:dyDescent="0.3">
      <c r="A338" s="505" t="s">
        <v>493</v>
      </c>
      <c r="B338" s="506" t="s">
        <v>494</v>
      </c>
      <c r="C338" s="507" t="s">
        <v>503</v>
      </c>
      <c r="D338" s="508" t="s">
        <v>721</v>
      </c>
      <c r="E338" s="507" t="s">
        <v>1862</v>
      </c>
      <c r="F338" s="508" t="s">
        <v>1863</v>
      </c>
      <c r="G338" s="507" t="s">
        <v>1675</v>
      </c>
      <c r="H338" s="507" t="s">
        <v>1676</v>
      </c>
      <c r="I338" s="509">
        <v>25570</v>
      </c>
      <c r="J338" s="509">
        <v>4</v>
      </c>
      <c r="K338" s="510">
        <v>102280</v>
      </c>
    </row>
    <row r="339" spans="1:11" ht="14.4" customHeight="1" x14ac:dyDescent="0.3">
      <c r="A339" s="505" t="s">
        <v>493</v>
      </c>
      <c r="B339" s="506" t="s">
        <v>494</v>
      </c>
      <c r="C339" s="507" t="s">
        <v>503</v>
      </c>
      <c r="D339" s="508" t="s">
        <v>721</v>
      </c>
      <c r="E339" s="507" t="s">
        <v>1862</v>
      </c>
      <c r="F339" s="508" t="s">
        <v>1863</v>
      </c>
      <c r="G339" s="507" t="s">
        <v>1677</v>
      </c>
      <c r="H339" s="507" t="s">
        <v>1678</v>
      </c>
      <c r="I339" s="509">
        <v>12535</v>
      </c>
      <c r="J339" s="509">
        <v>8</v>
      </c>
      <c r="K339" s="510">
        <v>100280</v>
      </c>
    </row>
    <row r="340" spans="1:11" ht="14.4" customHeight="1" x14ac:dyDescent="0.3">
      <c r="A340" s="505" t="s">
        <v>493</v>
      </c>
      <c r="B340" s="506" t="s">
        <v>494</v>
      </c>
      <c r="C340" s="507" t="s">
        <v>503</v>
      </c>
      <c r="D340" s="508" t="s">
        <v>721</v>
      </c>
      <c r="E340" s="507" t="s">
        <v>1862</v>
      </c>
      <c r="F340" s="508" t="s">
        <v>1863</v>
      </c>
      <c r="G340" s="507" t="s">
        <v>1679</v>
      </c>
      <c r="H340" s="507" t="s">
        <v>1680</v>
      </c>
      <c r="I340" s="509">
        <v>13133</v>
      </c>
      <c r="J340" s="509">
        <v>2</v>
      </c>
      <c r="K340" s="510">
        <v>26266</v>
      </c>
    </row>
    <row r="341" spans="1:11" ht="14.4" customHeight="1" x14ac:dyDescent="0.3">
      <c r="A341" s="505" t="s">
        <v>493</v>
      </c>
      <c r="B341" s="506" t="s">
        <v>494</v>
      </c>
      <c r="C341" s="507" t="s">
        <v>503</v>
      </c>
      <c r="D341" s="508" t="s">
        <v>721</v>
      </c>
      <c r="E341" s="507" t="s">
        <v>1862</v>
      </c>
      <c r="F341" s="508" t="s">
        <v>1863</v>
      </c>
      <c r="G341" s="507" t="s">
        <v>1681</v>
      </c>
      <c r="H341" s="507" t="s">
        <v>1682</v>
      </c>
      <c r="I341" s="509">
        <v>13665.83</v>
      </c>
      <c r="J341" s="509">
        <v>2</v>
      </c>
      <c r="K341" s="510">
        <v>27331.66</v>
      </c>
    </row>
    <row r="342" spans="1:11" ht="14.4" customHeight="1" x14ac:dyDescent="0.3">
      <c r="A342" s="505" t="s">
        <v>493</v>
      </c>
      <c r="B342" s="506" t="s">
        <v>494</v>
      </c>
      <c r="C342" s="507" t="s">
        <v>503</v>
      </c>
      <c r="D342" s="508" t="s">
        <v>721</v>
      </c>
      <c r="E342" s="507" t="s">
        <v>1862</v>
      </c>
      <c r="F342" s="508" t="s">
        <v>1863</v>
      </c>
      <c r="G342" s="507" t="s">
        <v>1683</v>
      </c>
      <c r="H342" s="507" t="s">
        <v>1684</v>
      </c>
      <c r="I342" s="509">
        <v>16100</v>
      </c>
      <c r="J342" s="509">
        <v>5</v>
      </c>
      <c r="K342" s="510">
        <v>80500</v>
      </c>
    </row>
    <row r="343" spans="1:11" ht="14.4" customHeight="1" x14ac:dyDescent="0.3">
      <c r="A343" s="505" t="s">
        <v>493</v>
      </c>
      <c r="B343" s="506" t="s">
        <v>494</v>
      </c>
      <c r="C343" s="507" t="s">
        <v>503</v>
      </c>
      <c r="D343" s="508" t="s">
        <v>721</v>
      </c>
      <c r="E343" s="507" t="s">
        <v>1862</v>
      </c>
      <c r="F343" s="508" t="s">
        <v>1863</v>
      </c>
      <c r="G343" s="507" t="s">
        <v>1685</v>
      </c>
      <c r="H343" s="507" t="s">
        <v>1686</v>
      </c>
      <c r="I343" s="509">
        <v>24529.5</v>
      </c>
      <c r="J343" s="509">
        <v>2</v>
      </c>
      <c r="K343" s="510">
        <v>49059</v>
      </c>
    </row>
    <row r="344" spans="1:11" ht="14.4" customHeight="1" x14ac:dyDescent="0.3">
      <c r="A344" s="505" t="s">
        <v>493</v>
      </c>
      <c r="B344" s="506" t="s">
        <v>494</v>
      </c>
      <c r="C344" s="507" t="s">
        <v>503</v>
      </c>
      <c r="D344" s="508" t="s">
        <v>721</v>
      </c>
      <c r="E344" s="507" t="s">
        <v>1862</v>
      </c>
      <c r="F344" s="508" t="s">
        <v>1863</v>
      </c>
      <c r="G344" s="507" t="s">
        <v>1687</v>
      </c>
      <c r="H344" s="507" t="s">
        <v>1688</v>
      </c>
      <c r="I344" s="509">
        <v>128800</v>
      </c>
      <c r="J344" s="509">
        <v>2</v>
      </c>
      <c r="K344" s="510">
        <v>257600</v>
      </c>
    </row>
    <row r="345" spans="1:11" ht="14.4" customHeight="1" x14ac:dyDescent="0.3">
      <c r="A345" s="505" t="s">
        <v>493</v>
      </c>
      <c r="B345" s="506" t="s">
        <v>494</v>
      </c>
      <c r="C345" s="507" t="s">
        <v>503</v>
      </c>
      <c r="D345" s="508" t="s">
        <v>721</v>
      </c>
      <c r="E345" s="507" t="s">
        <v>1862</v>
      </c>
      <c r="F345" s="508" t="s">
        <v>1863</v>
      </c>
      <c r="G345" s="507" t="s">
        <v>1689</v>
      </c>
      <c r="H345" s="507" t="s">
        <v>1690</v>
      </c>
      <c r="I345" s="509">
        <v>13665.83</v>
      </c>
      <c r="J345" s="509">
        <v>1</v>
      </c>
      <c r="K345" s="510">
        <v>13665.83</v>
      </c>
    </row>
    <row r="346" spans="1:11" ht="14.4" customHeight="1" x14ac:dyDescent="0.3">
      <c r="A346" s="505" t="s">
        <v>493</v>
      </c>
      <c r="B346" s="506" t="s">
        <v>494</v>
      </c>
      <c r="C346" s="507" t="s">
        <v>503</v>
      </c>
      <c r="D346" s="508" t="s">
        <v>721</v>
      </c>
      <c r="E346" s="507" t="s">
        <v>1862</v>
      </c>
      <c r="F346" s="508" t="s">
        <v>1863</v>
      </c>
      <c r="G346" s="507" t="s">
        <v>1691</v>
      </c>
      <c r="H346" s="507" t="s">
        <v>1692</v>
      </c>
      <c r="I346" s="509">
        <v>75270.95</v>
      </c>
      <c r="J346" s="509">
        <v>2</v>
      </c>
      <c r="K346" s="510">
        <v>150541.9</v>
      </c>
    </row>
    <row r="347" spans="1:11" ht="14.4" customHeight="1" x14ac:dyDescent="0.3">
      <c r="A347" s="505" t="s">
        <v>493</v>
      </c>
      <c r="B347" s="506" t="s">
        <v>494</v>
      </c>
      <c r="C347" s="507" t="s">
        <v>503</v>
      </c>
      <c r="D347" s="508" t="s">
        <v>721</v>
      </c>
      <c r="E347" s="507" t="s">
        <v>1862</v>
      </c>
      <c r="F347" s="508" t="s">
        <v>1863</v>
      </c>
      <c r="G347" s="507" t="s">
        <v>1693</v>
      </c>
      <c r="H347" s="507" t="s">
        <v>1694</v>
      </c>
      <c r="I347" s="509">
        <v>29670</v>
      </c>
      <c r="J347" s="509">
        <v>1</v>
      </c>
      <c r="K347" s="510">
        <v>29670</v>
      </c>
    </row>
    <row r="348" spans="1:11" ht="14.4" customHeight="1" x14ac:dyDescent="0.3">
      <c r="A348" s="505" t="s">
        <v>493</v>
      </c>
      <c r="B348" s="506" t="s">
        <v>494</v>
      </c>
      <c r="C348" s="507" t="s">
        <v>503</v>
      </c>
      <c r="D348" s="508" t="s">
        <v>721</v>
      </c>
      <c r="E348" s="507" t="s">
        <v>1862</v>
      </c>
      <c r="F348" s="508" t="s">
        <v>1863</v>
      </c>
      <c r="G348" s="507" t="s">
        <v>1695</v>
      </c>
      <c r="H348" s="507" t="s">
        <v>1696</v>
      </c>
      <c r="I348" s="509">
        <v>164101.10999999999</v>
      </c>
      <c r="J348" s="509">
        <v>4</v>
      </c>
      <c r="K348" s="510">
        <v>656404.44999999995</v>
      </c>
    </row>
    <row r="349" spans="1:11" ht="14.4" customHeight="1" x14ac:dyDescent="0.3">
      <c r="A349" s="505" t="s">
        <v>493</v>
      </c>
      <c r="B349" s="506" t="s">
        <v>494</v>
      </c>
      <c r="C349" s="507" t="s">
        <v>503</v>
      </c>
      <c r="D349" s="508" t="s">
        <v>721</v>
      </c>
      <c r="E349" s="507" t="s">
        <v>1862</v>
      </c>
      <c r="F349" s="508" t="s">
        <v>1863</v>
      </c>
      <c r="G349" s="507" t="s">
        <v>1697</v>
      </c>
      <c r="H349" s="507" t="s">
        <v>1698</v>
      </c>
      <c r="I349" s="509">
        <v>16100</v>
      </c>
      <c r="J349" s="509">
        <v>1</v>
      </c>
      <c r="K349" s="510">
        <v>16100</v>
      </c>
    </row>
    <row r="350" spans="1:11" ht="14.4" customHeight="1" x14ac:dyDescent="0.3">
      <c r="A350" s="505" t="s">
        <v>493</v>
      </c>
      <c r="B350" s="506" t="s">
        <v>494</v>
      </c>
      <c r="C350" s="507" t="s">
        <v>503</v>
      </c>
      <c r="D350" s="508" t="s">
        <v>721</v>
      </c>
      <c r="E350" s="507" t="s">
        <v>1862</v>
      </c>
      <c r="F350" s="508" t="s">
        <v>1863</v>
      </c>
      <c r="G350" s="507" t="s">
        <v>1699</v>
      </c>
      <c r="H350" s="507" t="s">
        <v>1700</v>
      </c>
      <c r="I350" s="509">
        <v>16100</v>
      </c>
      <c r="J350" s="509">
        <v>1</v>
      </c>
      <c r="K350" s="510">
        <v>16100</v>
      </c>
    </row>
    <row r="351" spans="1:11" ht="14.4" customHeight="1" x14ac:dyDescent="0.3">
      <c r="A351" s="505" t="s">
        <v>493</v>
      </c>
      <c r="B351" s="506" t="s">
        <v>494</v>
      </c>
      <c r="C351" s="507" t="s">
        <v>503</v>
      </c>
      <c r="D351" s="508" t="s">
        <v>721</v>
      </c>
      <c r="E351" s="507" t="s">
        <v>1862</v>
      </c>
      <c r="F351" s="508" t="s">
        <v>1863</v>
      </c>
      <c r="G351" s="507" t="s">
        <v>1701</v>
      </c>
      <c r="H351" s="507" t="s">
        <v>1702</v>
      </c>
      <c r="I351" s="509">
        <v>13999.99</v>
      </c>
      <c r="J351" s="509">
        <v>4</v>
      </c>
      <c r="K351" s="510">
        <v>55999.95</v>
      </c>
    </row>
    <row r="352" spans="1:11" ht="14.4" customHeight="1" x14ac:dyDescent="0.3">
      <c r="A352" s="505" t="s">
        <v>493</v>
      </c>
      <c r="B352" s="506" t="s">
        <v>494</v>
      </c>
      <c r="C352" s="507" t="s">
        <v>503</v>
      </c>
      <c r="D352" s="508" t="s">
        <v>721</v>
      </c>
      <c r="E352" s="507" t="s">
        <v>1862</v>
      </c>
      <c r="F352" s="508" t="s">
        <v>1863</v>
      </c>
      <c r="G352" s="507" t="s">
        <v>1703</v>
      </c>
      <c r="H352" s="507" t="s">
        <v>1704</v>
      </c>
      <c r="I352" s="509">
        <v>55719.8</v>
      </c>
      <c r="J352" s="509">
        <v>1</v>
      </c>
      <c r="K352" s="510">
        <v>55719.8</v>
      </c>
    </row>
    <row r="353" spans="1:11" ht="14.4" customHeight="1" x14ac:dyDescent="0.3">
      <c r="A353" s="505" t="s">
        <v>493</v>
      </c>
      <c r="B353" s="506" t="s">
        <v>494</v>
      </c>
      <c r="C353" s="507" t="s">
        <v>503</v>
      </c>
      <c r="D353" s="508" t="s">
        <v>721</v>
      </c>
      <c r="E353" s="507" t="s">
        <v>1862</v>
      </c>
      <c r="F353" s="508" t="s">
        <v>1863</v>
      </c>
      <c r="G353" s="507" t="s">
        <v>1705</v>
      </c>
      <c r="H353" s="507" t="s">
        <v>1706</v>
      </c>
      <c r="I353" s="509">
        <v>29670</v>
      </c>
      <c r="J353" s="509">
        <v>1</v>
      </c>
      <c r="K353" s="510">
        <v>29670</v>
      </c>
    </row>
    <row r="354" spans="1:11" ht="14.4" customHeight="1" x14ac:dyDescent="0.3">
      <c r="A354" s="505" t="s">
        <v>493</v>
      </c>
      <c r="B354" s="506" t="s">
        <v>494</v>
      </c>
      <c r="C354" s="507" t="s">
        <v>503</v>
      </c>
      <c r="D354" s="508" t="s">
        <v>721</v>
      </c>
      <c r="E354" s="507" t="s">
        <v>1862</v>
      </c>
      <c r="F354" s="508" t="s">
        <v>1863</v>
      </c>
      <c r="G354" s="507" t="s">
        <v>1707</v>
      </c>
      <c r="H354" s="507" t="s">
        <v>1708</v>
      </c>
      <c r="I354" s="509">
        <v>29670</v>
      </c>
      <c r="J354" s="509">
        <v>1</v>
      </c>
      <c r="K354" s="510">
        <v>29670</v>
      </c>
    </row>
    <row r="355" spans="1:11" ht="14.4" customHeight="1" x14ac:dyDescent="0.3">
      <c r="A355" s="505" t="s">
        <v>493</v>
      </c>
      <c r="B355" s="506" t="s">
        <v>494</v>
      </c>
      <c r="C355" s="507" t="s">
        <v>503</v>
      </c>
      <c r="D355" s="508" t="s">
        <v>721</v>
      </c>
      <c r="E355" s="507" t="s">
        <v>1862</v>
      </c>
      <c r="F355" s="508" t="s">
        <v>1863</v>
      </c>
      <c r="G355" s="507" t="s">
        <v>1709</v>
      </c>
      <c r="H355" s="507" t="s">
        <v>1710</v>
      </c>
      <c r="I355" s="509">
        <v>13665.83</v>
      </c>
      <c r="J355" s="509">
        <v>2</v>
      </c>
      <c r="K355" s="510">
        <v>27331.66</v>
      </c>
    </row>
    <row r="356" spans="1:11" ht="14.4" customHeight="1" x14ac:dyDescent="0.3">
      <c r="A356" s="505" t="s">
        <v>493</v>
      </c>
      <c r="B356" s="506" t="s">
        <v>494</v>
      </c>
      <c r="C356" s="507" t="s">
        <v>503</v>
      </c>
      <c r="D356" s="508" t="s">
        <v>721</v>
      </c>
      <c r="E356" s="507" t="s">
        <v>1862</v>
      </c>
      <c r="F356" s="508" t="s">
        <v>1863</v>
      </c>
      <c r="G356" s="507" t="s">
        <v>1711</v>
      </c>
      <c r="H356" s="507" t="s">
        <v>1712</v>
      </c>
      <c r="I356" s="509">
        <v>19607.004999999997</v>
      </c>
      <c r="J356" s="509">
        <v>2</v>
      </c>
      <c r="K356" s="510">
        <v>39214.009999999995</v>
      </c>
    </row>
    <row r="357" spans="1:11" ht="14.4" customHeight="1" x14ac:dyDescent="0.3">
      <c r="A357" s="505" t="s">
        <v>493</v>
      </c>
      <c r="B357" s="506" t="s">
        <v>494</v>
      </c>
      <c r="C357" s="507" t="s">
        <v>503</v>
      </c>
      <c r="D357" s="508" t="s">
        <v>721</v>
      </c>
      <c r="E357" s="507" t="s">
        <v>1862</v>
      </c>
      <c r="F357" s="508" t="s">
        <v>1863</v>
      </c>
      <c r="G357" s="507" t="s">
        <v>1713</v>
      </c>
      <c r="H357" s="507" t="s">
        <v>1714</v>
      </c>
      <c r="I357" s="509">
        <v>15395</v>
      </c>
      <c r="J357" s="509">
        <v>1</v>
      </c>
      <c r="K357" s="510">
        <v>15395</v>
      </c>
    </row>
    <row r="358" spans="1:11" ht="14.4" customHeight="1" x14ac:dyDescent="0.3">
      <c r="A358" s="505" t="s">
        <v>493</v>
      </c>
      <c r="B358" s="506" t="s">
        <v>494</v>
      </c>
      <c r="C358" s="507" t="s">
        <v>503</v>
      </c>
      <c r="D358" s="508" t="s">
        <v>721</v>
      </c>
      <c r="E358" s="507" t="s">
        <v>1862</v>
      </c>
      <c r="F358" s="508" t="s">
        <v>1863</v>
      </c>
      <c r="G358" s="507" t="s">
        <v>1715</v>
      </c>
      <c r="H358" s="507" t="s">
        <v>1716</v>
      </c>
      <c r="I358" s="509">
        <v>16100</v>
      </c>
      <c r="J358" s="509">
        <v>2</v>
      </c>
      <c r="K358" s="510">
        <v>32200</v>
      </c>
    </row>
    <row r="359" spans="1:11" ht="14.4" customHeight="1" x14ac:dyDescent="0.3">
      <c r="A359" s="505" t="s">
        <v>493</v>
      </c>
      <c r="B359" s="506" t="s">
        <v>494</v>
      </c>
      <c r="C359" s="507" t="s">
        <v>503</v>
      </c>
      <c r="D359" s="508" t="s">
        <v>721</v>
      </c>
      <c r="E359" s="507" t="s">
        <v>1862</v>
      </c>
      <c r="F359" s="508" t="s">
        <v>1863</v>
      </c>
      <c r="G359" s="507" t="s">
        <v>1717</v>
      </c>
      <c r="H359" s="507" t="s">
        <v>1718</v>
      </c>
      <c r="I359" s="509">
        <v>79999.75</v>
      </c>
      <c r="J359" s="509">
        <v>3</v>
      </c>
      <c r="K359" s="510">
        <v>239999.25</v>
      </c>
    </row>
    <row r="360" spans="1:11" ht="14.4" customHeight="1" x14ac:dyDescent="0.3">
      <c r="A360" s="505" t="s">
        <v>493</v>
      </c>
      <c r="B360" s="506" t="s">
        <v>494</v>
      </c>
      <c r="C360" s="507" t="s">
        <v>503</v>
      </c>
      <c r="D360" s="508" t="s">
        <v>721</v>
      </c>
      <c r="E360" s="507" t="s">
        <v>1862</v>
      </c>
      <c r="F360" s="508" t="s">
        <v>1863</v>
      </c>
      <c r="G360" s="507" t="s">
        <v>1719</v>
      </c>
      <c r="H360" s="507" t="s">
        <v>1720</v>
      </c>
      <c r="I360" s="509">
        <v>21083.33</v>
      </c>
      <c r="J360" s="509">
        <v>1</v>
      </c>
      <c r="K360" s="510">
        <v>21083.33</v>
      </c>
    </row>
    <row r="361" spans="1:11" ht="14.4" customHeight="1" x14ac:dyDescent="0.3">
      <c r="A361" s="505" t="s">
        <v>493</v>
      </c>
      <c r="B361" s="506" t="s">
        <v>494</v>
      </c>
      <c r="C361" s="507" t="s">
        <v>503</v>
      </c>
      <c r="D361" s="508" t="s">
        <v>721</v>
      </c>
      <c r="E361" s="507" t="s">
        <v>1862</v>
      </c>
      <c r="F361" s="508" t="s">
        <v>1863</v>
      </c>
      <c r="G361" s="507" t="s">
        <v>1721</v>
      </c>
      <c r="H361" s="507" t="s">
        <v>1722</v>
      </c>
      <c r="I361" s="509">
        <v>12535</v>
      </c>
      <c r="J361" s="509">
        <v>4</v>
      </c>
      <c r="K361" s="510">
        <v>50140</v>
      </c>
    </row>
    <row r="362" spans="1:11" ht="14.4" customHeight="1" x14ac:dyDescent="0.3">
      <c r="A362" s="505" t="s">
        <v>493</v>
      </c>
      <c r="B362" s="506" t="s">
        <v>494</v>
      </c>
      <c r="C362" s="507" t="s">
        <v>503</v>
      </c>
      <c r="D362" s="508" t="s">
        <v>721</v>
      </c>
      <c r="E362" s="507" t="s">
        <v>1862</v>
      </c>
      <c r="F362" s="508" t="s">
        <v>1863</v>
      </c>
      <c r="G362" s="507" t="s">
        <v>1723</v>
      </c>
      <c r="H362" s="507" t="s">
        <v>1724</v>
      </c>
      <c r="I362" s="509">
        <v>12535</v>
      </c>
      <c r="J362" s="509">
        <v>3</v>
      </c>
      <c r="K362" s="510">
        <v>37605</v>
      </c>
    </row>
    <row r="363" spans="1:11" ht="14.4" customHeight="1" x14ac:dyDescent="0.3">
      <c r="A363" s="505" t="s">
        <v>493</v>
      </c>
      <c r="B363" s="506" t="s">
        <v>494</v>
      </c>
      <c r="C363" s="507" t="s">
        <v>503</v>
      </c>
      <c r="D363" s="508" t="s">
        <v>721</v>
      </c>
      <c r="E363" s="507" t="s">
        <v>1862</v>
      </c>
      <c r="F363" s="508" t="s">
        <v>1863</v>
      </c>
      <c r="G363" s="507" t="s">
        <v>1725</v>
      </c>
      <c r="H363" s="507" t="s">
        <v>1726</v>
      </c>
      <c r="I363" s="509">
        <v>75270.95</v>
      </c>
      <c r="J363" s="509">
        <v>4</v>
      </c>
      <c r="K363" s="510">
        <v>301083.8</v>
      </c>
    </row>
    <row r="364" spans="1:11" ht="14.4" customHeight="1" x14ac:dyDescent="0.3">
      <c r="A364" s="505" t="s">
        <v>493</v>
      </c>
      <c r="B364" s="506" t="s">
        <v>494</v>
      </c>
      <c r="C364" s="507" t="s">
        <v>503</v>
      </c>
      <c r="D364" s="508" t="s">
        <v>721</v>
      </c>
      <c r="E364" s="507" t="s">
        <v>1862</v>
      </c>
      <c r="F364" s="508" t="s">
        <v>1863</v>
      </c>
      <c r="G364" s="507" t="s">
        <v>1727</v>
      </c>
      <c r="H364" s="507" t="s">
        <v>1728</v>
      </c>
      <c r="I364" s="509">
        <v>18908.129999999997</v>
      </c>
      <c r="J364" s="509">
        <v>2</v>
      </c>
      <c r="K364" s="510">
        <v>37816.259999999995</v>
      </c>
    </row>
    <row r="365" spans="1:11" ht="14.4" customHeight="1" x14ac:dyDescent="0.3">
      <c r="A365" s="505" t="s">
        <v>493</v>
      </c>
      <c r="B365" s="506" t="s">
        <v>494</v>
      </c>
      <c r="C365" s="507" t="s">
        <v>503</v>
      </c>
      <c r="D365" s="508" t="s">
        <v>721</v>
      </c>
      <c r="E365" s="507" t="s">
        <v>1862</v>
      </c>
      <c r="F365" s="508" t="s">
        <v>1863</v>
      </c>
      <c r="G365" s="507" t="s">
        <v>1729</v>
      </c>
      <c r="H365" s="507" t="s">
        <v>1730</v>
      </c>
      <c r="I365" s="509">
        <v>75270.95</v>
      </c>
      <c r="J365" s="509">
        <v>3</v>
      </c>
      <c r="K365" s="510">
        <v>225812.84999999998</v>
      </c>
    </row>
    <row r="366" spans="1:11" ht="14.4" customHeight="1" x14ac:dyDescent="0.3">
      <c r="A366" s="505" t="s">
        <v>493</v>
      </c>
      <c r="B366" s="506" t="s">
        <v>494</v>
      </c>
      <c r="C366" s="507" t="s">
        <v>503</v>
      </c>
      <c r="D366" s="508" t="s">
        <v>721</v>
      </c>
      <c r="E366" s="507" t="s">
        <v>1862</v>
      </c>
      <c r="F366" s="508" t="s">
        <v>1863</v>
      </c>
      <c r="G366" s="507" t="s">
        <v>1731</v>
      </c>
      <c r="H366" s="507" t="s">
        <v>1732</v>
      </c>
      <c r="I366" s="509">
        <v>29670</v>
      </c>
      <c r="J366" s="509">
        <v>1</v>
      </c>
      <c r="K366" s="510">
        <v>29670</v>
      </c>
    </row>
    <row r="367" spans="1:11" ht="14.4" customHeight="1" x14ac:dyDescent="0.3">
      <c r="A367" s="505" t="s">
        <v>493</v>
      </c>
      <c r="B367" s="506" t="s">
        <v>494</v>
      </c>
      <c r="C367" s="507" t="s">
        <v>503</v>
      </c>
      <c r="D367" s="508" t="s">
        <v>721</v>
      </c>
      <c r="E367" s="507" t="s">
        <v>1862</v>
      </c>
      <c r="F367" s="508" t="s">
        <v>1863</v>
      </c>
      <c r="G367" s="507" t="s">
        <v>1733</v>
      </c>
      <c r="H367" s="507" t="s">
        <v>1734</v>
      </c>
      <c r="I367" s="509">
        <v>29900</v>
      </c>
      <c r="J367" s="509">
        <v>4</v>
      </c>
      <c r="K367" s="510">
        <v>119600</v>
      </c>
    </row>
    <row r="368" spans="1:11" ht="14.4" customHeight="1" x14ac:dyDescent="0.3">
      <c r="A368" s="505" t="s">
        <v>493</v>
      </c>
      <c r="B368" s="506" t="s">
        <v>494</v>
      </c>
      <c r="C368" s="507" t="s">
        <v>503</v>
      </c>
      <c r="D368" s="508" t="s">
        <v>721</v>
      </c>
      <c r="E368" s="507" t="s">
        <v>1862</v>
      </c>
      <c r="F368" s="508" t="s">
        <v>1863</v>
      </c>
      <c r="G368" s="507" t="s">
        <v>1735</v>
      </c>
      <c r="H368" s="507" t="s">
        <v>1736</v>
      </c>
      <c r="I368" s="509">
        <v>29670</v>
      </c>
      <c r="J368" s="509">
        <v>1</v>
      </c>
      <c r="K368" s="510">
        <v>29670</v>
      </c>
    </row>
    <row r="369" spans="1:11" ht="14.4" customHeight="1" x14ac:dyDescent="0.3">
      <c r="A369" s="505" t="s">
        <v>493</v>
      </c>
      <c r="B369" s="506" t="s">
        <v>494</v>
      </c>
      <c r="C369" s="507" t="s">
        <v>503</v>
      </c>
      <c r="D369" s="508" t="s">
        <v>721</v>
      </c>
      <c r="E369" s="507" t="s">
        <v>1862</v>
      </c>
      <c r="F369" s="508" t="s">
        <v>1863</v>
      </c>
      <c r="G369" s="507" t="s">
        <v>1737</v>
      </c>
      <c r="H369" s="507" t="s">
        <v>1738</v>
      </c>
      <c r="I369" s="509">
        <v>16100</v>
      </c>
      <c r="J369" s="509">
        <v>2</v>
      </c>
      <c r="K369" s="510">
        <v>32200</v>
      </c>
    </row>
    <row r="370" spans="1:11" ht="14.4" customHeight="1" x14ac:dyDescent="0.3">
      <c r="A370" s="505" t="s">
        <v>493</v>
      </c>
      <c r="B370" s="506" t="s">
        <v>494</v>
      </c>
      <c r="C370" s="507" t="s">
        <v>503</v>
      </c>
      <c r="D370" s="508" t="s">
        <v>721</v>
      </c>
      <c r="E370" s="507" t="s">
        <v>1862</v>
      </c>
      <c r="F370" s="508" t="s">
        <v>1863</v>
      </c>
      <c r="G370" s="507" t="s">
        <v>1739</v>
      </c>
      <c r="H370" s="507" t="s">
        <v>1740</v>
      </c>
      <c r="I370" s="509">
        <v>13665.83</v>
      </c>
      <c r="J370" s="509">
        <v>1</v>
      </c>
      <c r="K370" s="510">
        <v>13665.83</v>
      </c>
    </row>
    <row r="371" spans="1:11" ht="14.4" customHeight="1" x14ac:dyDescent="0.3">
      <c r="A371" s="505" t="s">
        <v>493</v>
      </c>
      <c r="B371" s="506" t="s">
        <v>494</v>
      </c>
      <c r="C371" s="507" t="s">
        <v>503</v>
      </c>
      <c r="D371" s="508" t="s">
        <v>721</v>
      </c>
      <c r="E371" s="507" t="s">
        <v>1862</v>
      </c>
      <c r="F371" s="508" t="s">
        <v>1863</v>
      </c>
      <c r="G371" s="507" t="s">
        <v>1741</v>
      </c>
      <c r="H371" s="507" t="s">
        <v>1742</v>
      </c>
      <c r="I371" s="509">
        <v>29900</v>
      </c>
      <c r="J371" s="509">
        <v>2</v>
      </c>
      <c r="K371" s="510">
        <v>59800</v>
      </c>
    </row>
    <row r="372" spans="1:11" ht="14.4" customHeight="1" x14ac:dyDescent="0.3">
      <c r="A372" s="505" t="s">
        <v>493</v>
      </c>
      <c r="B372" s="506" t="s">
        <v>494</v>
      </c>
      <c r="C372" s="507" t="s">
        <v>503</v>
      </c>
      <c r="D372" s="508" t="s">
        <v>721</v>
      </c>
      <c r="E372" s="507" t="s">
        <v>1862</v>
      </c>
      <c r="F372" s="508" t="s">
        <v>1863</v>
      </c>
      <c r="G372" s="507" t="s">
        <v>1743</v>
      </c>
      <c r="H372" s="507" t="s">
        <v>1744</v>
      </c>
      <c r="I372" s="509">
        <v>16100</v>
      </c>
      <c r="J372" s="509">
        <v>1</v>
      </c>
      <c r="K372" s="510">
        <v>16100</v>
      </c>
    </row>
    <row r="373" spans="1:11" ht="14.4" customHeight="1" x14ac:dyDescent="0.3">
      <c r="A373" s="505" t="s">
        <v>493</v>
      </c>
      <c r="B373" s="506" t="s">
        <v>494</v>
      </c>
      <c r="C373" s="507" t="s">
        <v>503</v>
      </c>
      <c r="D373" s="508" t="s">
        <v>721</v>
      </c>
      <c r="E373" s="507" t="s">
        <v>1862</v>
      </c>
      <c r="F373" s="508" t="s">
        <v>1863</v>
      </c>
      <c r="G373" s="507" t="s">
        <v>1745</v>
      </c>
      <c r="H373" s="507" t="s">
        <v>1746</v>
      </c>
      <c r="I373" s="509">
        <v>13999.99</v>
      </c>
      <c r="J373" s="509">
        <v>2</v>
      </c>
      <c r="K373" s="510">
        <v>27999.97</v>
      </c>
    </row>
    <row r="374" spans="1:11" ht="14.4" customHeight="1" x14ac:dyDescent="0.3">
      <c r="A374" s="505" t="s">
        <v>493</v>
      </c>
      <c r="B374" s="506" t="s">
        <v>494</v>
      </c>
      <c r="C374" s="507" t="s">
        <v>503</v>
      </c>
      <c r="D374" s="508" t="s">
        <v>721</v>
      </c>
      <c r="E374" s="507" t="s">
        <v>1862</v>
      </c>
      <c r="F374" s="508" t="s">
        <v>1863</v>
      </c>
      <c r="G374" s="507" t="s">
        <v>1747</v>
      </c>
      <c r="H374" s="507" t="s">
        <v>1748</v>
      </c>
      <c r="I374" s="509">
        <v>15395</v>
      </c>
      <c r="J374" s="509">
        <v>1</v>
      </c>
      <c r="K374" s="510">
        <v>15395</v>
      </c>
    </row>
    <row r="375" spans="1:11" ht="14.4" customHeight="1" x14ac:dyDescent="0.3">
      <c r="A375" s="505" t="s">
        <v>493</v>
      </c>
      <c r="B375" s="506" t="s">
        <v>494</v>
      </c>
      <c r="C375" s="507" t="s">
        <v>503</v>
      </c>
      <c r="D375" s="508" t="s">
        <v>721</v>
      </c>
      <c r="E375" s="507" t="s">
        <v>1862</v>
      </c>
      <c r="F375" s="508" t="s">
        <v>1863</v>
      </c>
      <c r="G375" s="507" t="s">
        <v>1749</v>
      </c>
      <c r="H375" s="507" t="s">
        <v>1750</v>
      </c>
      <c r="I375" s="509">
        <v>13665.83</v>
      </c>
      <c r="J375" s="509">
        <v>1</v>
      </c>
      <c r="K375" s="510">
        <v>13665.83</v>
      </c>
    </row>
    <row r="376" spans="1:11" ht="14.4" customHeight="1" x14ac:dyDescent="0.3">
      <c r="A376" s="505" t="s">
        <v>493</v>
      </c>
      <c r="B376" s="506" t="s">
        <v>494</v>
      </c>
      <c r="C376" s="507" t="s">
        <v>503</v>
      </c>
      <c r="D376" s="508" t="s">
        <v>721</v>
      </c>
      <c r="E376" s="507" t="s">
        <v>1862</v>
      </c>
      <c r="F376" s="508" t="s">
        <v>1863</v>
      </c>
      <c r="G376" s="507" t="s">
        <v>1751</v>
      </c>
      <c r="H376" s="507" t="s">
        <v>1752</v>
      </c>
      <c r="I376" s="509">
        <v>11440.2</v>
      </c>
      <c r="J376" s="509">
        <v>1</v>
      </c>
      <c r="K376" s="510">
        <v>11440.2</v>
      </c>
    </row>
    <row r="377" spans="1:11" ht="14.4" customHeight="1" x14ac:dyDescent="0.3">
      <c r="A377" s="505" t="s">
        <v>493</v>
      </c>
      <c r="B377" s="506" t="s">
        <v>494</v>
      </c>
      <c r="C377" s="507" t="s">
        <v>503</v>
      </c>
      <c r="D377" s="508" t="s">
        <v>721</v>
      </c>
      <c r="E377" s="507" t="s">
        <v>1862</v>
      </c>
      <c r="F377" s="508" t="s">
        <v>1863</v>
      </c>
      <c r="G377" s="507" t="s">
        <v>1753</v>
      </c>
      <c r="H377" s="507" t="s">
        <v>1754</v>
      </c>
      <c r="I377" s="509">
        <v>11440.2</v>
      </c>
      <c r="J377" s="509">
        <v>2</v>
      </c>
      <c r="K377" s="510">
        <v>22880.400000000001</v>
      </c>
    </row>
    <row r="378" spans="1:11" ht="14.4" customHeight="1" x14ac:dyDescent="0.3">
      <c r="A378" s="505" t="s">
        <v>493</v>
      </c>
      <c r="B378" s="506" t="s">
        <v>494</v>
      </c>
      <c r="C378" s="507" t="s">
        <v>503</v>
      </c>
      <c r="D378" s="508" t="s">
        <v>721</v>
      </c>
      <c r="E378" s="507" t="s">
        <v>1864</v>
      </c>
      <c r="F378" s="508" t="s">
        <v>1865</v>
      </c>
      <c r="G378" s="507" t="s">
        <v>1755</v>
      </c>
      <c r="H378" s="507" t="s">
        <v>1756</v>
      </c>
      <c r="I378" s="509">
        <v>220.22</v>
      </c>
      <c r="J378" s="509">
        <v>40</v>
      </c>
      <c r="K378" s="510">
        <v>8808.7999999999993</v>
      </c>
    </row>
    <row r="379" spans="1:11" ht="14.4" customHeight="1" x14ac:dyDescent="0.3">
      <c r="A379" s="505" t="s">
        <v>493</v>
      </c>
      <c r="B379" s="506" t="s">
        <v>494</v>
      </c>
      <c r="C379" s="507" t="s">
        <v>503</v>
      </c>
      <c r="D379" s="508" t="s">
        <v>721</v>
      </c>
      <c r="E379" s="507" t="s">
        <v>1866</v>
      </c>
      <c r="F379" s="508" t="s">
        <v>1867</v>
      </c>
      <c r="G379" s="507" t="s">
        <v>1757</v>
      </c>
      <c r="H379" s="507" t="s">
        <v>1758</v>
      </c>
      <c r="I379" s="509">
        <v>3443.68</v>
      </c>
      <c r="J379" s="509">
        <v>3</v>
      </c>
      <c r="K379" s="510">
        <v>10331.030000000001</v>
      </c>
    </row>
    <row r="380" spans="1:11" ht="14.4" customHeight="1" x14ac:dyDescent="0.3">
      <c r="A380" s="505" t="s">
        <v>493</v>
      </c>
      <c r="B380" s="506" t="s">
        <v>494</v>
      </c>
      <c r="C380" s="507" t="s">
        <v>503</v>
      </c>
      <c r="D380" s="508" t="s">
        <v>721</v>
      </c>
      <c r="E380" s="507" t="s">
        <v>1866</v>
      </c>
      <c r="F380" s="508" t="s">
        <v>1867</v>
      </c>
      <c r="G380" s="507" t="s">
        <v>1759</v>
      </c>
      <c r="H380" s="507" t="s">
        <v>1760</v>
      </c>
      <c r="I380" s="509">
        <v>3443.68</v>
      </c>
      <c r="J380" s="509">
        <v>1</v>
      </c>
      <c r="K380" s="510">
        <v>3443.68</v>
      </c>
    </row>
    <row r="381" spans="1:11" ht="14.4" customHeight="1" x14ac:dyDescent="0.3">
      <c r="A381" s="505" t="s">
        <v>493</v>
      </c>
      <c r="B381" s="506" t="s">
        <v>494</v>
      </c>
      <c r="C381" s="507" t="s">
        <v>503</v>
      </c>
      <c r="D381" s="508" t="s">
        <v>721</v>
      </c>
      <c r="E381" s="507" t="s">
        <v>1866</v>
      </c>
      <c r="F381" s="508" t="s">
        <v>1867</v>
      </c>
      <c r="G381" s="507" t="s">
        <v>1761</v>
      </c>
      <c r="H381" s="507" t="s">
        <v>1762</v>
      </c>
      <c r="I381" s="509">
        <v>18955.599999999999</v>
      </c>
      <c r="J381" s="509">
        <v>5</v>
      </c>
      <c r="K381" s="510">
        <v>94778</v>
      </c>
    </row>
    <row r="382" spans="1:11" ht="14.4" customHeight="1" x14ac:dyDescent="0.3">
      <c r="A382" s="505" t="s">
        <v>493</v>
      </c>
      <c r="B382" s="506" t="s">
        <v>494</v>
      </c>
      <c r="C382" s="507" t="s">
        <v>503</v>
      </c>
      <c r="D382" s="508" t="s">
        <v>721</v>
      </c>
      <c r="E382" s="507" t="s">
        <v>1866</v>
      </c>
      <c r="F382" s="508" t="s">
        <v>1867</v>
      </c>
      <c r="G382" s="507" t="s">
        <v>1763</v>
      </c>
      <c r="H382" s="507" t="s">
        <v>1764</v>
      </c>
      <c r="I382" s="509">
        <v>29717.52</v>
      </c>
      <c r="J382" s="509">
        <v>8</v>
      </c>
      <c r="K382" s="510">
        <v>237740.15</v>
      </c>
    </row>
    <row r="383" spans="1:11" ht="14.4" customHeight="1" x14ac:dyDescent="0.3">
      <c r="A383" s="505" t="s">
        <v>493</v>
      </c>
      <c r="B383" s="506" t="s">
        <v>494</v>
      </c>
      <c r="C383" s="507" t="s">
        <v>503</v>
      </c>
      <c r="D383" s="508" t="s">
        <v>721</v>
      </c>
      <c r="E383" s="507" t="s">
        <v>1866</v>
      </c>
      <c r="F383" s="508" t="s">
        <v>1867</v>
      </c>
      <c r="G383" s="507" t="s">
        <v>1765</v>
      </c>
      <c r="H383" s="507" t="s">
        <v>1766</v>
      </c>
      <c r="I383" s="509">
        <v>21191.38</v>
      </c>
      <c r="J383" s="509">
        <v>5</v>
      </c>
      <c r="K383" s="510">
        <v>105956.9</v>
      </c>
    </row>
    <row r="384" spans="1:11" ht="14.4" customHeight="1" x14ac:dyDescent="0.3">
      <c r="A384" s="505" t="s">
        <v>493</v>
      </c>
      <c r="B384" s="506" t="s">
        <v>494</v>
      </c>
      <c r="C384" s="507" t="s">
        <v>503</v>
      </c>
      <c r="D384" s="508" t="s">
        <v>721</v>
      </c>
      <c r="E384" s="507" t="s">
        <v>1866</v>
      </c>
      <c r="F384" s="508" t="s">
        <v>1867</v>
      </c>
      <c r="G384" s="507" t="s">
        <v>1767</v>
      </c>
      <c r="H384" s="507" t="s">
        <v>1768</v>
      </c>
      <c r="I384" s="509">
        <v>18955.599999999999</v>
      </c>
      <c r="J384" s="509">
        <v>2</v>
      </c>
      <c r="K384" s="510">
        <v>37911.199999999997</v>
      </c>
    </row>
    <row r="385" spans="1:11" ht="14.4" customHeight="1" x14ac:dyDescent="0.3">
      <c r="A385" s="505" t="s">
        <v>493</v>
      </c>
      <c r="B385" s="506" t="s">
        <v>494</v>
      </c>
      <c r="C385" s="507" t="s">
        <v>503</v>
      </c>
      <c r="D385" s="508" t="s">
        <v>721</v>
      </c>
      <c r="E385" s="507" t="s">
        <v>1866</v>
      </c>
      <c r="F385" s="508" t="s">
        <v>1867</v>
      </c>
      <c r="G385" s="507" t="s">
        <v>1769</v>
      </c>
      <c r="H385" s="507" t="s">
        <v>1770</v>
      </c>
      <c r="I385" s="509">
        <v>3443.68</v>
      </c>
      <c r="J385" s="509">
        <v>2</v>
      </c>
      <c r="K385" s="510">
        <v>6887.36</v>
      </c>
    </row>
    <row r="386" spans="1:11" ht="14.4" customHeight="1" x14ac:dyDescent="0.3">
      <c r="A386" s="505" t="s">
        <v>493</v>
      </c>
      <c r="B386" s="506" t="s">
        <v>494</v>
      </c>
      <c r="C386" s="507" t="s">
        <v>503</v>
      </c>
      <c r="D386" s="508" t="s">
        <v>721</v>
      </c>
      <c r="E386" s="507" t="s">
        <v>1866</v>
      </c>
      <c r="F386" s="508" t="s">
        <v>1867</v>
      </c>
      <c r="G386" s="507" t="s">
        <v>1771</v>
      </c>
      <c r="H386" s="507" t="s">
        <v>1772</v>
      </c>
      <c r="I386" s="509">
        <v>3443.68</v>
      </c>
      <c r="J386" s="509">
        <v>6</v>
      </c>
      <c r="K386" s="510">
        <v>20662.050000000003</v>
      </c>
    </row>
    <row r="387" spans="1:11" ht="14.4" customHeight="1" x14ac:dyDescent="0.3">
      <c r="A387" s="505" t="s">
        <v>493</v>
      </c>
      <c r="B387" s="506" t="s">
        <v>494</v>
      </c>
      <c r="C387" s="507" t="s">
        <v>503</v>
      </c>
      <c r="D387" s="508" t="s">
        <v>721</v>
      </c>
      <c r="E387" s="507" t="s">
        <v>1866</v>
      </c>
      <c r="F387" s="508" t="s">
        <v>1867</v>
      </c>
      <c r="G387" s="507" t="s">
        <v>1773</v>
      </c>
      <c r="H387" s="507" t="s">
        <v>1774</v>
      </c>
      <c r="I387" s="509">
        <v>3443.68</v>
      </c>
      <c r="J387" s="509">
        <v>3</v>
      </c>
      <c r="K387" s="510">
        <v>10331.030000000001</v>
      </c>
    </row>
    <row r="388" spans="1:11" ht="14.4" customHeight="1" x14ac:dyDescent="0.3">
      <c r="A388" s="505" t="s">
        <v>493</v>
      </c>
      <c r="B388" s="506" t="s">
        <v>494</v>
      </c>
      <c r="C388" s="507" t="s">
        <v>503</v>
      </c>
      <c r="D388" s="508" t="s">
        <v>721</v>
      </c>
      <c r="E388" s="507" t="s">
        <v>1866</v>
      </c>
      <c r="F388" s="508" t="s">
        <v>1867</v>
      </c>
      <c r="G388" s="507" t="s">
        <v>1775</v>
      </c>
      <c r="H388" s="507" t="s">
        <v>1776</v>
      </c>
      <c r="I388" s="509">
        <v>3443.68</v>
      </c>
      <c r="J388" s="509">
        <v>3</v>
      </c>
      <c r="K388" s="510">
        <v>10331.030000000001</v>
      </c>
    </row>
    <row r="389" spans="1:11" ht="14.4" customHeight="1" x14ac:dyDescent="0.3">
      <c r="A389" s="505" t="s">
        <v>493</v>
      </c>
      <c r="B389" s="506" t="s">
        <v>494</v>
      </c>
      <c r="C389" s="507" t="s">
        <v>503</v>
      </c>
      <c r="D389" s="508" t="s">
        <v>721</v>
      </c>
      <c r="E389" s="507" t="s">
        <v>1866</v>
      </c>
      <c r="F389" s="508" t="s">
        <v>1867</v>
      </c>
      <c r="G389" s="507" t="s">
        <v>1777</v>
      </c>
      <c r="H389" s="507" t="s">
        <v>1778</v>
      </c>
      <c r="I389" s="509">
        <v>3443.68</v>
      </c>
      <c r="J389" s="509">
        <v>8</v>
      </c>
      <c r="K389" s="510">
        <v>27549.410000000003</v>
      </c>
    </row>
    <row r="390" spans="1:11" ht="14.4" customHeight="1" x14ac:dyDescent="0.3">
      <c r="A390" s="505" t="s">
        <v>493</v>
      </c>
      <c r="B390" s="506" t="s">
        <v>494</v>
      </c>
      <c r="C390" s="507" t="s">
        <v>503</v>
      </c>
      <c r="D390" s="508" t="s">
        <v>721</v>
      </c>
      <c r="E390" s="507" t="s">
        <v>1866</v>
      </c>
      <c r="F390" s="508" t="s">
        <v>1867</v>
      </c>
      <c r="G390" s="507" t="s">
        <v>1779</v>
      </c>
      <c r="H390" s="507" t="s">
        <v>1780</v>
      </c>
      <c r="I390" s="509">
        <v>18955.599999999999</v>
      </c>
      <c r="J390" s="509">
        <v>2</v>
      </c>
      <c r="K390" s="510">
        <v>37911.199999999997</v>
      </c>
    </row>
    <row r="391" spans="1:11" ht="14.4" customHeight="1" x14ac:dyDescent="0.3">
      <c r="A391" s="505" t="s">
        <v>493</v>
      </c>
      <c r="B391" s="506" t="s">
        <v>494</v>
      </c>
      <c r="C391" s="507" t="s">
        <v>503</v>
      </c>
      <c r="D391" s="508" t="s">
        <v>721</v>
      </c>
      <c r="E391" s="507" t="s">
        <v>1866</v>
      </c>
      <c r="F391" s="508" t="s">
        <v>1867</v>
      </c>
      <c r="G391" s="507" t="s">
        <v>1781</v>
      </c>
      <c r="H391" s="507" t="s">
        <v>1782</v>
      </c>
      <c r="I391" s="509">
        <v>18955.599999999999</v>
      </c>
      <c r="J391" s="509">
        <v>3</v>
      </c>
      <c r="K391" s="510">
        <v>56866.8</v>
      </c>
    </row>
    <row r="392" spans="1:11" ht="14.4" customHeight="1" x14ac:dyDescent="0.3">
      <c r="A392" s="505" t="s">
        <v>493</v>
      </c>
      <c r="B392" s="506" t="s">
        <v>494</v>
      </c>
      <c r="C392" s="507" t="s">
        <v>503</v>
      </c>
      <c r="D392" s="508" t="s">
        <v>721</v>
      </c>
      <c r="E392" s="507" t="s">
        <v>1866</v>
      </c>
      <c r="F392" s="508" t="s">
        <v>1867</v>
      </c>
      <c r="G392" s="507" t="s">
        <v>1783</v>
      </c>
      <c r="H392" s="507" t="s">
        <v>1784</v>
      </c>
      <c r="I392" s="509">
        <v>9785.1200000000008</v>
      </c>
      <c r="J392" s="509">
        <v>1</v>
      </c>
      <c r="K392" s="510">
        <v>9785.1200000000008</v>
      </c>
    </row>
    <row r="393" spans="1:11" ht="14.4" customHeight="1" x14ac:dyDescent="0.3">
      <c r="A393" s="505" t="s">
        <v>493</v>
      </c>
      <c r="B393" s="506" t="s">
        <v>494</v>
      </c>
      <c r="C393" s="507" t="s">
        <v>503</v>
      </c>
      <c r="D393" s="508" t="s">
        <v>721</v>
      </c>
      <c r="E393" s="507" t="s">
        <v>1866</v>
      </c>
      <c r="F393" s="508" t="s">
        <v>1867</v>
      </c>
      <c r="G393" s="507" t="s">
        <v>1785</v>
      </c>
      <c r="H393" s="507" t="s">
        <v>1786</v>
      </c>
      <c r="I393" s="509">
        <v>3443.68</v>
      </c>
      <c r="J393" s="509">
        <v>1</v>
      </c>
      <c r="K393" s="510">
        <v>3443.68</v>
      </c>
    </row>
    <row r="394" spans="1:11" ht="14.4" customHeight="1" x14ac:dyDescent="0.3">
      <c r="A394" s="505" t="s">
        <v>493</v>
      </c>
      <c r="B394" s="506" t="s">
        <v>494</v>
      </c>
      <c r="C394" s="507" t="s">
        <v>503</v>
      </c>
      <c r="D394" s="508" t="s">
        <v>721</v>
      </c>
      <c r="E394" s="507" t="s">
        <v>1866</v>
      </c>
      <c r="F394" s="508" t="s">
        <v>1867</v>
      </c>
      <c r="G394" s="507" t="s">
        <v>1787</v>
      </c>
      <c r="H394" s="507" t="s">
        <v>1788</v>
      </c>
      <c r="I394" s="509">
        <v>3443.68</v>
      </c>
      <c r="J394" s="509">
        <v>3</v>
      </c>
      <c r="K394" s="510">
        <v>10331.030000000001</v>
      </c>
    </row>
    <row r="395" spans="1:11" ht="14.4" customHeight="1" x14ac:dyDescent="0.3">
      <c r="A395" s="505" t="s">
        <v>493</v>
      </c>
      <c r="B395" s="506" t="s">
        <v>494</v>
      </c>
      <c r="C395" s="507" t="s">
        <v>503</v>
      </c>
      <c r="D395" s="508" t="s">
        <v>721</v>
      </c>
      <c r="E395" s="507" t="s">
        <v>1866</v>
      </c>
      <c r="F395" s="508" t="s">
        <v>1867</v>
      </c>
      <c r="G395" s="507" t="s">
        <v>1789</v>
      </c>
      <c r="H395" s="507" t="s">
        <v>1790</v>
      </c>
      <c r="I395" s="509">
        <v>3443.68</v>
      </c>
      <c r="J395" s="509">
        <v>1</v>
      </c>
      <c r="K395" s="510">
        <v>3443.68</v>
      </c>
    </row>
    <row r="396" spans="1:11" ht="14.4" customHeight="1" x14ac:dyDescent="0.3">
      <c r="A396" s="505" t="s">
        <v>493</v>
      </c>
      <c r="B396" s="506" t="s">
        <v>494</v>
      </c>
      <c r="C396" s="507" t="s">
        <v>503</v>
      </c>
      <c r="D396" s="508" t="s">
        <v>721</v>
      </c>
      <c r="E396" s="507" t="s">
        <v>1866</v>
      </c>
      <c r="F396" s="508" t="s">
        <v>1867</v>
      </c>
      <c r="G396" s="507" t="s">
        <v>1791</v>
      </c>
      <c r="H396" s="507" t="s">
        <v>1792</v>
      </c>
      <c r="I396" s="509">
        <v>3443.68</v>
      </c>
      <c r="J396" s="509">
        <v>3</v>
      </c>
      <c r="K396" s="510">
        <v>10331.030000000001</v>
      </c>
    </row>
    <row r="397" spans="1:11" ht="14.4" customHeight="1" x14ac:dyDescent="0.3">
      <c r="A397" s="505" t="s">
        <v>493</v>
      </c>
      <c r="B397" s="506" t="s">
        <v>494</v>
      </c>
      <c r="C397" s="507" t="s">
        <v>503</v>
      </c>
      <c r="D397" s="508" t="s">
        <v>721</v>
      </c>
      <c r="E397" s="507" t="s">
        <v>1866</v>
      </c>
      <c r="F397" s="508" t="s">
        <v>1867</v>
      </c>
      <c r="G397" s="507" t="s">
        <v>1793</v>
      </c>
      <c r="H397" s="507" t="s">
        <v>1794</v>
      </c>
      <c r="I397" s="509">
        <v>3443.6666666666665</v>
      </c>
      <c r="J397" s="509">
        <v>8</v>
      </c>
      <c r="K397" s="510">
        <v>27549.33</v>
      </c>
    </row>
    <row r="398" spans="1:11" ht="14.4" customHeight="1" x14ac:dyDescent="0.3">
      <c r="A398" s="505" t="s">
        <v>493</v>
      </c>
      <c r="B398" s="506" t="s">
        <v>494</v>
      </c>
      <c r="C398" s="507" t="s">
        <v>503</v>
      </c>
      <c r="D398" s="508" t="s">
        <v>721</v>
      </c>
      <c r="E398" s="507" t="s">
        <v>1866</v>
      </c>
      <c r="F398" s="508" t="s">
        <v>1867</v>
      </c>
      <c r="G398" s="507" t="s">
        <v>1795</v>
      </c>
      <c r="H398" s="507" t="s">
        <v>1796</v>
      </c>
      <c r="I398" s="509">
        <v>3443.68</v>
      </c>
      <c r="J398" s="509">
        <v>2</v>
      </c>
      <c r="K398" s="510">
        <v>6887.35</v>
      </c>
    </row>
    <row r="399" spans="1:11" ht="14.4" customHeight="1" x14ac:dyDescent="0.3">
      <c r="A399" s="505" t="s">
        <v>493</v>
      </c>
      <c r="B399" s="506" t="s">
        <v>494</v>
      </c>
      <c r="C399" s="507" t="s">
        <v>503</v>
      </c>
      <c r="D399" s="508" t="s">
        <v>721</v>
      </c>
      <c r="E399" s="507" t="s">
        <v>1866</v>
      </c>
      <c r="F399" s="508" t="s">
        <v>1867</v>
      </c>
      <c r="G399" s="507" t="s">
        <v>1797</v>
      </c>
      <c r="H399" s="507" t="s">
        <v>1798</v>
      </c>
      <c r="I399" s="509">
        <v>18955.599999999999</v>
      </c>
      <c r="J399" s="509">
        <v>1</v>
      </c>
      <c r="K399" s="510">
        <v>18955.599999999999</v>
      </c>
    </row>
    <row r="400" spans="1:11" ht="14.4" customHeight="1" x14ac:dyDescent="0.3">
      <c r="A400" s="505" t="s">
        <v>493</v>
      </c>
      <c r="B400" s="506" t="s">
        <v>494</v>
      </c>
      <c r="C400" s="507" t="s">
        <v>503</v>
      </c>
      <c r="D400" s="508" t="s">
        <v>721</v>
      </c>
      <c r="E400" s="507" t="s">
        <v>1866</v>
      </c>
      <c r="F400" s="508" t="s">
        <v>1867</v>
      </c>
      <c r="G400" s="507" t="s">
        <v>1799</v>
      </c>
      <c r="H400" s="507" t="s">
        <v>1800</v>
      </c>
      <c r="I400" s="509">
        <v>16900</v>
      </c>
      <c r="J400" s="509">
        <v>3</v>
      </c>
      <c r="K400" s="510">
        <v>50700</v>
      </c>
    </row>
    <row r="401" spans="1:11" ht="14.4" customHeight="1" x14ac:dyDescent="0.3">
      <c r="A401" s="505" t="s">
        <v>493</v>
      </c>
      <c r="B401" s="506" t="s">
        <v>494</v>
      </c>
      <c r="C401" s="507" t="s">
        <v>503</v>
      </c>
      <c r="D401" s="508" t="s">
        <v>721</v>
      </c>
      <c r="E401" s="507" t="s">
        <v>1866</v>
      </c>
      <c r="F401" s="508" t="s">
        <v>1867</v>
      </c>
      <c r="G401" s="507" t="s">
        <v>1801</v>
      </c>
      <c r="H401" s="507" t="s">
        <v>1802</v>
      </c>
      <c r="I401" s="509">
        <v>18114.740000000002</v>
      </c>
      <c r="J401" s="509">
        <v>2</v>
      </c>
      <c r="K401" s="510">
        <v>36229.49</v>
      </c>
    </row>
    <row r="402" spans="1:11" ht="14.4" customHeight="1" x14ac:dyDescent="0.3">
      <c r="A402" s="505" t="s">
        <v>493</v>
      </c>
      <c r="B402" s="506" t="s">
        <v>494</v>
      </c>
      <c r="C402" s="507" t="s">
        <v>503</v>
      </c>
      <c r="D402" s="508" t="s">
        <v>721</v>
      </c>
      <c r="E402" s="507" t="s">
        <v>1866</v>
      </c>
      <c r="F402" s="508" t="s">
        <v>1867</v>
      </c>
      <c r="G402" s="507" t="s">
        <v>1803</v>
      </c>
      <c r="H402" s="507" t="s">
        <v>1804</v>
      </c>
      <c r="I402" s="509">
        <v>1054.78</v>
      </c>
      <c r="J402" s="509">
        <v>1</v>
      </c>
      <c r="K402" s="510">
        <v>1054.78</v>
      </c>
    </row>
    <row r="403" spans="1:11" ht="14.4" customHeight="1" x14ac:dyDescent="0.3">
      <c r="A403" s="505" t="s">
        <v>493</v>
      </c>
      <c r="B403" s="506" t="s">
        <v>494</v>
      </c>
      <c r="C403" s="507" t="s">
        <v>503</v>
      </c>
      <c r="D403" s="508" t="s">
        <v>721</v>
      </c>
      <c r="E403" s="507" t="s">
        <v>1866</v>
      </c>
      <c r="F403" s="508" t="s">
        <v>1867</v>
      </c>
      <c r="G403" s="507" t="s">
        <v>1805</v>
      </c>
      <c r="H403" s="507" t="s">
        <v>1806</v>
      </c>
      <c r="I403" s="509">
        <v>1054.78</v>
      </c>
      <c r="J403" s="509">
        <v>1</v>
      </c>
      <c r="K403" s="510">
        <v>1054.78</v>
      </c>
    </row>
    <row r="404" spans="1:11" ht="14.4" customHeight="1" x14ac:dyDescent="0.3">
      <c r="A404" s="505" t="s">
        <v>493</v>
      </c>
      <c r="B404" s="506" t="s">
        <v>494</v>
      </c>
      <c r="C404" s="507" t="s">
        <v>503</v>
      </c>
      <c r="D404" s="508" t="s">
        <v>721</v>
      </c>
      <c r="E404" s="507" t="s">
        <v>1866</v>
      </c>
      <c r="F404" s="508" t="s">
        <v>1867</v>
      </c>
      <c r="G404" s="507" t="s">
        <v>1807</v>
      </c>
      <c r="H404" s="507" t="s">
        <v>1808</v>
      </c>
      <c r="I404" s="509">
        <v>18114.740000000002</v>
      </c>
      <c r="J404" s="509">
        <v>2</v>
      </c>
      <c r="K404" s="510">
        <v>36229.49</v>
      </c>
    </row>
    <row r="405" spans="1:11" ht="14.4" customHeight="1" x14ac:dyDescent="0.3">
      <c r="A405" s="505" t="s">
        <v>493</v>
      </c>
      <c r="B405" s="506" t="s">
        <v>494</v>
      </c>
      <c r="C405" s="507" t="s">
        <v>503</v>
      </c>
      <c r="D405" s="508" t="s">
        <v>721</v>
      </c>
      <c r="E405" s="507" t="s">
        <v>1866</v>
      </c>
      <c r="F405" s="508" t="s">
        <v>1867</v>
      </c>
      <c r="G405" s="507" t="s">
        <v>1809</v>
      </c>
      <c r="H405" s="507" t="s">
        <v>1810</v>
      </c>
      <c r="I405" s="509">
        <v>18114.740000000002</v>
      </c>
      <c r="J405" s="509">
        <v>2</v>
      </c>
      <c r="K405" s="510">
        <v>36229.49</v>
      </c>
    </row>
    <row r="406" spans="1:11" ht="14.4" customHeight="1" x14ac:dyDescent="0.3">
      <c r="A406" s="505" t="s">
        <v>493</v>
      </c>
      <c r="B406" s="506" t="s">
        <v>494</v>
      </c>
      <c r="C406" s="507" t="s">
        <v>503</v>
      </c>
      <c r="D406" s="508" t="s">
        <v>721</v>
      </c>
      <c r="E406" s="507" t="s">
        <v>1866</v>
      </c>
      <c r="F406" s="508" t="s">
        <v>1867</v>
      </c>
      <c r="G406" s="507" t="s">
        <v>1811</v>
      </c>
      <c r="H406" s="507" t="s">
        <v>1812</v>
      </c>
      <c r="I406" s="509">
        <v>3443.68</v>
      </c>
      <c r="J406" s="509">
        <v>3</v>
      </c>
      <c r="K406" s="510">
        <v>10331.030000000001</v>
      </c>
    </row>
    <row r="407" spans="1:11" ht="14.4" customHeight="1" x14ac:dyDescent="0.3">
      <c r="A407" s="505" t="s">
        <v>493</v>
      </c>
      <c r="B407" s="506" t="s">
        <v>494</v>
      </c>
      <c r="C407" s="507" t="s">
        <v>503</v>
      </c>
      <c r="D407" s="508" t="s">
        <v>721</v>
      </c>
      <c r="E407" s="507" t="s">
        <v>1866</v>
      </c>
      <c r="F407" s="508" t="s">
        <v>1867</v>
      </c>
      <c r="G407" s="507" t="s">
        <v>1813</v>
      </c>
      <c r="H407" s="507" t="s">
        <v>1814</v>
      </c>
      <c r="I407" s="509">
        <v>18955.599999999999</v>
      </c>
      <c r="J407" s="509">
        <v>1</v>
      </c>
      <c r="K407" s="510">
        <v>18955.599999999999</v>
      </c>
    </row>
    <row r="408" spans="1:11" ht="14.4" customHeight="1" x14ac:dyDescent="0.3">
      <c r="A408" s="505" t="s">
        <v>493</v>
      </c>
      <c r="B408" s="506" t="s">
        <v>494</v>
      </c>
      <c r="C408" s="507" t="s">
        <v>503</v>
      </c>
      <c r="D408" s="508" t="s">
        <v>721</v>
      </c>
      <c r="E408" s="507" t="s">
        <v>1866</v>
      </c>
      <c r="F408" s="508" t="s">
        <v>1867</v>
      </c>
      <c r="G408" s="507" t="s">
        <v>1815</v>
      </c>
      <c r="H408" s="507" t="s">
        <v>1816</v>
      </c>
      <c r="I408" s="509">
        <v>21191.38</v>
      </c>
      <c r="J408" s="509">
        <v>1</v>
      </c>
      <c r="K408" s="510">
        <v>21191.38</v>
      </c>
    </row>
    <row r="409" spans="1:11" ht="14.4" customHeight="1" x14ac:dyDescent="0.3">
      <c r="A409" s="505" t="s">
        <v>493</v>
      </c>
      <c r="B409" s="506" t="s">
        <v>494</v>
      </c>
      <c r="C409" s="507" t="s">
        <v>503</v>
      </c>
      <c r="D409" s="508" t="s">
        <v>721</v>
      </c>
      <c r="E409" s="507" t="s">
        <v>1866</v>
      </c>
      <c r="F409" s="508" t="s">
        <v>1867</v>
      </c>
      <c r="G409" s="507" t="s">
        <v>1817</v>
      </c>
      <c r="H409" s="507" t="s">
        <v>1818</v>
      </c>
      <c r="I409" s="509">
        <v>18955.599999999999</v>
      </c>
      <c r="J409" s="509">
        <v>1</v>
      </c>
      <c r="K409" s="510">
        <v>18955.599999999999</v>
      </c>
    </row>
    <row r="410" spans="1:11" ht="14.4" customHeight="1" x14ac:dyDescent="0.3">
      <c r="A410" s="505" t="s">
        <v>493</v>
      </c>
      <c r="B410" s="506" t="s">
        <v>494</v>
      </c>
      <c r="C410" s="507" t="s">
        <v>503</v>
      </c>
      <c r="D410" s="508" t="s">
        <v>721</v>
      </c>
      <c r="E410" s="507" t="s">
        <v>1866</v>
      </c>
      <c r="F410" s="508" t="s">
        <v>1867</v>
      </c>
      <c r="G410" s="507" t="s">
        <v>1819</v>
      </c>
      <c r="H410" s="507" t="s">
        <v>1820</v>
      </c>
      <c r="I410" s="509">
        <v>18955.599999999999</v>
      </c>
      <c r="J410" s="509">
        <v>1</v>
      </c>
      <c r="K410" s="510">
        <v>18955.599999999999</v>
      </c>
    </row>
    <row r="411" spans="1:11" ht="14.4" customHeight="1" x14ac:dyDescent="0.3">
      <c r="A411" s="505" t="s">
        <v>493</v>
      </c>
      <c r="B411" s="506" t="s">
        <v>494</v>
      </c>
      <c r="C411" s="507" t="s">
        <v>503</v>
      </c>
      <c r="D411" s="508" t="s">
        <v>721</v>
      </c>
      <c r="E411" s="507" t="s">
        <v>1866</v>
      </c>
      <c r="F411" s="508" t="s">
        <v>1867</v>
      </c>
      <c r="G411" s="507" t="s">
        <v>1821</v>
      </c>
      <c r="H411" s="507" t="s">
        <v>1822</v>
      </c>
      <c r="I411" s="509">
        <v>18955.599999999999</v>
      </c>
      <c r="J411" s="509">
        <v>1</v>
      </c>
      <c r="K411" s="510">
        <v>18955.599999999999</v>
      </c>
    </row>
    <row r="412" spans="1:11" ht="14.4" customHeight="1" x14ac:dyDescent="0.3">
      <c r="A412" s="505" t="s">
        <v>493</v>
      </c>
      <c r="B412" s="506" t="s">
        <v>494</v>
      </c>
      <c r="C412" s="507" t="s">
        <v>503</v>
      </c>
      <c r="D412" s="508" t="s">
        <v>721</v>
      </c>
      <c r="E412" s="507" t="s">
        <v>1866</v>
      </c>
      <c r="F412" s="508" t="s">
        <v>1867</v>
      </c>
      <c r="G412" s="507" t="s">
        <v>1823</v>
      </c>
      <c r="H412" s="507" t="s">
        <v>1824</v>
      </c>
      <c r="I412" s="509">
        <v>18955.599999999999</v>
      </c>
      <c r="J412" s="509">
        <v>1</v>
      </c>
      <c r="K412" s="510">
        <v>18955.599999999999</v>
      </c>
    </row>
    <row r="413" spans="1:11" ht="14.4" customHeight="1" x14ac:dyDescent="0.3">
      <c r="A413" s="505" t="s">
        <v>493</v>
      </c>
      <c r="B413" s="506" t="s">
        <v>494</v>
      </c>
      <c r="C413" s="507" t="s">
        <v>503</v>
      </c>
      <c r="D413" s="508" t="s">
        <v>721</v>
      </c>
      <c r="E413" s="507" t="s">
        <v>1866</v>
      </c>
      <c r="F413" s="508" t="s">
        <v>1867</v>
      </c>
      <c r="G413" s="507" t="s">
        <v>1825</v>
      </c>
      <c r="H413" s="507" t="s">
        <v>1826</v>
      </c>
      <c r="I413" s="509">
        <v>21191.38</v>
      </c>
      <c r="J413" s="509">
        <v>3</v>
      </c>
      <c r="K413" s="510">
        <v>63574.14</v>
      </c>
    </row>
    <row r="414" spans="1:11" ht="14.4" customHeight="1" x14ac:dyDescent="0.3">
      <c r="A414" s="505" t="s">
        <v>493</v>
      </c>
      <c r="B414" s="506" t="s">
        <v>494</v>
      </c>
      <c r="C414" s="507" t="s">
        <v>503</v>
      </c>
      <c r="D414" s="508" t="s">
        <v>721</v>
      </c>
      <c r="E414" s="507" t="s">
        <v>1866</v>
      </c>
      <c r="F414" s="508" t="s">
        <v>1867</v>
      </c>
      <c r="G414" s="507" t="s">
        <v>1827</v>
      </c>
      <c r="H414" s="507" t="s">
        <v>1828</v>
      </c>
      <c r="I414" s="509">
        <v>18955.599999999999</v>
      </c>
      <c r="J414" s="509">
        <v>1</v>
      </c>
      <c r="K414" s="510">
        <v>18955.599999999999</v>
      </c>
    </row>
    <row r="415" spans="1:11" ht="14.4" customHeight="1" x14ac:dyDescent="0.3">
      <c r="A415" s="505" t="s">
        <v>493</v>
      </c>
      <c r="B415" s="506" t="s">
        <v>494</v>
      </c>
      <c r="C415" s="507" t="s">
        <v>503</v>
      </c>
      <c r="D415" s="508" t="s">
        <v>721</v>
      </c>
      <c r="E415" s="507" t="s">
        <v>1866</v>
      </c>
      <c r="F415" s="508" t="s">
        <v>1867</v>
      </c>
      <c r="G415" s="507" t="s">
        <v>1829</v>
      </c>
      <c r="H415" s="507" t="s">
        <v>1830</v>
      </c>
      <c r="I415" s="509">
        <v>21191.38</v>
      </c>
      <c r="J415" s="509">
        <v>1</v>
      </c>
      <c r="K415" s="510">
        <v>21191.38</v>
      </c>
    </row>
    <row r="416" spans="1:11" ht="14.4" customHeight="1" x14ac:dyDescent="0.3">
      <c r="A416" s="505" t="s">
        <v>493</v>
      </c>
      <c r="B416" s="506" t="s">
        <v>494</v>
      </c>
      <c r="C416" s="507" t="s">
        <v>503</v>
      </c>
      <c r="D416" s="508" t="s">
        <v>721</v>
      </c>
      <c r="E416" s="507" t="s">
        <v>1866</v>
      </c>
      <c r="F416" s="508" t="s">
        <v>1867</v>
      </c>
      <c r="G416" s="507" t="s">
        <v>1831</v>
      </c>
      <c r="H416" s="507" t="s">
        <v>1832</v>
      </c>
      <c r="I416" s="509">
        <v>21191.38</v>
      </c>
      <c r="J416" s="509">
        <v>3</v>
      </c>
      <c r="K416" s="510">
        <v>63574.14</v>
      </c>
    </row>
    <row r="417" spans="1:11" ht="14.4" customHeight="1" x14ac:dyDescent="0.3">
      <c r="A417" s="505" t="s">
        <v>493</v>
      </c>
      <c r="B417" s="506" t="s">
        <v>494</v>
      </c>
      <c r="C417" s="507" t="s">
        <v>503</v>
      </c>
      <c r="D417" s="508" t="s">
        <v>721</v>
      </c>
      <c r="E417" s="507" t="s">
        <v>1866</v>
      </c>
      <c r="F417" s="508" t="s">
        <v>1867</v>
      </c>
      <c r="G417" s="507" t="s">
        <v>1833</v>
      </c>
      <c r="H417" s="507" t="s">
        <v>1834</v>
      </c>
      <c r="I417" s="509">
        <v>21191.38</v>
      </c>
      <c r="J417" s="509">
        <v>1</v>
      </c>
      <c r="K417" s="510">
        <v>21191.38</v>
      </c>
    </row>
    <row r="418" spans="1:11" ht="14.4" customHeight="1" x14ac:dyDescent="0.3">
      <c r="A418" s="505" t="s">
        <v>493</v>
      </c>
      <c r="B418" s="506" t="s">
        <v>494</v>
      </c>
      <c r="C418" s="507" t="s">
        <v>503</v>
      </c>
      <c r="D418" s="508" t="s">
        <v>721</v>
      </c>
      <c r="E418" s="507" t="s">
        <v>1866</v>
      </c>
      <c r="F418" s="508" t="s">
        <v>1867</v>
      </c>
      <c r="G418" s="507" t="s">
        <v>1835</v>
      </c>
      <c r="H418" s="507" t="s">
        <v>1836</v>
      </c>
      <c r="I418" s="509">
        <v>18955.599999999999</v>
      </c>
      <c r="J418" s="509">
        <v>2</v>
      </c>
      <c r="K418" s="510">
        <v>37911.199999999997</v>
      </c>
    </row>
    <row r="419" spans="1:11" ht="14.4" customHeight="1" x14ac:dyDescent="0.3">
      <c r="A419" s="505" t="s">
        <v>493</v>
      </c>
      <c r="B419" s="506" t="s">
        <v>494</v>
      </c>
      <c r="C419" s="507" t="s">
        <v>503</v>
      </c>
      <c r="D419" s="508" t="s">
        <v>721</v>
      </c>
      <c r="E419" s="507" t="s">
        <v>1866</v>
      </c>
      <c r="F419" s="508" t="s">
        <v>1867</v>
      </c>
      <c r="G419" s="507" t="s">
        <v>1837</v>
      </c>
      <c r="H419" s="507" t="s">
        <v>1838</v>
      </c>
      <c r="I419" s="509">
        <v>18955.599999999999</v>
      </c>
      <c r="J419" s="509">
        <v>1</v>
      </c>
      <c r="K419" s="510">
        <v>18955.599999999999</v>
      </c>
    </row>
    <row r="420" spans="1:11" ht="14.4" customHeight="1" x14ac:dyDescent="0.3">
      <c r="A420" s="505" t="s">
        <v>493</v>
      </c>
      <c r="B420" s="506" t="s">
        <v>494</v>
      </c>
      <c r="C420" s="507" t="s">
        <v>503</v>
      </c>
      <c r="D420" s="508" t="s">
        <v>721</v>
      </c>
      <c r="E420" s="507" t="s">
        <v>1866</v>
      </c>
      <c r="F420" s="508" t="s">
        <v>1867</v>
      </c>
      <c r="G420" s="507" t="s">
        <v>1839</v>
      </c>
      <c r="H420" s="507" t="s">
        <v>1840</v>
      </c>
      <c r="I420" s="509">
        <v>3443.68</v>
      </c>
      <c r="J420" s="509">
        <v>1</v>
      </c>
      <c r="K420" s="510">
        <v>3443.68</v>
      </c>
    </row>
    <row r="421" spans="1:11" ht="14.4" customHeight="1" x14ac:dyDescent="0.3">
      <c r="A421" s="505" t="s">
        <v>493</v>
      </c>
      <c r="B421" s="506" t="s">
        <v>494</v>
      </c>
      <c r="C421" s="507" t="s">
        <v>503</v>
      </c>
      <c r="D421" s="508" t="s">
        <v>721</v>
      </c>
      <c r="E421" s="507" t="s">
        <v>1866</v>
      </c>
      <c r="F421" s="508" t="s">
        <v>1867</v>
      </c>
      <c r="G421" s="507" t="s">
        <v>1841</v>
      </c>
      <c r="H421" s="507" t="s">
        <v>1842</v>
      </c>
      <c r="I421" s="509">
        <v>3443.68</v>
      </c>
      <c r="J421" s="509">
        <v>1</v>
      </c>
      <c r="K421" s="510">
        <v>3443.68</v>
      </c>
    </row>
    <row r="422" spans="1:11" ht="14.4" customHeight="1" thickBot="1" x14ac:dyDescent="0.35">
      <c r="A422" s="511" t="s">
        <v>493</v>
      </c>
      <c r="B422" s="512" t="s">
        <v>494</v>
      </c>
      <c r="C422" s="513" t="s">
        <v>503</v>
      </c>
      <c r="D422" s="514" t="s">
        <v>721</v>
      </c>
      <c r="E422" s="513" t="s">
        <v>1866</v>
      </c>
      <c r="F422" s="514" t="s">
        <v>1867</v>
      </c>
      <c r="G422" s="513" t="s">
        <v>1843</v>
      </c>
      <c r="H422" s="513" t="s">
        <v>1844</v>
      </c>
      <c r="I422" s="515">
        <v>9057.3799999999992</v>
      </c>
      <c r="J422" s="515">
        <v>1</v>
      </c>
      <c r="K422" s="516">
        <v>9057.3799999999992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432" t="s">
        <v>115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</row>
    <row r="2" spans="1:35" ht="15" thickBot="1" x14ac:dyDescent="0.35">
      <c r="A2" s="273" t="s">
        <v>294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</row>
    <row r="3" spans="1:35" x14ac:dyDescent="0.3">
      <c r="A3" s="292" t="s">
        <v>217</v>
      </c>
      <c r="B3" s="433" t="s">
        <v>198</v>
      </c>
      <c r="C3" s="275">
        <v>0</v>
      </c>
      <c r="D3" s="276">
        <v>101</v>
      </c>
      <c r="E3" s="276">
        <v>102</v>
      </c>
      <c r="F3" s="295">
        <v>305</v>
      </c>
      <c r="G3" s="295">
        <v>306</v>
      </c>
      <c r="H3" s="295">
        <v>407</v>
      </c>
      <c r="I3" s="295">
        <v>408</v>
      </c>
      <c r="J3" s="295">
        <v>409</v>
      </c>
      <c r="K3" s="295">
        <v>410</v>
      </c>
      <c r="L3" s="295">
        <v>415</v>
      </c>
      <c r="M3" s="295">
        <v>416</v>
      </c>
      <c r="N3" s="295">
        <v>418</v>
      </c>
      <c r="O3" s="295">
        <v>419</v>
      </c>
      <c r="P3" s="295">
        <v>420</v>
      </c>
      <c r="Q3" s="295">
        <v>421</v>
      </c>
      <c r="R3" s="295">
        <v>522</v>
      </c>
      <c r="S3" s="295">
        <v>523</v>
      </c>
      <c r="T3" s="295">
        <v>524</v>
      </c>
      <c r="U3" s="295">
        <v>525</v>
      </c>
      <c r="V3" s="295">
        <v>526</v>
      </c>
      <c r="W3" s="295">
        <v>527</v>
      </c>
      <c r="X3" s="295">
        <v>528</v>
      </c>
      <c r="Y3" s="295">
        <v>629</v>
      </c>
      <c r="Z3" s="295">
        <v>630</v>
      </c>
      <c r="AA3" s="295">
        <v>636</v>
      </c>
      <c r="AB3" s="295">
        <v>637</v>
      </c>
      <c r="AC3" s="295">
        <v>640</v>
      </c>
      <c r="AD3" s="295">
        <v>642</v>
      </c>
      <c r="AE3" s="295">
        <v>743</v>
      </c>
      <c r="AF3" s="276">
        <v>745</v>
      </c>
      <c r="AG3" s="276">
        <v>746</v>
      </c>
      <c r="AH3" s="609">
        <v>930</v>
      </c>
      <c r="AI3" s="625"/>
    </row>
    <row r="4" spans="1:35" ht="36.6" outlineLevel="1" thickBot="1" x14ac:dyDescent="0.35">
      <c r="A4" s="293">
        <v>2015</v>
      </c>
      <c r="B4" s="434"/>
      <c r="C4" s="277" t="s">
        <v>199</v>
      </c>
      <c r="D4" s="278" t="s">
        <v>200</v>
      </c>
      <c r="E4" s="278" t="s">
        <v>201</v>
      </c>
      <c r="F4" s="296" t="s">
        <v>229</v>
      </c>
      <c r="G4" s="296" t="s">
        <v>230</v>
      </c>
      <c r="H4" s="296" t="s">
        <v>292</v>
      </c>
      <c r="I4" s="296" t="s">
        <v>231</v>
      </c>
      <c r="J4" s="296" t="s">
        <v>232</v>
      </c>
      <c r="K4" s="296" t="s">
        <v>233</v>
      </c>
      <c r="L4" s="296" t="s">
        <v>234</v>
      </c>
      <c r="M4" s="296" t="s">
        <v>235</v>
      </c>
      <c r="N4" s="296" t="s">
        <v>236</v>
      </c>
      <c r="O4" s="296" t="s">
        <v>237</v>
      </c>
      <c r="P4" s="296" t="s">
        <v>238</v>
      </c>
      <c r="Q4" s="296" t="s">
        <v>239</v>
      </c>
      <c r="R4" s="296" t="s">
        <v>240</v>
      </c>
      <c r="S4" s="296" t="s">
        <v>241</v>
      </c>
      <c r="T4" s="296" t="s">
        <v>242</v>
      </c>
      <c r="U4" s="296" t="s">
        <v>243</v>
      </c>
      <c r="V4" s="296" t="s">
        <v>244</v>
      </c>
      <c r="W4" s="296" t="s">
        <v>245</v>
      </c>
      <c r="X4" s="296" t="s">
        <v>254</v>
      </c>
      <c r="Y4" s="296" t="s">
        <v>246</v>
      </c>
      <c r="Z4" s="296" t="s">
        <v>255</v>
      </c>
      <c r="AA4" s="296" t="s">
        <v>247</v>
      </c>
      <c r="AB4" s="296" t="s">
        <v>248</v>
      </c>
      <c r="AC4" s="296" t="s">
        <v>249</v>
      </c>
      <c r="AD4" s="296" t="s">
        <v>250</v>
      </c>
      <c r="AE4" s="296" t="s">
        <v>251</v>
      </c>
      <c r="AF4" s="278" t="s">
        <v>252</v>
      </c>
      <c r="AG4" s="278" t="s">
        <v>253</v>
      </c>
      <c r="AH4" s="610" t="s">
        <v>219</v>
      </c>
      <c r="AI4" s="625"/>
    </row>
    <row r="5" spans="1:35" x14ac:dyDescent="0.3">
      <c r="A5" s="279" t="s">
        <v>202</v>
      </c>
      <c r="B5" s="315"/>
      <c r="C5" s="316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611"/>
      <c r="AI5" s="625"/>
    </row>
    <row r="6" spans="1:35" ht="15" collapsed="1" thickBot="1" x14ac:dyDescent="0.35">
      <c r="A6" s="280" t="s">
        <v>79</v>
      </c>
      <c r="B6" s="318">
        <f xml:space="preserve">
TRUNC(IF($A$4&lt;=12,SUMIFS('ON Data'!F:F,'ON Data'!$D:$D,$A$4,'ON Data'!$E:$E,1),SUMIFS('ON Data'!F:F,'ON Data'!$E:$E,1)/'ON Data'!$D$3),1)</f>
        <v>101.6</v>
      </c>
      <c r="C6" s="319">
        <f xml:space="preserve">
TRUNC(IF($A$4&lt;=12,SUMIFS('ON Data'!G:G,'ON Data'!$D:$D,$A$4,'ON Data'!$E:$E,1),SUMIFS('ON Data'!G:G,'ON Data'!$E:$E,1)/'ON Data'!$D$3),1)</f>
        <v>0</v>
      </c>
      <c r="D6" s="320">
        <f xml:space="preserve">
TRUNC(IF($A$4&lt;=12,SUMIFS('ON Data'!H:H,'ON Data'!$D:$D,$A$4,'ON Data'!$E:$E,1),SUMIFS('ON Data'!H:H,'ON Data'!$E:$E,1)/'ON Data'!$D$3),1)</f>
        <v>23.4</v>
      </c>
      <c r="E6" s="320">
        <f xml:space="preserve">
TRUNC(IF($A$4&lt;=12,SUMIFS('ON Data'!I:I,'ON Data'!$D:$D,$A$4,'ON Data'!$E:$E,1),SUMIFS('ON Data'!I:I,'ON Data'!$E:$E,1)/'ON Data'!$D$3),1)</f>
        <v>0</v>
      </c>
      <c r="F6" s="320">
        <f xml:space="preserve">
TRUNC(IF($A$4&lt;=12,SUMIFS('ON Data'!K:K,'ON Data'!$D:$D,$A$4,'ON Data'!$E:$E,1),SUMIFS('ON Data'!K:K,'ON Data'!$E:$E,1)/'ON Data'!$D$3),1)</f>
        <v>7.7</v>
      </c>
      <c r="G6" s="320">
        <f xml:space="preserve">
TRUNC(IF($A$4&lt;=12,SUMIFS('ON Data'!L:L,'ON Data'!$D:$D,$A$4,'ON Data'!$E:$E,1),SUMIFS('ON Data'!L:L,'ON Data'!$E:$E,1)/'ON Data'!$D$3),1)</f>
        <v>0</v>
      </c>
      <c r="H6" s="320">
        <f xml:space="preserve">
TRUNC(IF($A$4&lt;=12,SUMIFS('ON Data'!M:M,'ON Data'!$D:$D,$A$4,'ON Data'!$E:$E,1),SUMIFS('ON Data'!M:M,'ON Data'!$E:$E,1)/'ON Data'!$D$3),1)</f>
        <v>0</v>
      </c>
      <c r="I6" s="320">
        <f xml:space="preserve">
TRUNC(IF($A$4&lt;=12,SUMIFS('ON Data'!N:N,'ON Data'!$D:$D,$A$4,'ON Data'!$E:$E,1),SUMIFS('ON Data'!N:N,'ON Data'!$E:$E,1)/'ON Data'!$D$3),1)</f>
        <v>61.4</v>
      </c>
      <c r="J6" s="320">
        <f xml:space="preserve">
TRUNC(IF($A$4&lt;=12,SUMIFS('ON Data'!O:O,'ON Data'!$D:$D,$A$4,'ON Data'!$E:$E,1),SUMIFS('ON Data'!O:O,'ON Data'!$E:$E,1)/'ON Data'!$D$3),1)</f>
        <v>0</v>
      </c>
      <c r="K6" s="320">
        <f xml:space="preserve">
TRUNC(IF($A$4&lt;=12,SUMIFS('ON Data'!P:P,'ON Data'!$D:$D,$A$4,'ON Data'!$E:$E,1),SUMIFS('ON Data'!P:P,'ON Data'!$E:$E,1)/'ON Data'!$D$3),1)</f>
        <v>0</v>
      </c>
      <c r="L6" s="320">
        <f xml:space="preserve">
TRUNC(IF($A$4&lt;=12,SUMIFS('ON Data'!Q:Q,'ON Data'!$D:$D,$A$4,'ON Data'!$E:$E,1),SUMIFS('ON Data'!Q:Q,'ON Data'!$E:$E,1)/'ON Data'!$D$3),1)</f>
        <v>0</v>
      </c>
      <c r="M6" s="320">
        <f xml:space="preserve">
TRUNC(IF($A$4&lt;=12,SUMIFS('ON Data'!R:R,'ON Data'!$D:$D,$A$4,'ON Data'!$E:$E,1),SUMIFS('ON Data'!R:R,'ON Data'!$E:$E,1)/'ON Data'!$D$3),1)</f>
        <v>0</v>
      </c>
      <c r="N6" s="320">
        <f xml:space="preserve">
TRUNC(IF($A$4&lt;=12,SUMIFS('ON Data'!S:S,'ON Data'!$D:$D,$A$4,'ON Data'!$E:$E,1),SUMIFS('ON Data'!S:S,'ON Data'!$E:$E,1)/'ON Data'!$D$3),1)</f>
        <v>0</v>
      </c>
      <c r="O6" s="320">
        <f xml:space="preserve">
TRUNC(IF($A$4&lt;=12,SUMIFS('ON Data'!T:T,'ON Data'!$D:$D,$A$4,'ON Data'!$E:$E,1),SUMIFS('ON Data'!T:T,'ON Data'!$E:$E,1)/'ON Data'!$D$3),1)</f>
        <v>0</v>
      </c>
      <c r="P6" s="320">
        <f xml:space="preserve">
TRUNC(IF($A$4&lt;=12,SUMIFS('ON Data'!U:U,'ON Data'!$D:$D,$A$4,'ON Data'!$E:$E,1),SUMIFS('ON Data'!U:U,'ON Data'!$E:$E,1)/'ON Data'!$D$3),1)</f>
        <v>0</v>
      </c>
      <c r="Q6" s="320">
        <f xml:space="preserve">
TRUNC(IF($A$4&lt;=12,SUMIFS('ON Data'!V:V,'ON Data'!$D:$D,$A$4,'ON Data'!$E:$E,1),SUMIFS('ON Data'!V:V,'ON Data'!$E:$E,1)/'ON Data'!$D$3),1)</f>
        <v>0</v>
      </c>
      <c r="R6" s="320">
        <f xml:space="preserve">
TRUNC(IF($A$4&lt;=12,SUMIFS('ON Data'!W:W,'ON Data'!$D:$D,$A$4,'ON Data'!$E:$E,1),SUMIFS('ON Data'!W:W,'ON Data'!$E:$E,1)/'ON Data'!$D$3),1)</f>
        <v>0</v>
      </c>
      <c r="S6" s="320">
        <f xml:space="preserve">
TRUNC(IF($A$4&lt;=12,SUMIFS('ON Data'!X:X,'ON Data'!$D:$D,$A$4,'ON Data'!$E:$E,1),SUMIFS('ON Data'!X:X,'ON Data'!$E:$E,1)/'ON Data'!$D$3),1)</f>
        <v>0</v>
      </c>
      <c r="T6" s="320">
        <f xml:space="preserve">
TRUNC(IF($A$4&lt;=12,SUMIFS('ON Data'!Y:Y,'ON Data'!$D:$D,$A$4,'ON Data'!$E:$E,1),SUMIFS('ON Data'!Y:Y,'ON Data'!$E:$E,1)/'ON Data'!$D$3),1)</f>
        <v>0</v>
      </c>
      <c r="U6" s="320">
        <f xml:space="preserve">
TRUNC(IF($A$4&lt;=12,SUMIFS('ON Data'!Z:Z,'ON Data'!$D:$D,$A$4,'ON Data'!$E:$E,1),SUMIFS('ON Data'!Z:Z,'ON Data'!$E:$E,1)/'ON Data'!$D$3),1)</f>
        <v>0</v>
      </c>
      <c r="V6" s="320">
        <f xml:space="preserve">
TRUNC(IF($A$4&lt;=12,SUMIFS('ON Data'!AA:AA,'ON Data'!$D:$D,$A$4,'ON Data'!$E:$E,1),SUMIFS('ON Data'!AA:AA,'ON Data'!$E:$E,1)/'ON Data'!$D$3),1)</f>
        <v>0</v>
      </c>
      <c r="W6" s="320">
        <f xml:space="preserve">
TRUNC(IF($A$4&lt;=12,SUMIFS('ON Data'!AB:AB,'ON Data'!$D:$D,$A$4,'ON Data'!$E:$E,1),SUMIFS('ON Data'!AB:AB,'ON Data'!$E:$E,1)/'ON Data'!$D$3),1)</f>
        <v>0</v>
      </c>
      <c r="X6" s="320">
        <f xml:space="preserve">
TRUNC(IF($A$4&lt;=12,SUMIFS('ON Data'!AC:AC,'ON Data'!$D:$D,$A$4,'ON Data'!$E:$E,1),SUMIFS('ON Data'!AC:AC,'ON Data'!$E:$E,1)/'ON Data'!$D$3),1)</f>
        <v>0</v>
      </c>
      <c r="Y6" s="320">
        <f xml:space="preserve">
TRUNC(IF($A$4&lt;=12,SUMIFS('ON Data'!AD:AD,'ON Data'!$D:$D,$A$4,'ON Data'!$E:$E,1),SUMIFS('ON Data'!AD:AD,'ON Data'!$E:$E,1)/'ON Data'!$D$3),1)</f>
        <v>0</v>
      </c>
      <c r="Z6" s="320">
        <f xml:space="preserve">
TRUNC(IF($A$4&lt;=12,SUMIFS('ON Data'!AE:AE,'ON Data'!$D:$D,$A$4,'ON Data'!$E:$E,1),SUMIFS('ON Data'!AE:AE,'ON Data'!$E:$E,1)/'ON Data'!$D$3),1)</f>
        <v>0</v>
      </c>
      <c r="AA6" s="320">
        <f xml:space="preserve">
TRUNC(IF($A$4&lt;=12,SUMIFS('ON Data'!AF:AF,'ON Data'!$D:$D,$A$4,'ON Data'!$E:$E,1),SUMIFS('ON Data'!AF:AF,'ON Data'!$E:$E,1)/'ON Data'!$D$3),1)</f>
        <v>0</v>
      </c>
      <c r="AB6" s="320">
        <f xml:space="preserve">
TRUNC(IF($A$4&lt;=12,SUMIFS('ON Data'!AG:AG,'ON Data'!$D:$D,$A$4,'ON Data'!$E:$E,1),SUMIFS('ON Data'!AG:AG,'ON Data'!$E:$E,1)/'ON Data'!$D$3),1)</f>
        <v>0</v>
      </c>
      <c r="AC6" s="320">
        <f xml:space="preserve">
TRUNC(IF($A$4&lt;=12,SUMIFS('ON Data'!AH:AH,'ON Data'!$D:$D,$A$4,'ON Data'!$E:$E,1),SUMIFS('ON Data'!AH:AH,'ON Data'!$E:$E,1)/'ON Data'!$D$3),1)</f>
        <v>0</v>
      </c>
      <c r="AD6" s="320">
        <f xml:space="preserve">
TRUNC(IF($A$4&lt;=12,SUMIFS('ON Data'!AI:AI,'ON Data'!$D:$D,$A$4,'ON Data'!$E:$E,1),SUMIFS('ON Data'!AI:AI,'ON Data'!$E:$E,1)/'ON Data'!$D$3),1)</f>
        <v>1</v>
      </c>
      <c r="AE6" s="320">
        <f xml:space="preserve">
TRUNC(IF($A$4&lt;=12,SUMIFS('ON Data'!AJ:AJ,'ON Data'!$D:$D,$A$4,'ON Data'!$E:$E,1),SUMIFS('ON Data'!AJ:AJ,'ON Data'!$E:$E,1)/'ON Data'!$D$3),1)</f>
        <v>0</v>
      </c>
      <c r="AF6" s="320">
        <f xml:space="preserve">
TRUNC(IF($A$4&lt;=12,SUMIFS('ON Data'!AK:AK,'ON Data'!$D:$D,$A$4,'ON Data'!$E:$E,1),SUMIFS('ON Data'!AK:AK,'ON Data'!$E:$E,1)/'ON Data'!$D$3),1)</f>
        <v>0</v>
      </c>
      <c r="AG6" s="320">
        <f xml:space="preserve">
TRUNC(IF($A$4&lt;=12,SUMIFS('ON Data'!AL:AL,'ON Data'!$D:$D,$A$4,'ON Data'!$E:$E,1),SUMIFS('ON Data'!AL:AL,'ON Data'!$E:$E,1)/'ON Data'!$D$3),1)</f>
        <v>0</v>
      </c>
      <c r="AH6" s="612">
        <f xml:space="preserve">
TRUNC(IF($A$4&lt;=12,SUMIFS('ON Data'!AN:AN,'ON Data'!$D:$D,$A$4,'ON Data'!$E:$E,1),SUMIFS('ON Data'!AN:AN,'ON Data'!$E:$E,1)/'ON Data'!$D$3),1)</f>
        <v>8</v>
      </c>
      <c r="AI6" s="625"/>
    </row>
    <row r="7" spans="1:35" ht="15" hidden="1" outlineLevel="1" thickBot="1" x14ac:dyDescent="0.35">
      <c r="A7" s="280" t="s">
        <v>116</v>
      </c>
      <c r="B7" s="318"/>
      <c r="C7" s="321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612"/>
      <c r="AI7" s="625"/>
    </row>
    <row r="8" spans="1:35" ht="15" hidden="1" outlineLevel="1" thickBot="1" x14ac:dyDescent="0.35">
      <c r="A8" s="280" t="s">
        <v>81</v>
      </c>
      <c r="B8" s="318"/>
      <c r="C8" s="321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612"/>
      <c r="AI8" s="625"/>
    </row>
    <row r="9" spans="1:35" ht="15" hidden="1" outlineLevel="1" thickBot="1" x14ac:dyDescent="0.35">
      <c r="A9" s="281" t="s">
        <v>69</v>
      </c>
      <c r="B9" s="322"/>
      <c r="C9" s="323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613"/>
      <c r="AI9" s="625"/>
    </row>
    <row r="10" spans="1:35" x14ac:dyDescent="0.3">
      <c r="A10" s="282" t="s">
        <v>203</v>
      </c>
      <c r="B10" s="297"/>
      <c r="C10" s="298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614"/>
      <c r="AI10" s="625"/>
    </row>
    <row r="11" spans="1:35" x14ac:dyDescent="0.3">
      <c r="A11" s="283" t="s">
        <v>204</v>
      </c>
      <c r="B11" s="300">
        <f xml:space="preserve">
IF($A$4&lt;=12,SUMIFS('ON Data'!F:F,'ON Data'!$D:$D,$A$4,'ON Data'!$E:$E,2),SUMIFS('ON Data'!F:F,'ON Data'!$E:$E,2))</f>
        <v>75341.3</v>
      </c>
      <c r="C11" s="301">
        <f xml:space="preserve">
IF($A$4&lt;=12,SUMIFS('ON Data'!G:G,'ON Data'!$D:$D,$A$4,'ON Data'!$E:$E,2),SUMIFS('ON Data'!G:G,'ON Data'!$E:$E,2))</f>
        <v>0</v>
      </c>
      <c r="D11" s="302">
        <f xml:space="preserve">
IF($A$4&lt;=12,SUMIFS('ON Data'!H:H,'ON Data'!$D:$D,$A$4,'ON Data'!$E:$E,2),SUMIFS('ON Data'!H:H,'ON Data'!$E:$E,2))</f>
        <v>18166.400000000001</v>
      </c>
      <c r="E11" s="302">
        <f xml:space="preserve">
IF($A$4&lt;=12,SUMIFS('ON Data'!I:I,'ON Data'!$D:$D,$A$4,'ON Data'!$E:$E,2),SUMIFS('ON Data'!I:I,'ON Data'!$E:$E,2))</f>
        <v>0</v>
      </c>
      <c r="F11" s="302">
        <f xml:space="preserve">
IF($A$4&lt;=12,SUMIFS('ON Data'!K:K,'ON Data'!$D:$D,$A$4,'ON Data'!$E:$E,2),SUMIFS('ON Data'!K:K,'ON Data'!$E:$E,2))</f>
        <v>6191.5</v>
      </c>
      <c r="G11" s="302">
        <f xml:space="preserve">
IF($A$4&lt;=12,SUMIFS('ON Data'!L:L,'ON Data'!$D:$D,$A$4,'ON Data'!$E:$E,2),SUMIFS('ON Data'!L:L,'ON Data'!$E:$E,2))</f>
        <v>0</v>
      </c>
      <c r="H11" s="302">
        <f xml:space="preserve">
IF($A$4&lt;=12,SUMIFS('ON Data'!M:M,'ON Data'!$D:$D,$A$4,'ON Data'!$E:$E,2),SUMIFS('ON Data'!M:M,'ON Data'!$E:$E,2))</f>
        <v>0</v>
      </c>
      <c r="I11" s="302">
        <f xml:space="preserve">
IF($A$4&lt;=12,SUMIFS('ON Data'!N:N,'ON Data'!$D:$D,$A$4,'ON Data'!$E:$E,2),SUMIFS('ON Data'!N:N,'ON Data'!$E:$E,2))</f>
        <v>44723.399999999994</v>
      </c>
      <c r="J11" s="302">
        <f xml:space="preserve">
IF($A$4&lt;=12,SUMIFS('ON Data'!O:O,'ON Data'!$D:$D,$A$4,'ON Data'!$E:$E,2),SUMIFS('ON Data'!O:O,'ON Data'!$E:$E,2))</f>
        <v>0</v>
      </c>
      <c r="K11" s="302">
        <f xml:space="preserve">
IF($A$4&lt;=12,SUMIFS('ON Data'!P:P,'ON Data'!$D:$D,$A$4,'ON Data'!$E:$E,2),SUMIFS('ON Data'!P:P,'ON Data'!$E:$E,2))</f>
        <v>0</v>
      </c>
      <c r="L11" s="302">
        <f xml:space="preserve">
IF($A$4&lt;=12,SUMIFS('ON Data'!Q:Q,'ON Data'!$D:$D,$A$4,'ON Data'!$E:$E,2),SUMIFS('ON Data'!Q:Q,'ON Data'!$E:$E,2))</f>
        <v>0</v>
      </c>
      <c r="M11" s="302">
        <f xml:space="preserve">
IF($A$4&lt;=12,SUMIFS('ON Data'!R:R,'ON Data'!$D:$D,$A$4,'ON Data'!$E:$E,2),SUMIFS('ON Data'!R:R,'ON Data'!$E:$E,2))</f>
        <v>0</v>
      </c>
      <c r="N11" s="302">
        <f xml:space="preserve">
IF($A$4&lt;=12,SUMIFS('ON Data'!S:S,'ON Data'!$D:$D,$A$4,'ON Data'!$E:$E,2),SUMIFS('ON Data'!S:S,'ON Data'!$E:$E,2))</f>
        <v>0</v>
      </c>
      <c r="O11" s="302">
        <f xml:space="preserve">
IF($A$4&lt;=12,SUMIFS('ON Data'!T:T,'ON Data'!$D:$D,$A$4,'ON Data'!$E:$E,2),SUMIFS('ON Data'!T:T,'ON Data'!$E:$E,2))</f>
        <v>0</v>
      </c>
      <c r="P11" s="302">
        <f xml:space="preserve">
IF($A$4&lt;=12,SUMIFS('ON Data'!U:U,'ON Data'!$D:$D,$A$4,'ON Data'!$E:$E,2),SUMIFS('ON Data'!U:U,'ON Data'!$E:$E,2))</f>
        <v>0</v>
      </c>
      <c r="Q11" s="302">
        <f xml:space="preserve">
IF($A$4&lt;=12,SUMIFS('ON Data'!V:V,'ON Data'!$D:$D,$A$4,'ON Data'!$E:$E,2),SUMIFS('ON Data'!V:V,'ON Data'!$E:$E,2))</f>
        <v>0</v>
      </c>
      <c r="R11" s="302">
        <f xml:space="preserve">
IF($A$4&lt;=12,SUMIFS('ON Data'!W:W,'ON Data'!$D:$D,$A$4,'ON Data'!$E:$E,2),SUMIFS('ON Data'!W:W,'ON Data'!$E:$E,2))</f>
        <v>0</v>
      </c>
      <c r="S11" s="302">
        <f xml:space="preserve">
IF($A$4&lt;=12,SUMIFS('ON Data'!X:X,'ON Data'!$D:$D,$A$4,'ON Data'!$E:$E,2),SUMIFS('ON Data'!X:X,'ON Data'!$E:$E,2))</f>
        <v>0</v>
      </c>
      <c r="T11" s="302">
        <f xml:space="preserve">
IF($A$4&lt;=12,SUMIFS('ON Data'!Y:Y,'ON Data'!$D:$D,$A$4,'ON Data'!$E:$E,2),SUMIFS('ON Data'!Y:Y,'ON Data'!$E:$E,2))</f>
        <v>0</v>
      </c>
      <c r="U11" s="302">
        <f xml:space="preserve">
IF($A$4&lt;=12,SUMIFS('ON Data'!Z:Z,'ON Data'!$D:$D,$A$4,'ON Data'!$E:$E,2),SUMIFS('ON Data'!Z:Z,'ON Data'!$E:$E,2))</f>
        <v>0</v>
      </c>
      <c r="V11" s="302">
        <f xml:space="preserve">
IF($A$4&lt;=12,SUMIFS('ON Data'!AA:AA,'ON Data'!$D:$D,$A$4,'ON Data'!$E:$E,2),SUMIFS('ON Data'!AA:AA,'ON Data'!$E:$E,2))</f>
        <v>0</v>
      </c>
      <c r="W11" s="302">
        <f xml:space="preserve">
IF($A$4&lt;=12,SUMIFS('ON Data'!AB:AB,'ON Data'!$D:$D,$A$4,'ON Data'!$E:$E,2),SUMIFS('ON Data'!AB:AB,'ON Data'!$E:$E,2))</f>
        <v>0</v>
      </c>
      <c r="X11" s="302">
        <f xml:space="preserve">
IF($A$4&lt;=12,SUMIFS('ON Data'!AC:AC,'ON Data'!$D:$D,$A$4,'ON Data'!$E:$E,2),SUMIFS('ON Data'!AC:AC,'ON Data'!$E:$E,2))</f>
        <v>0</v>
      </c>
      <c r="Y11" s="302">
        <f xml:space="preserve">
IF($A$4&lt;=12,SUMIFS('ON Data'!AD:AD,'ON Data'!$D:$D,$A$4,'ON Data'!$E:$E,2),SUMIFS('ON Data'!AD:AD,'ON Data'!$E:$E,2))</f>
        <v>0</v>
      </c>
      <c r="Z11" s="302">
        <f xml:space="preserve">
IF($A$4&lt;=12,SUMIFS('ON Data'!AE:AE,'ON Data'!$D:$D,$A$4,'ON Data'!$E:$E,2),SUMIFS('ON Data'!AE:AE,'ON Data'!$E:$E,2))</f>
        <v>0</v>
      </c>
      <c r="AA11" s="302">
        <f xml:space="preserve">
IF($A$4&lt;=12,SUMIFS('ON Data'!AF:AF,'ON Data'!$D:$D,$A$4,'ON Data'!$E:$E,2),SUMIFS('ON Data'!AF:AF,'ON Data'!$E:$E,2))</f>
        <v>0</v>
      </c>
      <c r="AB11" s="302">
        <f xml:space="preserve">
IF($A$4&lt;=12,SUMIFS('ON Data'!AG:AG,'ON Data'!$D:$D,$A$4,'ON Data'!$E:$E,2),SUMIFS('ON Data'!AG:AG,'ON Data'!$E:$E,2))</f>
        <v>0</v>
      </c>
      <c r="AC11" s="302">
        <f xml:space="preserve">
IF($A$4&lt;=12,SUMIFS('ON Data'!AH:AH,'ON Data'!$D:$D,$A$4,'ON Data'!$E:$E,2),SUMIFS('ON Data'!AH:AH,'ON Data'!$E:$E,2))</f>
        <v>0</v>
      </c>
      <c r="AD11" s="302">
        <f xml:space="preserve">
IF($A$4&lt;=12,SUMIFS('ON Data'!AI:AI,'ON Data'!$D:$D,$A$4,'ON Data'!$E:$E,2),SUMIFS('ON Data'!AI:AI,'ON Data'!$E:$E,2))</f>
        <v>796</v>
      </c>
      <c r="AE11" s="302">
        <f xml:space="preserve">
IF($A$4&lt;=12,SUMIFS('ON Data'!AJ:AJ,'ON Data'!$D:$D,$A$4,'ON Data'!$E:$E,2),SUMIFS('ON Data'!AJ:AJ,'ON Data'!$E:$E,2))</f>
        <v>0</v>
      </c>
      <c r="AF11" s="302">
        <f xml:space="preserve">
IF($A$4&lt;=12,SUMIFS('ON Data'!AK:AK,'ON Data'!$D:$D,$A$4,'ON Data'!$E:$E,2),SUMIFS('ON Data'!AK:AK,'ON Data'!$E:$E,2))</f>
        <v>0</v>
      </c>
      <c r="AG11" s="302">
        <f xml:space="preserve">
IF($A$4&lt;=12,SUMIFS('ON Data'!AL:AL,'ON Data'!$D:$D,$A$4,'ON Data'!$E:$E,2),SUMIFS('ON Data'!AL:AL,'ON Data'!$E:$E,2))</f>
        <v>0</v>
      </c>
      <c r="AH11" s="615">
        <f xml:space="preserve">
IF($A$4&lt;=12,SUMIFS('ON Data'!AN:AN,'ON Data'!$D:$D,$A$4,'ON Data'!$E:$E,2),SUMIFS('ON Data'!AN:AN,'ON Data'!$E:$E,2))</f>
        <v>5464</v>
      </c>
      <c r="AI11" s="625"/>
    </row>
    <row r="12" spans="1:35" x14ac:dyDescent="0.3">
      <c r="A12" s="283" t="s">
        <v>205</v>
      </c>
      <c r="B12" s="300">
        <f xml:space="preserve">
IF($A$4&lt;=12,SUMIFS('ON Data'!F:F,'ON Data'!$D:$D,$A$4,'ON Data'!$E:$E,3),SUMIFS('ON Data'!F:F,'ON Data'!$E:$E,3))</f>
        <v>218</v>
      </c>
      <c r="C12" s="301">
        <f xml:space="preserve">
IF($A$4&lt;=12,SUMIFS('ON Data'!G:G,'ON Data'!$D:$D,$A$4,'ON Data'!$E:$E,3),SUMIFS('ON Data'!G:G,'ON Data'!$E:$E,3))</f>
        <v>0</v>
      </c>
      <c r="D12" s="302">
        <f xml:space="preserve">
IF($A$4&lt;=12,SUMIFS('ON Data'!H:H,'ON Data'!$D:$D,$A$4,'ON Data'!$E:$E,3),SUMIFS('ON Data'!H:H,'ON Data'!$E:$E,3))</f>
        <v>218</v>
      </c>
      <c r="E12" s="302">
        <f xml:space="preserve">
IF($A$4&lt;=12,SUMIFS('ON Data'!I:I,'ON Data'!$D:$D,$A$4,'ON Data'!$E:$E,3),SUMIFS('ON Data'!I:I,'ON Data'!$E:$E,3))</f>
        <v>0</v>
      </c>
      <c r="F12" s="302">
        <f xml:space="preserve">
IF($A$4&lt;=12,SUMIFS('ON Data'!K:K,'ON Data'!$D:$D,$A$4,'ON Data'!$E:$E,3),SUMIFS('ON Data'!K:K,'ON Data'!$E:$E,3))</f>
        <v>0</v>
      </c>
      <c r="G12" s="302">
        <f xml:space="preserve">
IF($A$4&lt;=12,SUMIFS('ON Data'!L:L,'ON Data'!$D:$D,$A$4,'ON Data'!$E:$E,3),SUMIFS('ON Data'!L:L,'ON Data'!$E:$E,3))</f>
        <v>0</v>
      </c>
      <c r="H12" s="302">
        <f xml:space="preserve">
IF($A$4&lt;=12,SUMIFS('ON Data'!M:M,'ON Data'!$D:$D,$A$4,'ON Data'!$E:$E,3),SUMIFS('ON Data'!M:M,'ON Data'!$E:$E,3))</f>
        <v>0</v>
      </c>
      <c r="I12" s="302">
        <f xml:space="preserve">
IF($A$4&lt;=12,SUMIFS('ON Data'!N:N,'ON Data'!$D:$D,$A$4,'ON Data'!$E:$E,3),SUMIFS('ON Data'!N:N,'ON Data'!$E:$E,3))</f>
        <v>0</v>
      </c>
      <c r="J12" s="302">
        <f xml:space="preserve">
IF($A$4&lt;=12,SUMIFS('ON Data'!O:O,'ON Data'!$D:$D,$A$4,'ON Data'!$E:$E,3),SUMIFS('ON Data'!O:O,'ON Data'!$E:$E,3))</f>
        <v>0</v>
      </c>
      <c r="K12" s="302">
        <f xml:space="preserve">
IF($A$4&lt;=12,SUMIFS('ON Data'!P:P,'ON Data'!$D:$D,$A$4,'ON Data'!$E:$E,3),SUMIFS('ON Data'!P:P,'ON Data'!$E:$E,3))</f>
        <v>0</v>
      </c>
      <c r="L12" s="302">
        <f xml:space="preserve">
IF($A$4&lt;=12,SUMIFS('ON Data'!Q:Q,'ON Data'!$D:$D,$A$4,'ON Data'!$E:$E,3),SUMIFS('ON Data'!Q:Q,'ON Data'!$E:$E,3))</f>
        <v>0</v>
      </c>
      <c r="M12" s="302">
        <f xml:space="preserve">
IF($A$4&lt;=12,SUMIFS('ON Data'!R:R,'ON Data'!$D:$D,$A$4,'ON Data'!$E:$E,3),SUMIFS('ON Data'!R:R,'ON Data'!$E:$E,3))</f>
        <v>0</v>
      </c>
      <c r="N12" s="302">
        <f xml:space="preserve">
IF($A$4&lt;=12,SUMIFS('ON Data'!S:S,'ON Data'!$D:$D,$A$4,'ON Data'!$E:$E,3),SUMIFS('ON Data'!S:S,'ON Data'!$E:$E,3))</f>
        <v>0</v>
      </c>
      <c r="O12" s="302">
        <f xml:space="preserve">
IF($A$4&lt;=12,SUMIFS('ON Data'!T:T,'ON Data'!$D:$D,$A$4,'ON Data'!$E:$E,3),SUMIFS('ON Data'!T:T,'ON Data'!$E:$E,3))</f>
        <v>0</v>
      </c>
      <c r="P12" s="302">
        <f xml:space="preserve">
IF($A$4&lt;=12,SUMIFS('ON Data'!U:U,'ON Data'!$D:$D,$A$4,'ON Data'!$E:$E,3),SUMIFS('ON Data'!U:U,'ON Data'!$E:$E,3))</f>
        <v>0</v>
      </c>
      <c r="Q12" s="302">
        <f xml:space="preserve">
IF($A$4&lt;=12,SUMIFS('ON Data'!V:V,'ON Data'!$D:$D,$A$4,'ON Data'!$E:$E,3),SUMIFS('ON Data'!V:V,'ON Data'!$E:$E,3))</f>
        <v>0</v>
      </c>
      <c r="R12" s="302">
        <f xml:space="preserve">
IF($A$4&lt;=12,SUMIFS('ON Data'!W:W,'ON Data'!$D:$D,$A$4,'ON Data'!$E:$E,3),SUMIFS('ON Data'!W:W,'ON Data'!$E:$E,3))</f>
        <v>0</v>
      </c>
      <c r="S12" s="302">
        <f xml:space="preserve">
IF($A$4&lt;=12,SUMIFS('ON Data'!X:X,'ON Data'!$D:$D,$A$4,'ON Data'!$E:$E,3),SUMIFS('ON Data'!X:X,'ON Data'!$E:$E,3))</f>
        <v>0</v>
      </c>
      <c r="T12" s="302">
        <f xml:space="preserve">
IF($A$4&lt;=12,SUMIFS('ON Data'!Y:Y,'ON Data'!$D:$D,$A$4,'ON Data'!$E:$E,3),SUMIFS('ON Data'!Y:Y,'ON Data'!$E:$E,3))</f>
        <v>0</v>
      </c>
      <c r="U12" s="302">
        <f xml:space="preserve">
IF($A$4&lt;=12,SUMIFS('ON Data'!Z:Z,'ON Data'!$D:$D,$A$4,'ON Data'!$E:$E,3),SUMIFS('ON Data'!Z:Z,'ON Data'!$E:$E,3))</f>
        <v>0</v>
      </c>
      <c r="V12" s="302">
        <f xml:space="preserve">
IF($A$4&lt;=12,SUMIFS('ON Data'!AA:AA,'ON Data'!$D:$D,$A$4,'ON Data'!$E:$E,3),SUMIFS('ON Data'!AA:AA,'ON Data'!$E:$E,3))</f>
        <v>0</v>
      </c>
      <c r="W12" s="302">
        <f xml:space="preserve">
IF($A$4&lt;=12,SUMIFS('ON Data'!AB:AB,'ON Data'!$D:$D,$A$4,'ON Data'!$E:$E,3),SUMIFS('ON Data'!AB:AB,'ON Data'!$E:$E,3))</f>
        <v>0</v>
      </c>
      <c r="X12" s="302">
        <f xml:space="preserve">
IF($A$4&lt;=12,SUMIFS('ON Data'!AC:AC,'ON Data'!$D:$D,$A$4,'ON Data'!$E:$E,3),SUMIFS('ON Data'!AC:AC,'ON Data'!$E:$E,3))</f>
        <v>0</v>
      </c>
      <c r="Y12" s="302">
        <f xml:space="preserve">
IF($A$4&lt;=12,SUMIFS('ON Data'!AD:AD,'ON Data'!$D:$D,$A$4,'ON Data'!$E:$E,3),SUMIFS('ON Data'!AD:AD,'ON Data'!$E:$E,3))</f>
        <v>0</v>
      </c>
      <c r="Z12" s="302">
        <f xml:space="preserve">
IF($A$4&lt;=12,SUMIFS('ON Data'!AE:AE,'ON Data'!$D:$D,$A$4,'ON Data'!$E:$E,3),SUMIFS('ON Data'!AE:AE,'ON Data'!$E:$E,3))</f>
        <v>0</v>
      </c>
      <c r="AA12" s="302">
        <f xml:space="preserve">
IF($A$4&lt;=12,SUMIFS('ON Data'!AF:AF,'ON Data'!$D:$D,$A$4,'ON Data'!$E:$E,3),SUMIFS('ON Data'!AF:AF,'ON Data'!$E:$E,3))</f>
        <v>0</v>
      </c>
      <c r="AB12" s="302">
        <f xml:space="preserve">
IF($A$4&lt;=12,SUMIFS('ON Data'!AG:AG,'ON Data'!$D:$D,$A$4,'ON Data'!$E:$E,3),SUMIFS('ON Data'!AG:AG,'ON Data'!$E:$E,3))</f>
        <v>0</v>
      </c>
      <c r="AC12" s="302">
        <f xml:space="preserve">
IF($A$4&lt;=12,SUMIFS('ON Data'!AH:AH,'ON Data'!$D:$D,$A$4,'ON Data'!$E:$E,3),SUMIFS('ON Data'!AH:AH,'ON Data'!$E:$E,3))</f>
        <v>0</v>
      </c>
      <c r="AD12" s="302">
        <f xml:space="preserve">
IF($A$4&lt;=12,SUMIFS('ON Data'!AI:AI,'ON Data'!$D:$D,$A$4,'ON Data'!$E:$E,3),SUMIFS('ON Data'!AI:AI,'ON Data'!$E:$E,3))</f>
        <v>0</v>
      </c>
      <c r="AE12" s="302">
        <f xml:space="preserve">
IF($A$4&lt;=12,SUMIFS('ON Data'!AJ:AJ,'ON Data'!$D:$D,$A$4,'ON Data'!$E:$E,3),SUMIFS('ON Data'!AJ:AJ,'ON Data'!$E:$E,3))</f>
        <v>0</v>
      </c>
      <c r="AF12" s="302">
        <f xml:space="preserve">
IF($A$4&lt;=12,SUMIFS('ON Data'!AK:AK,'ON Data'!$D:$D,$A$4,'ON Data'!$E:$E,3),SUMIFS('ON Data'!AK:AK,'ON Data'!$E:$E,3))</f>
        <v>0</v>
      </c>
      <c r="AG12" s="302">
        <f xml:space="preserve">
IF($A$4&lt;=12,SUMIFS('ON Data'!AL:AL,'ON Data'!$D:$D,$A$4,'ON Data'!$E:$E,3),SUMIFS('ON Data'!AL:AL,'ON Data'!$E:$E,3))</f>
        <v>0</v>
      </c>
      <c r="AH12" s="615">
        <f xml:space="preserve">
IF($A$4&lt;=12,SUMIFS('ON Data'!AN:AN,'ON Data'!$D:$D,$A$4,'ON Data'!$E:$E,3),SUMIFS('ON Data'!AN:AN,'ON Data'!$E:$E,3))</f>
        <v>0</v>
      </c>
      <c r="AI12" s="625"/>
    </row>
    <row r="13" spans="1:35" x14ac:dyDescent="0.3">
      <c r="A13" s="283" t="s">
        <v>212</v>
      </c>
      <c r="B13" s="300">
        <f xml:space="preserve">
IF($A$4&lt;=12,SUMIFS('ON Data'!F:F,'ON Data'!$D:$D,$A$4,'ON Data'!$E:$E,4),SUMIFS('ON Data'!F:F,'ON Data'!$E:$E,4))</f>
        <v>3760.25</v>
      </c>
      <c r="C13" s="301">
        <f xml:space="preserve">
IF($A$4&lt;=12,SUMIFS('ON Data'!G:G,'ON Data'!$D:$D,$A$4,'ON Data'!$E:$E,4),SUMIFS('ON Data'!G:G,'ON Data'!$E:$E,4))</f>
        <v>0</v>
      </c>
      <c r="D13" s="302">
        <f xml:space="preserve">
IF($A$4&lt;=12,SUMIFS('ON Data'!H:H,'ON Data'!$D:$D,$A$4,'ON Data'!$E:$E,4),SUMIFS('ON Data'!H:H,'ON Data'!$E:$E,4))</f>
        <v>3088</v>
      </c>
      <c r="E13" s="302">
        <f xml:space="preserve">
IF($A$4&lt;=12,SUMIFS('ON Data'!I:I,'ON Data'!$D:$D,$A$4,'ON Data'!$E:$E,4),SUMIFS('ON Data'!I:I,'ON Data'!$E:$E,4))</f>
        <v>0</v>
      </c>
      <c r="F13" s="302">
        <f xml:space="preserve">
IF($A$4&lt;=12,SUMIFS('ON Data'!K:K,'ON Data'!$D:$D,$A$4,'ON Data'!$E:$E,4),SUMIFS('ON Data'!K:K,'ON Data'!$E:$E,4))</f>
        <v>130.5</v>
      </c>
      <c r="G13" s="302">
        <f xml:space="preserve">
IF($A$4&lt;=12,SUMIFS('ON Data'!L:L,'ON Data'!$D:$D,$A$4,'ON Data'!$E:$E,4),SUMIFS('ON Data'!L:L,'ON Data'!$E:$E,4))</f>
        <v>0</v>
      </c>
      <c r="H13" s="302">
        <f xml:space="preserve">
IF($A$4&lt;=12,SUMIFS('ON Data'!M:M,'ON Data'!$D:$D,$A$4,'ON Data'!$E:$E,4),SUMIFS('ON Data'!M:M,'ON Data'!$E:$E,4))</f>
        <v>0</v>
      </c>
      <c r="I13" s="302">
        <f xml:space="preserve">
IF($A$4&lt;=12,SUMIFS('ON Data'!N:N,'ON Data'!$D:$D,$A$4,'ON Data'!$E:$E,4),SUMIFS('ON Data'!N:N,'ON Data'!$E:$E,4))</f>
        <v>541.75</v>
      </c>
      <c r="J13" s="302">
        <f xml:space="preserve">
IF($A$4&lt;=12,SUMIFS('ON Data'!O:O,'ON Data'!$D:$D,$A$4,'ON Data'!$E:$E,4),SUMIFS('ON Data'!O:O,'ON Data'!$E:$E,4))</f>
        <v>0</v>
      </c>
      <c r="K13" s="302">
        <f xml:space="preserve">
IF($A$4&lt;=12,SUMIFS('ON Data'!P:P,'ON Data'!$D:$D,$A$4,'ON Data'!$E:$E,4),SUMIFS('ON Data'!P:P,'ON Data'!$E:$E,4))</f>
        <v>0</v>
      </c>
      <c r="L13" s="302">
        <f xml:space="preserve">
IF($A$4&lt;=12,SUMIFS('ON Data'!Q:Q,'ON Data'!$D:$D,$A$4,'ON Data'!$E:$E,4),SUMIFS('ON Data'!Q:Q,'ON Data'!$E:$E,4))</f>
        <v>0</v>
      </c>
      <c r="M13" s="302">
        <f xml:space="preserve">
IF($A$4&lt;=12,SUMIFS('ON Data'!R:R,'ON Data'!$D:$D,$A$4,'ON Data'!$E:$E,4),SUMIFS('ON Data'!R:R,'ON Data'!$E:$E,4))</f>
        <v>0</v>
      </c>
      <c r="N13" s="302">
        <f xml:space="preserve">
IF($A$4&lt;=12,SUMIFS('ON Data'!S:S,'ON Data'!$D:$D,$A$4,'ON Data'!$E:$E,4),SUMIFS('ON Data'!S:S,'ON Data'!$E:$E,4))</f>
        <v>0</v>
      </c>
      <c r="O13" s="302">
        <f xml:space="preserve">
IF($A$4&lt;=12,SUMIFS('ON Data'!T:T,'ON Data'!$D:$D,$A$4,'ON Data'!$E:$E,4),SUMIFS('ON Data'!T:T,'ON Data'!$E:$E,4))</f>
        <v>0</v>
      </c>
      <c r="P13" s="302">
        <f xml:space="preserve">
IF($A$4&lt;=12,SUMIFS('ON Data'!U:U,'ON Data'!$D:$D,$A$4,'ON Data'!$E:$E,4),SUMIFS('ON Data'!U:U,'ON Data'!$E:$E,4))</f>
        <v>0</v>
      </c>
      <c r="Q13" s="302">
        <f xml:space="preserve">
IF($A$4&lt;=12,SUMIFS('ON Data'!V:V,'ON Data'!$D:$D,$A$4,'ON Data'!$E:$E,4),SUMIFS('ON Data'!V:V,'ON Data'!$E:$E,4))</f>
        <v>0</v>
      </c>
      <c r="R13" s="302">
        <f xml:space="preserve">
IF($A$4&lt;=12,SUMIFS('ON Data'!W:W,'ON Data'!$D:$D,$A$4,'ON Data'!$E:$E,4),SUMIFS('ON Data'!W:W,'ON Data'!$E:$E,4))</f>
        <v>0</v>
      </c>
      <c r="S13" s="302">
        <f xml:space="preserve">
IF($A$4&lt;=12,SUMIFS('ON Data'!X:X,'ON Data'!$D:$D,$A$4,'ON Data'!$E:$E,4),SUMIFS('ON Data'!X:X,'ON Data'!$E:$E,4))</f>
        <v>0</v>
      </c>
      <c r="T13" s="302">
        <f xml:space="preserve">
IF($A$4&lt;=12,SUMIFS('ON Data'!Y:Y,'ON Data'!$D:$D,$A$4,'ON Data'!$E:$E,4),SUMIFS('ON Data'!Y:Y,'ON Data'!$E:$E,4))</f>
        <v>0</v>
      </c>
      <c r="U13" s="302">
        <f xml:space="preserve">
IF($A$4&lt;=12,SUMIFS('ON Data'!Z:Z,'ON Data'!$D:$D,$A$4,'ON Data'!$E:$E,4),SUMIFS('ON Data'!Z:Z,'ON Data'!$E:$E,4))</f>
        <v>0</v>
      </c>
      <c r="V13" s="302">
        <f xml:space="preserve">
IF($A$4&lt;=12,SUMIFS('ON Data'!AA:AA,'ON Data'!$D:$D,$A$4,'ON Data'!$E:$E,4),SUMIFS('ON Data'!AA:AA,'ON Data'!$E:$E,4))</f>
        <v>0</v>
      </c>
      <c r="W13" s="302">
        <f xml:space="preserve">
IF($A$4&lt;=12,SUMIFS('ON Data'!AB:AB,'ON Data'!$D:$D,$A$4,'ON Data'!$E:$E,4),SUMIFS('ON Data'!AB:AB,'ON Data'!$E:$E,4))</f>
        <v>0</v>
      </c>
      <c r="X13" s="302">
        <f xml:space="preserve">
IF($A$4&lt;=12,SUMIFS('ON Data'!AC:AC,'ON Data'!$D:$D,$A$4,'ON Data'!$E:$E,4),SUMIFS('ON Data'!AC:AC,'ON Data'!$E:$E,4))</f>
        <v>0</v>
      </c>
      <c r="Y13" s="302">
        <f xml:space="preserve">
IF($A$4&lt;=12,SUMIFS('ON Data'!AD:AD,'ON Data'!$D:$D,$A$4,'ON Data'!$E:$E,4),SUMIFS('ON Data'!AD:AD,'ON Data'!$E:$E,4))</f>
        <v>0</v>
      </c>
      <c r="Z13" s="302">
        <f xml:space="preserve">
IF($A$4&lt;=12,SUMIFS('ON Data'!AE:AE,'ON Data'!$D:$D,$A$4,'ON Data'!$E:$E,4),SUMIFS('ON Data'!AE:AE,'ON Data'!$E:$E,4))</f>
        <v>0</v>
      </c>
      <c r="AA13" s="302">
        <f xml:space="preserve">
IF($A$4&lt;=12,SUMIFS('ON Data'!AF:AF,'ON Data'!$D:$D,$A$4,'ON Data'!$E:$E,4),SUMIFS('ON Data'!AF:AF,'ON Data'!$E:$E,4))</f>
        <v>0</v>
      </c>
      <c r="AB13" s="302">
        <f xml:space="preserve">
IF($A$4&lt;=12,SUMIFS('ON Data'!AG:AG,'ON Data'!$D:$D,$A$4,'ON Data'!$E:$E,4),SUMIFS('ON Data'!AG:AG,'ON Data'!$E:$E,4))</f>
        <v>0</v>
      </c>
      <c r="AC13" s="302">
        <f xml:space="preserve">
IF($A$4&lt;=12,SUMIFS('ON Data'!AH:AH,'ON Data'!$D:$D,$A$4,'ON Data'!$E:$E,4),SUMIFS('ON Data'!AH:AH,'ON Data'!$E:$E,4))</f>
        <v>0</v>
      </c>
      <c r="AD13" s="302">
        <f xml:space="preserve">
IF($A$4&lt;=12,SUMIFS('ON Data'!AI:AI,'ON Data'!$D:$D,$A$4,'ON Data'!$E:$E,4),SUMIFS('ON Data'!AI:AI,'ON Data'!$E:$E,4))</f>
        <v>0</v>
      </c>
      <c r="AE13" s="302">
        <f xml:space="preserve">
IF($A$4&lt;=12,SUMIFS('ON Data'!AJ:AJ,'ON Data'!$D:$D,$A$4,'ON Data'!$E:$E,4),SUMIFS('ON Data'!AJ:AJ,'ON Data'!$E:$E,4))</f>
        <v>0</v>
      </c>
      <c r="AF13" s="302">
        <f xml:space="preserve">
IF($A$4&lt;=12,SUMIFS('ON Data'!AK:AK,'ON Data'!$D:$D,$A$4,'ON Data'!$E:$E,4),SUMIFS('ON Data'!AK:AK,'ON Data'!$E:$E,4))</f>
        <v>0</v>
      </c>
      <c r="AG13" s="302">
        <f xml:space="preserve">
IF($A$4&lt;=12,SUMIFS('ON Data'!AL:AL,'ON Data'!$D:$D,$A$4,'ON Data'!$E:$E,4),SUMIFS('ON Data'!AL:AL,'ON Data'!$E:$E,4))</f>
        <v>0</v>
      </c>
      <c r="AH13" s="615">
        <f xml:space="preserve">
IF($A$4&lt;=12,SUMIFS('ON Data'!AN:AN,'ON Data'!$D:$D,$A$4,'ON Data'!$E:$E,4),SUMIFS('ON Data'!AN:AN,'ON Data'!$E:$E,4))</f>
        <v>0</v>
      </c>
      <c r="AI13" s="625"/>
    </row>
    <row r="14" spans="1:35" ht="15" thickBot="1" x14ac:dyDescent="0.35">
      <c r="A14" s="284" t="s">
        <v>206</v>
      </c>
      <c r="B14" s="303">
        <f xml:space="preserve">
IF($A$4&lt;=12,SUMIFS('ON Data'!F:F,'ON Data'!$D:$D,$A$4,'ON Data'!$E:$E,5),SUMIFS('ON Data'!F:F,'ON Data'!$E:$E,5))</f>
        <v>0</v>
      </c>
      <c r="C14" s="304">
        <f xml:space="preserve">
IF($A$4&lt;=12,SUMIFS('ON Data'!G:G,'ON Data'!$D:$D,$A$4,'ON Data'!$E:$E,5),SUMIFS('ON Data'!G:G,'ON Data'!$E:$E,5))</f>
        <v>0</v>
      </c>
      <c r="D14" s="305">
        <f xml:space="preserve">
IF($A$4&lt;=12,SUMIFS('ON Data'!H:H,'ON Data'!$D:$D,$A$4,'ON Data'!$E:$E,5),SUMIFS('ON Data'!H:H,'ON Data'!$E:$E,5))</f>
        <v>0</v>
      </c>
      <c r="E14" s="305">
        <f xml:space="preserve">
IF($A$4&lt;=12,SUMIFS('ON Data'!I:I,'ON Data'!$D:$D,$A$4,'ON Data'!$E:$E,5),SUMIFS('ON Data'!I:I,'ON Data'!$E:$E,5))</f>
        <v>0</v>
      </c>
      <c r="F14" s="305">
        <f xml:space="preserve">
IF($A$4&lt;=12,SUMIFS('ON Data'!K:K,'ON Data'!$D:$D,$A$4,'ON Data'!$E:$E,5),SUMIFS('ON Data'!K:K,'ON Data'!$E:$E,5))</f>
        <v>0</v>
      </c>
      <c r="G14" s="305">
        <f xml:space="preserve">
IF($A$4&lt;=12,SUMIFS('ON Data'!L:L,'ON Data'!$D:$D,$A$4,'ON Data'!$E:$E,5),SUMIFS('ON Data'!L:L,'ON Data'!$E:$E,5))</f>
        <v>0</v>
      </c>
      <c r="H14" s="305">
        <f xml:space="preserve">
IF($A$4&lt;=12,SUMIFS('ON Data'!M:M,'ON Data'!$D:$D,$A$4,'ON Data'!$E:$E,5),SUMIFS('ON Data'!M:M,'ON Data'!$E:$E,5))</f>
        <v>0</v>
      </c>
      <c r="I14" s="305">
        <f xml:space="preserve">
IF($A$4&lt;=12,SUMIFS('ON Data'!N:N,'ON Data'!$D:$D,$A$4,'ON Data'!$E:$E,5),SUMIFS('ON Data'!N:N,'ON Data'!$E:$E,5))</f>
        <v>0</v>
      </c>
      <c r="J14" s="305">
        <f xml:space="preserve">
IF($A$4&lt;=12,SUMIFS('ON Data'!O:O,'ON Data'!$D:$D,$A$4,'ON Data'!$E:$E,5),SUMIFS('ON Data'!O:O,'ON Data'!$E:$E,5))</f>
        <v>0</v>
      </c>
      <c r="K14" s="305">
        <f xml:space="preserve">
IF($A$4&lt;=12,SUMIFS('ON Data'!P:P,'ON Data'!$D:$D,$A$4,'ON Data'!$E:$E,5),SUMIFS('ON Data'!P:P,'ON Data'!$E:$E,5))</f>
        <v>0</v>
      </c>
      <c r="L14" s="305">
        <f xml:space="preserve">
IF($A$4&lt;=12,SUMIFS('ON Data'!Q:Q,'ON Data'!$D:$D,$A$4,'ON Data'!$E:$E,5),SUMIFS('ON Data'!Q:Q,'ON Data'!$E:$E,5))</f>
        <v>0</v>
      </c>
      <c r="M14" s="305">
        <f xml:space="preserve">
IF($A$4&lt;=12,SUMIFS('ON Data'!R:R,'ON Data'!$D:$D,$A$4,'ON Data'!$E:$E,5),SUMIFS('ON Data'!R:R,'ON Data'!$E:$E,5))</f>
        <v>0</v>
      </c>
      <c r="N14" s="305">
        <f xml:space="preserve">
IF($A$4&lt;=12,SUMIFS('ON Data'!S:S,'ON Data'!$D:$D,$A$4,'ON Data'!$E:$E,5),SUMIFS('ON Data'!S:S,'ON Data'!$E:$E,5))</f>
        <v>0</v>
      </c>
      <c r="O14" s="305">
        <f xml:space="preserve">
IF($A$4&lt;=12,SUMIFS('ON Data'!T:T,'ON Data'!$D:$D,$A$4,'ON Data'!$E:$E,5),SUMIFS('ON Data'!T:T,'ON Data'!$E:$E,5))</f>
        <v>0</v>
      </c>
      <c r="P14" s="305">
        <f xml:space="preserve">
IF($A$4&lt;=12,SUMIFS('ON Data'!U:U,'ON Data'!$D:$D,$A$4,'ON Data'!$E:$E,5),SUMIFS('ON Data'!U:U,'ON Data'!$E:$E,5))</f>
        <v>0</v>
      </c>
      <c r="Q14" s="305">
        <f xml:space="preserve">
IF($A$4&lt;=12,SUMIFS('ON Data'!V:V,'ON Data'!$D:$D,$A$4,'ON Data'!$E:$E,5),SUMIFS('ON Data'!V:V,'ON Data'!$E:$E,5))</f>
        <v>0</v>
      </c>
      <c r="R14" s="305">
        <f xml:space="preserve">
IF($A$4&lt;=12,SUMIFS('ON Data'!W:W,'ON Data'!$D:$D,$A$4,'ON Data'!$E:$E,5),SUMIFS('ON Data'!W:W,'ON Data'!$E:$E,5))</f>
        <v>0</v>
      </c>
      <c r="S14" s="305">
        <f xml:space="preserve">
IF($A$4&lt;=12,SUMIFS('ON Data'!X:X,'ON Data'!$D:$D,$A$4,'ON Data'!$E:$E,5),SUMIFS('ON Data'!X:X,'ON Data'!$E:$E,5))</f>
        <v>0</v>
      </c>
      <c r="T14" s="305">
        <f xml:space="preserve">
IF($A$4&lt;=12,SUMIFS('ON Data'!Y:Y,'ON Data'!$D:$D,$A$4,'ON Data'!$E:$E,5),SUMIFS('ON Data'!Y:Y,'ON Data'!$E:$E,5))</f>
        <v>0</v>
      </c>
      <c r="U14" s="305">
        <f xml:space="preserve">
IF($A$4&lt;=12,SUMIFS('ON Data'!Z:Z,'ON Data'!$D:$D,$A$4,'ON Data'!$E:$E,5),SUMIFS('ON Data'!Z:Z,'ON Data'!$E:$E,5))</f>
        <v>0</v>
      </c>
      <c r="V14" s="305">
        <f xml:space="preserve">
IF($A$4&lt;=12,SUMIFS('ON Data'!AA:AA,'ON Data'!$D:$D,$A$4,'ON Data'!$E:$E,5),SUMIFS('ON Data'!AA:AA,'ON Data'!$E:$E,5))</f>
        <v>0</v>
      </c>
      <c r="W14" s="305">
        <f xml:space="preserve">
IF($A$4&lt;=12,SUMIFS('ON Data'!AB:AB,'ON Data'!$D:$D,$A$4,'ON Data'!$E:$E,5),SUMIFS('ON Data'!AB:AB,'ON Data'!$E:$E,5))</f>
        <v>0</v>
      </c>
      <c r="X14" s="305">
        <f xml:space="preserve">
IF($A$4&lt;=12,SUMIFS('ON Data'!AC:AC,'ON Data'!$D:$D,$A$4,'ON Data'!$E:$E,5),SUMIFS('ON Data'!AC:AC,'ON Data'!$E:$E,5))</f>
        <v>0</v>
      </c>
      <c r="Y14" s="305">
        <f xml:space="preserve">
IF($A$4&lt;=12,SUMIFS('ON Data'!AD:AD,'ON Data'!$D:$D,$A$4,'ON Data'!$E:$E,5),SUMIFS('ON Data'!AD:AD,'ON Data'!$E:$E,5))</f>
        <v>0</v>
      </c>
      <c r="Z14" s="305">
        <f xml:space="preserve">
IF($A$4&lt;=12,SUMIFS('ON Data'!AE:AE,'ON Data'!$D:$D,$A$4,'ON Data'!$E:$E,5),SUMIFS('ON Data'!AE:AE,'ON Data'!$E:$E,5))</f>
        <v>0</v>
      </c>
      <c r="AA14" s="305">
        <f xml:space="preserve">
IF($A$4&lt;=12,SUMIFS('ON Data'!AF:AF,'ON Data'!$D:$D,$A$4,'ON Data'!$E:$E,5),SUMIFS('ON Data'!AF:AF,'ON Data'!$E:$E,5))</f>
        <v>0</v>
      </c>
      <c r="AB14" s="305">
        <f xml:space="preserve">
IF($A$4&lt;=12,SUMIFS('ON Data'!AG:AG,'ON Data'!$D:$D,$A$4,'ON Data'!$E:$E,5),SUMIFS('ON Data'!AG:AG,'ON Data'!$E:$E,5))</f>
        <v>0</v>
      </c>
      <c r="AC14" s="305">
        <f xml:space="preserve">
IF($A$4&lt;=12,SUMIFS('ON Data'!AH:AH,'ON Data'!$D:$D,$A$4,'ON Data'!$E:$E,5),SUMIFS('ON Data'!AH:AH,'ON Data'!$E:$E,5))</f>
        <v>0</v>
      </c>
      <c r="AD14" s="305">
        <f xml:space="preserve">
IF($A$4&lt;=12,SUMIFS('ON Data'!AI:AI,'ON Data'!$D:$D,$A$4,'ON Data'!$E:$E,5),SUMIFS('ON Data'!AI:AI,'ON Data'!$E:$E,5))</f>
        <v>0</v>
      </c>
      <c r="AE14" s="305">
        <f xml:space="preserve">
IF($A$4&lt;=12,SUMIFS('ON Data'!AJ:AJ,'ON Data'!$D:$D,$A$4,'ON Data'!$E:$E,5),SUMIFS('ON Data'!AJ:AJ,'ON Data'!$E:$E,5))</f>
        <v>0</v>
      </c>
      <c r="AF14" s="305">
        <f xml:space="preserve">
IF($A$4&lt;=12,SUMIFS('ON Data'!AK:AK,'ON Data'!$D:$D,$A$4,'ON Data'!$E:$E,5),SUMIFS('ON Data'!AK:AK,'ON Data'!$E:$E,5))</f>
        <v>0</v>
      </c>
      <c r="AG14" s="305">
        <f xml:space="preserve">
IF($A$4&lt;=12,SUMIFS('ON Data'!AL:AL,'ON Data'!$D:$D,$A$4,'ON Data'!$E:$E,5),SUMIFS('ON Data'!AL:AL,'ON Data'!$E:$E,5))</f>
        <v>0</v>
      </c>
      <c r="AH14" s="616">
        <f xml:space="preserve">
IF($A$4&lt;=12,SUMIFS('ON Data'!AN:AN,'ON Data'!$D:$D,$A$4,'ON Data'!$E:$E,5),SUMIFS('ON Data'!AN:AN,'ON Data'!$E:$E,5))</f>
        <v>0</v>
      </c>
      <c r="AI14" s="625"/>
    </row>
    <row r="15" spans="1:35" x14ac:dyDescent="0.3">
      <c r="A15" s="194" t="s">
        <v>216</v>
      </c>
      <c r="B15" s="306"/>
      <c r="C15" s="307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617"/>
      <c r="AI15" s="625"/>
    </row>
    <row r="16" spans="1:35" x14ac:dyDescent="0.3">
      <c r="A16" s="285" t="s">
        <v>207</v>
      </c>
      <c r="B16" s="300">
        <f xml:space="preserve">
IF($A$4&lt;=12,SUMIFS('ON Data'!F:F,'ON Data'!$D:$D,$A$4,'ON Data'!$E:$E,7),SUMIFS('ON Data'!F:F,'ON Data'!$E:$E,7))</f>
        <v>318137</v>
      </c>
      <c r="C16" s="301">
        <f xml:space="preserve">
IF($A$4&lt;=12,SUMIFS('ON Data'!G:G,'ON Data'!$D:$D,$A$4,'ON Data'!$E:$E,7),SUMIFS('ON Data'!G:G,'ON Data'!$E:$E,7))</f>
        <v>0</v>
      </c>
      <c r="D16" s="302">
        <f xml:space="preserve">
IF($A$4&lt;=12,SUMIFS('ON Data'!H:H,'ON Data'!$D:$D,$A$4,'ON Data'!$E:$E,7),SUMIFS('ON Data'!H:H,'ON Data'!$E:$E,7))</f>
        <v>237937</v>
      </c>
      <c r="E16" s="302">
        <f xml:space="preserve">
IF($A$4&lt;=12,SUMIFS('ON Data'!I:I,'ON Data'!$D:$D,$A$4,'ON Data'!$E:$E,7),SUMIFS('ON Data'!I:I,'ON Data'!$E:$E,7))</f>
        <v>0</v>
      </c>
      <c r="F16" s="302">
        <f xml:space="preserve">
IF($A$4&lt;=12,SUMIFS('ON Data'!K:K,'ON Data'!$D:$D,$A$4,'ON Data'!$E:$E,7),SUMIFS('ON Data'!K:K,'ON Data'!$E:$E,7))</f>
        <v>0</v>
      </c>
      <c r="G16" s="302">
        <f xml:space="preserve">
IF($A$4&lt;=12,SUMIFS('ON Data'!L:L,'ON Data'!$D:$D,$A$4,'ON Data'!$E:$E,7),SUMIFS('ON Data'!L:L,'ON Data'!$E:$E,7))</f>
        <v>0</v>
      </c>
      <c r="H16" s="302">
        <f xml:space="preserve">
IF($A$4&lt;=12,SUMIFS('ON Data'!M:M,'ON Data'!$D:$D,$A$4,'ON Data'!$E:$E,7),SUMIFS('ON Data'!M:M,'ON Data'!$E:$E,7))</f>
        <v>0</v>
      </c>
      <c r="I16" s="302">
        <f xml:space="preserve">
IF($A$4&lt;=12,SUMIFS('ON Data'!N:N,'ON Data'!$D:$D,$A$4,'ON Data'!$E:$E,7),SUMIFS('ON Data'!N:N,'ON Data'!$E:$E,7))</f>
        <v>80200</v>
      </c>
      <c r="J16" s="302">
        <f xml:space="preserve">
IF($A$4&lt;=12,SUMIFS('ON Data'!O:O,'ON Data'!$D:$D,$A$4,'ON Data'!$E:$E,7),SUMIFS('ON Data'!O:O,'ON Data'!$E:$E,7))</f>
        <v>0</v>
      </c>
      <c r="K16" s="302">
        <f xml:space="preserve">
IF($A$4&lt;=12,SUMIFS('ON Data'!P:P,'ON Data'!$D:$D,$A$4,'ON Data'!$E:$E,7),SUMIFS('ON Data'!P:P,'ON Data'!$E:$E,7))</f>
        <v>0</v>
      </c>
      <c r="L16" s="302">
        <f xml:space="preserve">
IF($A$4&lt;=12,SUMIFS('ON Data'!Q:Q,'ON Data'!$D:$D,$A$4,'ON Data'!$E:$E,7),SUMIFS('ON Data'!Q:Q,'ON Data'!$E:$E,7))</f>
        <v>0</v>
      </c>
      <c r="M16" s="302">
        <f xml:space="preserve">
IF($A$4&lt;=12,SUMIFS('ON Data'!R:R,'ON Data'!$D:$D,$A$4,'ON Data'!$E:$E,7),SUMIFS('ON Data'!R:R,'ON Data'!$E:$E,7))</f>
        <v>0</v>
      </c>
      <c r="N16" s="302">
        <f xml:space="preserve">
IF($A$4&lt;=12,SUMIFS('ON Data'!S:S,'ON Data'!$D:$D,$A$4,'ON Data'!$E:$E,7),SUMIFS('ON Data'!S:S,'ON Data'!$E:$E,7))</f>
        <v>0</v>
      </c>
      <c r="O16" s="302">
        <f xml:space="preserve">
IF($A$4&lt;=12,SUMIFS('ON Data'!T:T,'ON Data'!$D:$D,$A$4,'ON Data'!$E:$E,7),SUMIFS('ON Data'!T:T,'ON Data'!$E:$E,7))</f>
        <v>0</v>
      </c>
      <c r="P16" s="302">
        <f xml:space="preserve">
IF($A$4&lt;=12,SUMIFS('ON Data'!U:U,'ON Data'!$D:$D,$A$4,'ON Data'!$E:$E,7),SUMIFS('ON Data'!U:U,'ON Data'!$E:$E,7))</f>
        <v>0</v>
      </c>
      <c r="Q16" s="302">
        <f xml:space="preserve">
IF($A$4&lt;=12,SUMIFS('ON Data'!V:V,'ON Data'!$D:$D,$A$4,'ON Data'!$E:$E,7),SUMIFS('ON Data'!V:V,'ON Data'!$E:$E,7))</f>
        <v>0</v>
      </c>
      <c r="R16" s="302">
        <f xml:space="preserve">
IF($A$4&lt;=12,SUMIFS('ON Data'!W:W,'ON Data'!$D:$D,$A$4,'ON Data'!$E:$E,7),SUMIFS('ON Data'!W:W,'ON Data'!$E:$E,7))</f>
        <v>0</v>
      </c>
      <c r="S16" s="302">
        <f xml:space="preserve">
IF($A$4&lt;=12,SUMIFS('ON Data'!X:X,'ON Data'!$D:$D,$A$4,'ON Data'!$E:$E,7),SUMIFS('ON Data'!X:X,'ON Data'!$E:$E,7))</f>
        <v>0</v>
      </c>
      <c r="T16" s="302">
        <f xml:space="preserve">
IF($A$4&lt;=12,SUMIFS('ON Data'!Y:Y,'ON Data'!$D:$D,$A$4,'ON Data'!$E:$E,7),SUMIFS('ON Data'!Y:Y,'ON Data'!$E:$E,7))</f>
        <v>0</v>
      </c>
      <c r="U16" s="302">
        <f xml:space="preserve">
IF($A$4&lt;=12,SUMIFS('ON Data'!Z:Z,'ON Data'!$D:$D,$A$4,'ON Data'!$E:$E,7),SUMIFS('ON Data'!Z:Z,'ON Data'!$E:$E,7))</f>
        <v>0</v>
      </c>
      <c r="V16" s="302">
        <f xml:space="preserve">
IF($A$4&lt;=12,SUMIFS('ON Data'!AA:AA,'ON Data'!$D:$D,$A$4,'ON Data'!$E:$E,7),SUMIFS('ON Data'!AA:AA,'ON Data'!$E:$E,7))</f>
        <v>0</v>
      </c>
      <c r="W16" s="302">
        <f xml:space="preserve">
IF($A$4&lt;=12,SUMIFS('ON Data'!AB:AB,'ON Data'!$D:$D,$A$4,'ON Data'!$E:$E,7),SUMIFS('ON Data'!AB:AB,'ON Data'!$E:$E,7))</f>
        <v>0</v>
      </c>
      <c r="X16" s="302">
        <f xml:space="preserve">
IF($A$4&lt;=12,SUMIFS('ON Data'!AC:AC,'ON Data'!$D:$D,$A$4,'ON Data'!$E:$E,7),SUMIFS('ON Data'!AC:AC,'ON Data'!$E:$E,7))</f>
        <v>0</v>
      </c>
      <c r="Y16" s="302">
        <f xml:space="preserve">
IF($A$4&lt;=12,SUMIFS('ON Data'!AD:AD,'ON Data'!$D:$D,$A$4,'ON Data'!$E:$E,7),SUMIFS('ON Data'!AD:AD,'ON Data'!$E:$E,7))</f>
        <v>0</v>
      </c>
      <c r="Z16" s="302">
        <f xml:space="preserve">
IF($A$4&lt;=12,SUMIFS('ON Data'!AE:AE,'ON Data'!$D:$D,$A$4,'ON Data'!$E:$E,7),SUMIFS('ON Data'!AE:AE,'ON Data'!$E:$E,7))</f>
        <v>0</v>
      </c>
      <c r="AA16" s="302">
        <f xml:space="preserve">
IF($A$4&lt;=12,SUMIFS('ON Data'!AF:AF,'ON Data'!$D:$D,$A$4,'ON Data'!$E:$E,7),SUMIFS('ON Data'!AF:AF,'ON Data'!$E:$E,7))</f>
        <v>0</v>
      </c>
      <c r="AB16" s="302">
        <f xml:space="preserve">
IF($A$4&lt;=12,SUMIFS('ON Data'!AG:AG,'ON Data'!$D:$D,$A$4,'ON Data'!$E:$E,7),SUMIFS('ON Data'!AG:AG,'ON Data'!$E:$E,7))</f>
        <v>0</v>
      </c>
      <c r="AC16" s="302">
        <f xml:space="preserve">
IF($A$4&lt;=12,SUMIFS('ON Data'!AH:AH,'ON Data'!$D:$D,$A$4,'ON Data'!$E:$E,7),SUMIFS('ON Data'!AH:AH,'ON Data'!$E:$E,7))</f>
        <v>0</v>
      </c>
      <c r="AD16" s="302">
        <f xml:space="preserve">
IF($A$4&lt;=12,SUMIFS('ON Data'!AI:AI,'ON Data'!$D:$D,$A$4,'ON Data'!$E:$E,7),SUMIFS('ON Data'!AI:AI,'ON Data'!$E:$E,7))</f>
        <v>0</v>
      </c>
      <c r="AE16" s="302">
        <f xml:space="preserve">
IF($A$4&lt;=12,SUMIFS('ON Data'!AJ:AJ,'ON Data'!$D:$D,$A$4,'ON Data'!$E:$E,7),SUMIFS('ON Data'!AJ:AJ,'ON Data'!$E:$E,7))</f>
        <v>0</v>
      </c>
      <c r="AF16" s="302">
        <f xml:space="preserve">
IF($A$4&lt;=12,SUMIFS('ON Data'!AK:AK,'ON Data'!$D:$D,$A$4,'ON Data'!$E:$E,7),SUMIFS('ON Data'!AK:AK,'ON Data'!$E:$E,7))</f>
        <v>0</v>
      </c>
      <c r="AG16" s="302">
        <f xml:space="preserve">
IF($A$4&lt;=12,SUMIFS('ON Data'!AL:AL,'ON Data'!$D:$D,$A$4,'ON Data'!$E:$E,7),SUMIFS('ON Data'!AL:AL,'ON Data'!$E:$E,7))</f>
        <v>0</v>
      </c>
      <c r="AH16" s="615">
        <f xml:space="preserve">
IF($A$4&lt;=12,SUMIFS('ON Data'!AN:AN,'ON Data'!$D:$D,$A$4,'ON Data'!$E:$E,7),SUMIFS('ON Data'!AN:AN,'ON Data'!$E:$E,7))</f>
        <v>0</v>
      </c>
      <c r="AI16" s="625"/>
    </row>
    <row r="17" spans="1:35" x14ac:dyDescent="0.3">
      <c r="A17" s="285" t="s">
        <v>208</v>
      </c>
      <c r="B17" s="300">
        <f xml:space="preserve">
IF($A$4&lt;=12,SUMIFS('ON Data'!F:F,'ON Data'!$D:$D,$A$4,'ON Data'!$E:$E,8),SUMIFS('ON Data'!F:F,'ON Data'!$E:$E,8))</f>
        <v>0</v>
      </c>
      <c r="C17" s="301">
        <f xml:space="preserve">
IF($A$4&lt;=12,SUMIFS('ON Data'!G:G,'ON Data'!$D:$D,$A$4,'ON Data'!$E:$E,8),SUMIFS('ON Data'!G:G,'ON Data'!$E:$E,8))</f>
        <v>0</v>
      </c>
      <c r="D17" s="302">
        <f xml:space="preserve">
IF($A$4&lt;=12,SUMIFS('ON Data'!H:H,'ON Data'!$D:$D,$A$4,'ON Data'!$E:$E,8),SUMIFS('ON Data'!H:H,'ON Data'!$E:$E,8))</f>
        <v>0</v>
      </c>
      <c r="E17" s="302">
        <f xml:space="preserve">
IF($A$4&lt;=12,SUMIFS('ON Data'!I:I,'ON Data'!$D:$D,$A$4,'ON Data'!$E:$E,8),SUMIFS('ON Data'!I:I,'ON Data'!$E:$E,8))</f>
        <v>0</v>
      </c>
      <c r="F17" s="302">
        <f xml:space="preserve">
IF($A$4&lt;=12,SUMIFS('ON Data'!K:K,'ON Data'!$D:$D,$A$4,'ON Data'!$E:$E,8),SUMIFS('ON Data'!K:K,'ON Data'!$E:$E,8))</f>
        <v>0</v>
      </c>
      <c r="G17" s="302">
        <f xml:space="preserve">
IF($A$4&lt;=12,SUMIFS('ON Data'!L:L,'ON Data'!$D:$D,$A$4,'ON Data'!$E:$E,8),SUMIFS('ON Data'!L:L,'ON Data'!$E:$E,8))</f>
        <v>0</v>
      </c>
      <c r="H17" s="302">
        <f xml:space="preserve">
IF($A$4&lt;=12,SUMIFS('ON Data'!M:M,'ON Data'!$D:$D,$A$4,'ON Data'!$E:$E,8),SUMIFS('ON Data'!M:M,'ON Data'!$E:$E,8))</f>
        <v>0</v>
      </c>
      <c r="I17" s="302">
        <f xml:space="preserve">
IF($A$4&lt;=12,SUMIFS('ON Data'!N:N,'ON Data'!$D:$D,$A$4,'ON Data'!$E:$E,8),SUMIFS('ON Data'!N:N,'ON Data'!$E:$E,8))</f>
        <v>0</v>
      </c>
      <c r="J17" s="302">
        <f xml:space="preserve">
IF($A$4&lt;=12,SUMIFS('ON Data'!O:O,'ON Data'!$D:$D,$A$4,'ON Data'!$E:$E,8),SUMIFS('ON Data'!O:O,'ON Data'!$E:$E,8))</f>
        <v>0</v>
      </c>
      <c r="K17" s="302">
        <f xml:space="preserve">
IF($A$4&lt;=12,SUMIFS('ON Data'!P:P,'ON Data'!$D:$D,$A$4,'ON Data'!$E:$E,8),SUMIFS('ON Data'!P:P,'ON Data'!$E:$E,8))</f>
        <v>0</v>
      </c>
      <c r="L17" s="302">
        <f xml:space="preserve">
IF($A$4&lt;=12,SUMIFS('ON Data'!Q:Q,'ON Data'!$D:$D,$A$4,'ON Data'!$E:$E,8),SUMIFS('ON Data'!Q:Q,'ON Data'!$E:$E,8))</f>
        <v>0</v>
      </c>
      <c r="M17" s="302">
        <f xml:space="preserve">
IF($A$4&lt;=12,SUMIFS('ON Data'!R:R,'ON Data'!$D:$D,$A$4,'ON Data'!$E:$E,8),SUMIFS('ON Data'!R:R,'ON Data'!$E:$E,8))</f>
        <v>0</v>
      </c>
      <c r="N17" s="302">
        <f xml:space="preserve">
IF($A$4&lt;=12,SUMIFS('ON Data'!S:S,'ON Data'!$D:$D,$A$4,'ON Data'!$E:$E,8),SUMIFS('ON Data'!S:S,'ON Data'!$E:$E,8))</f>
        <v>0</v>
      </c>
      <c r="O17" s="302">
        <f xml:space="preserve">
IF($A$4&lt;=12,SUMIFS('ON Data'!T:T,'ON Data'!$D:$D,$A$4,'ON Data'!$E:$E,8),SUMIFS('ON Data'!T:T,'ON Data'!$E:$E,8))</f>
        <v>0</v>
      </c>
      <c r="P17" s="302">
        <f xml:space="preserve">
IF($A$4&lt;=12,SUMIFS('ON Data'!U:U,'ON Data'!$D:$D,$A$4,'ON Data'!$E:$E,8),SUMIFS('ON Data'!U:U,'ON Data'!$E:$E,8))</f>
        <v>0</v>
      </c>
      <c r="Q17" s="302">
        <f xml:space="preserve">
IF($A$4&lt;=12,SUMIFS('ON Data'!V:V,'ON Data'!$D:$D,$A$4,'ON Data'!$E:$E,8),SUMIFS('ON Data'!V:V,'ON Data'!$E:$E,8))</f>
        <v>0</v>
      </c>
      <c r="R17" s="302">
        <f xml:space="preserve">
IF($A$4&lt;=12,SUMIFS('ON Data'!W:W,'ON Data'!$D:$D,$A$4,'ON Data'!$E:$E,8),SUMIFS('ON Data'!W:W,'ON Data'!$E:$E,8))</f>
        <v>0</v>
      </c>
      <c r="S17" s="302">
        <f xml:space="preserve">
IF($A$4&lt;=12,SUMIFS('ON Data'!X:X,'ON Data'!$D:$D,$A$4,'ON Data'!$E:$E,8),SUMIFS('ON Data'!X:X,'ON Data'!$E:$E,8))</f>
        <v>0</v>
      </c>
      <c r="T17" s="302">
        <f xml:space="preserve">
IF($A$4&lt;=12,SUMIFS('ON Data'!Y:Y,'ON Data'!$D:$D,$A$4,'ON Data'!$E:$E,8),SUMIFS('ON Data'!Y:Y,'ON Data'!$E:$E,8))</f>
        <v>0</v>
      </c>
      <c r="U17" s="302">
        <f xml:space="preserve">
IF($A$4&lt;=12,SUMIFS('ON Data'!Z:Z,'ON Data'!$D:$D,$A$4,'ON Data'!$E:$E,8),SUMIFS('ON Data'!Z:Z,'ON Data'!$E:$E,8))</f>
        <v>0</v>
      </c>
      <c r="V17" s="302">
        <f xml:space="preserve">
IF($A$4&lt;=12,SUMIFS('ON Data'!AA:AA,'ON Data'!$D:$D,$A$4,'ON Data'!$E:$E,8),SUMIFS('ON Data'!AA:AA,'ON Data'!$E:$E,8))</f>
        <v>0</v>
      </c>
      <c r="W17" s="302">
        <f xml:space="preserve">
IF($A$4&lt;=12,SUMIFS('ON Data'!AB:AB,'ON Data'!$D:$D,$A$4,'ON Data'!$E:$E,8),SUMIFS('ON Data'!AB:AB,'ON Data'!$E:$E,8))</f>
        <v>0</v>
      </c>
      <c r="X17" s="302">
        <f xml:space="preserve">
IF($A$4&lt;=12,SUMIFS('ON Data'!AC:AC,'ON Data'!$D:$D,$A$4,'ON Data'!$E:$E,8),SUMIFS('ON Data'!AC:AC,'ON Data'!$E:$E,8))</f>
        <v>0</v>
      </c>
      <c r="Y17" s="302">
        <f xml:space="preserve">
IF($A$4&lt;=12,SUMIFS('ON Data'!AD:AD,'ON Data'!$D:$D,$A$4,'ON Data'!$E:$E,8),SUMIFS('ON Data'!AD:AD,'ON Data'!$E:$E,8))</f>
        <v>0</v>
      </c>
      <c r="Z17" s="302">
        <f xml:space="preserve">
IF($A$4&lt;=12,SUMIFS('ON Data'!AE:AE,'ON Data'!$D:$D,$A$4,'ON Data'!$E:$E,8),SUMIFS('ON Data'!AE:AE,'ON Data'!$E:$E,8))</f>
        <v>0</v>
      </c>
      <c r="AA17" s="302">
        <f xml:space="preserve">
IF($A$4&lt;=12,SUMIFS('ON Data'!AF:AF,'ON Data'!$D:$D,$A$4,'ON Data'!$E:$E,8),SUMIFS('ON Data'!AF:AF,'ON Data'!$E:$E,8))</f>
        <v>0</v>
      </c>
      <c r="AB17" s="302">
        <f xml:space="preserve">
IF($A$4&lt;=12,SUMIFS('ON Data'!AG:AG,'ON Data'!$D:$D,$A$4,'ON Data'!$E:$E,8),SUMIFS('ON Data'!AG:AG,'ON Data'!$E:$E,8))</f>
        <v>0</v>
      </c>
      <c r="AC17" s="302">
        <f xml:space="preserve">
IF($A$4&lt;=12,SUMIFS('ON Data'!AH:AH,'ON Data'!$D:$D,$A$4,'ON Data'!$E:$E,8),SUMIFS('ON Data'!AH:AH,'ON Data'!$E:$E,8))</f>
        <v>0</v>
      </c>
      <c r="AD17" s="302">
        <f xml:space="preserve">
IF($A$4&lt;=12,SUMIFS('ON Data'!AI:AI,'ON Data'!$D:$D,$A$4,'ON Data'!$E:$E,8),SUMIFS('ON Data'!AI:AI,'ON Data'!$E:$E,8))</f>
        <v>0</v>
      </c>
      <c r="AE17" s="302">
        <f xml:space="preserve">
IF($A$4&lt;=12,SUMIFS('ON Data'!AJ:AJ,'ON Data'!$D:$D,$A$4,'ON Data'!$E:$E,8),SUMIFS('ON Data'!AJ:AJ,'ON Data'!$E:$E,8))</f>
        <v>0</v>
      </c>
      <c r="AF17" s="302">
        <f xml:space="preserve">
IF($A$4&lt;=12,SUMIFS('ON Data'!AK:AK,'ON Data'!$D:$D,$A$4,'ON Data'!$E:$E,8),SUMIFS('ON Data'!AK:AK,'ON Data'!$E:$E,8))</f>
        <v>0</v>
      </c>
      <c r="AG17" s="302">
        <f xml:space="preserve">
IF($A$4&lt;=12,SUMIFS('ON Data'!AL:AL,'ON Data'!$D:$D,$A$4,'ON Data'!$E:$E,8),SUMIFS('ON Data'!AL:AL,'ON Data'!$E:$E,8))</f>
        <v>0</v>
      </c>
      <c r="AH17" s="615">
        <f xml:space="preserve">
IF($A$4&lt;=12,SUMIFS('ON Data'!AN:AN,'ON Data'!$D:$D,$A$4,'ON Data'!$E:$E,8),SUMIFS('ON Data'!AN:AN,'ON Data'!$E:$E,8))</f>
        <v>0</v>
      </c>
      <c r="AI17" s="625"/>
    </row>
    <row r="18" spans="1:35" x14ac:dyDescent="0.3">
      <c r="A18" s="285" t="s">
        <v>209</v>
      </c>
      <c r="B18" s="300">
        <f xml:space="preserve">
B19-B16-B17</f>
        <v>467842</v>
      </c>
      <c r="C18" s="301">
        <f t="shared" ref="C18:G18" si="0" xml:space="preserve">
C19-C16-C17</f>
        <v>0</v>
      </c>
      <c r="D18" s="302">
        <f t="shared" si="0"/>
        <v>303830</v>
      </c>
      <c r="E18" s="302">
        <f t="shared" si="0"/>
        <v>0</v>
      </c>
      <c r="F18" s="302">
        <f t="shared" si="0"/>
        <v>0</v>
      </c>
      <c r="G18" s="302">
        <f t="shared" si="0"/>
        <v>0</v>
      </c>
      <c r="H18" s="302">
        <f t="shared" ref="H18:AH18" si="1" xml:space="preserve">
H19-H16-H17</f>
        <v>0</v>
      </c>
      <c r="I18" s="302">
        <f t="shared" si="1"/>
        <v>109636</v>
      </c>
      <c r="J18" s="302">
        <f t="shared" si="1"/>
        <v>0</v>
      </c>
      <c r="K18" s="302">
        <f t="shared" si="1"/>
        <v>0</v>
      </c>
      <c r="L18" s="302">
        <f t="shared" si="1"/>
        <v>0</v>
      </c>
      <c r="M18" s="302">
        <f t="shared" si="1"/>
        <v>0</v>
      </c>
      <c r="N18" s="302">
        <f t="shared" si="1"/>
        <v>0</v>
      </c>
      <c r="O18" s="302">
        <f t="shared" si="1"/>
        <v>0</v>
      </c>
      <c r="P18" s="302">
        <f t="shared" si="1"/>
        <v>0</v>
      </c>
      <c r="Q18" s="302">
        <f t="shared" si="1"/>
        <v>0</v>
      </c>
      <c r="R18" s="302">
        <f t="shared" si="1"/>
        <v>0</v>
      </c>
      <c r="S18" s="302">
        <f t="shared" si="1"/>
        <v>0</v>
      </c>
      <c r="T18" s="302">
        <f t="shared" si="1"/>
        <v>0</v>
      </c>
      <c r="U18" s="302">
        <f t="shared" si="1"/>
        <v>0</v>
      </c>
      <c r="V18" s="302">
        <f t="shared" si="1"/>
        <v>0</v>
      </c>
      <c r="W18" s="302">
        <f t="shared" si="1"/>
        <v>0</v>
      </c>
      <c r="X18" s="302">
        <f t="shared" si="1"/>
        <v>0</v>
      </c>
      <c r="Y18" s="302">
        <f t="shared" si="1"/>
        <v>0</v>
      </c>
      <c r="Z18" s="302">
        <f t="shared" si="1"/>
        <v>0</v>
      </c>
      <c r="AA18" s="302">
        <f t="shared" si="1"/>
        <v>0</v>
      </c>
      <c r="AB18" s="302">
        <f t="shared" si="1"/>
        <v>0</v>
      </c>
      <c r="AC18" s="302">
        <f t="shared" si="1"/>
        <v>0</v>
      </c>
      <c r="AD18" s="302">
        <f t="shared" si="1"/>
        <v>0</v>
      </c>
      <c r="AE18" s="302">
        <f t="shared" si="1"/>
        <v>0</v>
      </c>
      <c r="AF18" s="302">
        <f t="shared" si="1"/>
        <v>0</v>
      </c>
      <c r="AG18" s="302">
        <f t="shared" si="1"/>
        <v>0</v>
      </c>
      <c r="AH18" s="615">
        <f t="shared" si="1"/>
        <v>54376</v>
      </c>
      <c r="AI18" s="625"/>
    </row>
    <row r="19" spans="1:35" ht="15" thickBot="1" x14ac:dyDescent="0.35">
      <c r="A19" s="286" t="s">
        <v>210</v>
      </c>
      <c r="B19" s="309">
        <f xml:space="preserve">
IF($A$4&lt;=12,SUMIFS('ON Data'!F:F,'ON Data'!$D:$D,$A$4,'ON Data'!$E:$E,9),SUMIFS('ON Data'!F:F,'ON Data'!$E:$E,9))</f>
        <v>785979</v>
      </c>
      <c r="C19" s="310">
        <f xml:space="preserve">
IF($A$4&lt;=12,SUMIFS('ON Data'!G:G,'ON Data'!$D:$D,$A$4,'ON Data'!$E:$E,9),SUMIFS('ON Data'!G:G,'ON Data'!$E:$E,9))</f>
        <v>0</v>
      </c>
      <c r="D19" s="311">
        <f xml:space="preserve">
IF($A$4&lt;=12,SUMIFS('ON Data'!H:H,'ON Data'!$D:$D,$A$4,'ON Data'!$E:$E,9),SUMIFS('ON Data'!H:H,'ON Data'!$E:$E,9))</f>
        <v>541767</v>
      </c>
      <c r="E19" s="311">
        <f xml:space="preserve">
IF($A$4&lt;=12,SUMIFS('ON Data'!I:I,'ON Data'!$D:$D,$A$4,'ON Data'!$E:$E,9),SUMIFS('ON Data'!I:I,'ON Data'!$E:$E,9))</f>
        <v>0</v>
      </c>
      <c r="F19" s="311">
        <f xml:space="preserve">
IF($A$4&lt;=12,SUMIFS('ON Data'!K:K,'ON Data'!$D:$D,$A$4,'ON Data'!$E:$E,9),SUMIFS('ON Data'!K:K,'ON Data'!$E:$E,9))</f>
        <v>0</v>
      </c>
      <c r="G19" s="311">
        <f xml:space="preserve">
IF($A$4&lt;=12,SUMIFS('ON Data'!L:L,'ON Data'!$D:$D,$A$4,'ON Data'!$E:$E,9),SUMIFS('ON Data'!L:L,'ON Data'!$E:$E,9))</f>
        <v>0</v>
      </c>
      <c r="H19" s="311">
        <f xml:space="preserve">
IF($A$4&lt;=12,SUMIFS('ON Data'!M:M,'ON Data'!$D:$D,$A$4,'ON Data'!$E:$E,9),SUMIFS('ON Data'!M:M,'ON Data'!$E:$E,9))</f>
        <v>0</v>
      </c>
      <c r="I19" s="311">
        <f xml:space="preserve">
IF($A$4&lt;=12,SUMIFS('ON Data'!N:N,'ON Data'!$D:$D,$A$4,'ON Data'!$E:$E,9),SUMIFS('ON Data'!N:N,'ON Data'!$E:$E,9))</f>
        <v>189836</v>
      </c>
      <c r="J19" s="311">
        <f xml:space="preserve">
IF($A$4&lt;=12,SUMIFS('ON Data'!O:O,'ON Data'!$D:$D,$A$4,'ON Data'!$E:$E,9),SUMIFS('ON Data'!O:O,'ON Data'!$E:$E,9))</f>
        <v>0</v>
      </c>
      <c r="K19" s="311">
        <f xml:space="preserve">
IF($A$4&lt;=12,SUMIFS('ON Data'!P:P,'ON Data'!$D:$D,$A$4,'ON Data'!$E:$E,9),SUMIFS('ON Data'!P:P,'ON Data'!$E:$E,9))</f>
        <v>0</v>
      </c>
      <c r="L19" s="311">
        <f xml:space="preserve">
IF($A$4&lt;=12,SUMIFS('ON Data'!Q:Q,'ON Data'!$D:$D,$A$4,'ON Data'!$E:$E,9),SUMIFS('ON Data'!Q:Q,'ON Data'!$E:$E,9))</f>
        <v>0</v>
      </c>
      <c r="M19" s="311">
        <f xml:space="preserve">
IF($A$4&lt;=12,SUMIFS('ON Data'!R:R,'ON Data'!$D:$D,$A$4,'ON Data'!$E:$E,9),SUMIFS('ON Data'!R:R,'ON Data'!$E:$E,9))</f>
        <v>0</v>
      </c>
      <c r="N19" s="311">
        <f xml:space="preserve">
IF($A$4&lt;=12,SUMIFS('ON Data'!S:S,'ON Data'!$D:$D,$A$4,'ON Data'!$E:$E,9),SUMIFS('ON Data'!S:S,'ON Data'!$E:$E,9))</f>
        <v>0</v>
      </c>
      <c r="O19" s="311">
        <f xml:space="preserve">
IF($A$4&lt;=12,SUMIFS('ON Data'!T:T,'ON Data'!$D:$D,$A$4,'ON Data'!$E:$E,9),SUMIFS('ON Data'!T:T,'ON Data'!$E:$E,9))</f>
        <v>0</v>
      </c>
      <c r="P19" s="311">
        <f xml:space="preserve">
IF($A$4&lt;=12,SUMIFS('ON Data'!U:U,'ON Data'!$D:$D,$A$4,'ON Data'!$E:$E,9),SUMIFS('ON Data'!U:U,'ON Data'!$E:$E,9))</f>
        <v>0</v>
      </c>
      <c r="Q19" s="311">
        <f xml:space="preserve">
IF($A$4&lt;=12,SUMIFS('ON Data'!V:V,'ON Data'!$D:$D,$A$4,'ON Data'!$E:$E,9),SUMIFS('ON Data'!V:V,'ON Data'!$E:$E,9))</f>
        <v>0</v>
      </c>
      <c r="R19" s="311">
        <f xml:space="preserve">
IF($A$4&lt;=12,SUMIFS('ON Data'!W:W,'ON Data'!$D:$D,$A$4,'ON Data'!$E:$E,9),SUMIFS('ON Data'!W:W,'ON Data'!$E:$E,9))</f>
        <v>0</v>
      </c>
      <c r="S19" s="311">
        <f xml:space="preserve">
IF($A$4&lt;=12,SUMIFS('ON Data'!X:X,'ON Data'!$D:$D,$A$4,'ON Data'!$E:$E,9),SUMIFS('ON Data'!X:X,'ON Data'!$E:$E,9))</f>
        <v>0</v>
      </c>
      <c r="T19" s="311">
        <f xml:space="preserve">
IF($A$4&lt;=12,SUMIFS('ON Data'!Y:Y,'ON Data'!$D:$D,$A$4,'ON Data'!$E:$E,9),SUMIFS('ON Data'!Y:Y,'ON Data'!$E:$E,9))</f>
        <v>0</v>
      </c>
      <c r="U19" s="311">
        <f xml:space="preserve">
IF($A$4&lt;=12,SUMIFS('ON Data'!Z:Z,'ON Data'!$D:$D,$A$4,'ON Data'!$E:$E,9),SUMIFS('ON Data'!Z:Z,'ON Data'!$E:$E,9))</f>
        <v>0</v>
      </c>
      <c r="V19" s="311">
        <f xml:space="preserve">
IF($A$4&lt;=12,SUMIFS('ON Data'!AA:AA,'ON Data'!$D:$D,$A$4,'ON Data'!$E:$E,9),SUMIFS('ON Data'!AA:AA,'ON Data'!$E:$E,9))</f>
        <v>0</v>
      </c>
      <c r="W19" s="311">
        <f xml:space="preserve">
IF($A$4&lt;=12,SUMIFS('ON Data'!AB:AB,'ON Data'!$D:$D,$A$4,'ON Data'!$E:$E,9),SUMIFS('ON Data'!AB:AB,'ON Data'!$E:$E,9))</f>
        <v>0</v>
      </c>
      <c r="X19" s="311">
        <f xml:space="preserve">
IF($A$4&lt;=12,SUMIFS('ON Data'!AC:AC,'ON Data'!$D:$D,$A$4,'ON Data'!$E:$E,9),SUMIFS('ON Data'!AC:AC,'ON Data'!$E:$E,9))</f>
        <v>0</v>
      </c>
      <c r="Y19" s="311">
        <f xml:space="preserve">
IF($A$4&lt;=12,SUMIFS('ON Data'!AD:AD,'ON Data'!$D:$D,$A$4,'ON Data'!$E:$E,9),SUMIFS('ON Data'!AD:AD,'ON Data'!$E:$E,9))</f>
        <v>0</v>
      </c>
      <c r="Z19" s="311">
        <f xml:space="preserve">
IF($A$4&lt;=12,SUMIFS('ON Data'!AE:AE,'ON Data'!$D:$D,$A$4,'ON Data'!$E:$E,9),SUMIFS('ON Data'!AE:AE,'ON Data'!$E:$E,9))</f>
        <v>0</v>
      </c>
      <c r="AA19" s="311">
        <f xml:space="preserve">
IF($A$4&lt;=12,SUMIFS('ON Data'!AF:AF,'ON Data'!$D:$D,$A$4,'ON Data'!$E:$E,9),SUMIFS('ON Data'!AF:AF,'ON Data'!$E:$E,9))</f>
        <v>0</v>
      </c>
      <c r="AB19" s="311">
        <f xml:space="preserve">
IF($A$4&lt;=12,SUMIFS('ON Data'!AG:AG,'ON Data'!$D:$D,$A$4,'ON Data'!$E:$E,9),SUMIFS('ON Data'!AG:AG,'ON Data'!$E:$E,9))</f>
        <v>0</v>
      </c>
      <c r="AC19" s="311">
        <f xml:space="preserve">
IF($A$4&lt;=12,SUMIFS('ON Data'!AH:AH,'ON Data'!$D:$D,$A$4,'ON Data'!$E:$E,9),SUMIFS('ON Data'!AH:AH,'ON Data'!$E:$E,9))</f>
        <v>0</v>
      </c>
      <c r="AD19" s="311">
        <f xml:space="preserve">
IF($A$4&lt;=12,SUMIFS('ON Data'!AI:AI,'ON Data'!$D:$D,$A$4,'ON Data'!$E:$E,9),SUMIFS('ON Data'!AI:AI,'ON Data'!$E:$E,9))</f>
        <v>0</v>
      </c>
      <c r="AE19" s="311">
        <f xml:space="preserve">
IF($A$4&lt;=12,SUMIFS('ON Data'!AJ:AJ,'ON Data'!$D:$D,$A$4,'ON Data'!$E:$E,9),SUMIFS('ON Data'!AJ:AJ,'ON Data'!$E:$E,9))</f>
        <v>0</v>
      </c>
      <c r="AF19" s="311">
        <f xml:space="preserve">
IF($A$4&lt;=12,SUMIFS('ON Data'!AK:AK,'ON Data'!$D:$D,$A$4,'ON Data'!$E:$E,9),SUMIFS('ON Data'!AK:AK,'ON Data'!$E:$E,9))</f>
        <v>0</v>
      </c>
      <c r="AG19" s="311">
        <f xml:space="preserve">
IF($A$4&lt;=12,SUMIFS('ON Data'!AL:AL,'ON Data'!$D:$D,$A$4,'ON Data'!$E:$E,9),SUMIFS('ON Data'!AL:AL,'ON Data'!$E:$E,9))</f>
        <v>0</v>
      </c>
      <c r="AH19" s="618">
        <f xml:space="preserve">
IF($A$4&lt;=12,SUMIFS('ON Data'!AN:AN,'ON Data'!$D:$D,$A$4,'ON Data'!$E:$E,9),SUMIFS('ON Data'!AN:AN,'ON Data'!$E:$E,9))</f>
        <v>54376</v>
      </c>
      <c r="AI19" s="625"/>
    </row>
    <row r="20" spans="1:35" ht="15" collapsed="1" thickBot="1" x14ac:dyDescent="0.35">
      <c r="A20" s="287" t="s">
        <v>79</v>
      </c>
      <c r="B20" s="312">
        <f xml:space="preserve">
IF($A$4&lt;=12,SUMIFS('ON Data'!F:F,'ON Data'!$D:$D,$A$4,'ON Data'!$E:$E,6),SUMIFS('ON Data'!F:F,'ON Data'!$E:$E,6))</f>
        <v>19506811</v>
      </c>
      <c r="C20" s="313">
        <f xml:space="preserve">
IF($A$4&lt;=12,SUMIFS('ON Data'!G:G,'ON Data'!$D:$D,$A$4,'ON Data'!$E:$E,6),SUMIFS('ON Data'!G:G,'ON Data'!$E:$E,6))</f>
        <v>0</v>
      </c>
      <c r="D20" s="314">
        <f xml:space="preserve">
IF($A$4&lt;=12,SUMIFS('ON Data'!H:H,'ON Data'!$D:$D,$A$4,'ON Data'!$E:$E,6),SUMIFS('ON Data'!H:H,'ON Data'!$E:$E,6))</f>
        <v>8283567</v>
      </c>
      <c r="E20" s="314">
        <f xml:space="preserve">
IF($A$4&lt;=12,SUMIFS('ON Data'!I:I,'ON Data'!$D:$D,$A$4,'ON Data'!$E:$E,6),SUMIFS('ON Data'!I:I,'ON Data'!$E:$E,6))</f>
        <v>0</v>
      </c>
      <c r="F20" s="314">
        <f xml:space="preserve">
IF($A$4&lt;=12,SUMIFS('ON Data'!K:K,'ON Data'!$D:$D,$A$4,'ON Data'!$E:$E,6),SUMIFS('ON Data'!K:K,'ON Data'!$E:$E,6))</f>
        <v>1120527</v>
      </c>
      <c r="G20" s="314">
        <f xml:space="preserve">
IF($A$4&lt;=12,SUMIFS('ON Data'!L:L,'ON Data'!$D:$D,$A$4,'ON Data'!$E:$E,6),SUMIFS('ON Data'!L:L,'ON Data'!$E:$E,6))</f>
        <v>0</v>
      </c>
      <c r="H20" s="314">
        <f xml:space="preserve">
IF($A$4&lt;=12,SUMIFS('ON Data'!M:M,'ON Data'!$D:$D,$A$4,'ON Data'!$E:$E,6),SUMIFS('ON Data'!M:M,'ON Data'!$E:$E,6))</f>
        <v>0</v>
      </c>
      <c r="I20" s="314">
        <f xml:space="preserve">
IF($A$4&lt;=12,SUMIFS('ON Data'!N:N,'ON Data'!$D:$D,$A$4,'ON Data'!$E:$E,6),SUMIFS('ON Data'!N:N,'ON Data'!$E:$E,6))</f>
        <v>9270302</v>
      </c>
      <c r="J20" s="314">
        <f xml:space="preserve">
IF($A$4&lt;=12,SUMIFS('ON Data'!O:O,'ON Data'!$D:$D,$A$4,'ON Data'!$E:$E,6),SUMIFS('ON Data'!O:O,'ON Data'!$E:$E,6))</f>
        <v>0</v>
      </c>
      <c r="K20" s="314">
        <f xml:space="preserve">
IF($A$4&lt;=12,SUMIFS('ON Data'!P:P,'ON Data'!$D:$D,$A$4,'ON Data'!$E:$E,6),SUMIFS('ON Data'!P:P,'ON Data'!$E:$E,6))</f>
        <v>0</v>
      </c>
      <c r="L20" s="314">
        <f xml:space="preserve">
IF($A$4&lt;=12,SUMIFS('ON Data'!Q:Q,'ON Data'!$D:$D,$A$4,'ON Data'!$E:$E,6),SUMIFS('ON Data'!Q:Q,'ON Data'!$E:$E,6))</f>
        <v>0</v>
      </c>
      <c r="M20" s="314">
        <f xml:space="preserve">
IF($A$4&lt;=12,SUMIFS('ON Data'!R:R,'ON Data'!$D:$D,$A$4,'ON Data'!$E:$E,6),SUMIFS('ON Data'!R:R,'ON Data'!$E:$E,6))</f>
        <v>0</v>
      </c>
      <c r="N20" s="314">
        <f xml:space="preserve">
IF($A$4&lt;=12,SUMIFS('ON Data'!S:S,'ON Data'!$D:$D,$A$4,'ON Data'!$E:$E,6),SUMIFS('ON Data'!S:S,'ON Data'!$E:$E,6))</f>
        <v>0</v>
      </c>
      <c r="O20" s="314">
        <f xml:space="preserve">
IF($A$4&lt;=12,SUMIFS('ON Data'!T:T,'ON Data'!$D:$D,$A$4,'ON Data'!$E:$E,6),SUMIFS('ON Data'!T:T,'ON Data'!$E:$E,6))</f>
        <v>0</v>
      </c>
      <c r="P20" s="314">
        <f xml:space="preserve">
IF($A$4&lt;=12,SUMIFS('ON Data'!U:U,'ON Data'!$D:$D,$A$4,'ON Data'!$E:$E,6),SUMIFS('ON Data'!U:U,'ON Data'!$E:$E,6))</f>
        <v>0</v>
      </c>
      <c r="Q20" s="314">
        <f xml:space="preserve">
IF($A$4&lt;=12,SUMIFS('ON Data'!V:V,'ON Data'!$D:$D,$A$4,'ON Data'!$E:$E,6),SUMIFS('ON Data'!V:V,'ON Data'!$E:$E,6))</f>
        <v>0</v>
      </c>
      <c r="R20" s="314">
        <f xml:space="preserve">
IF($A$4&lt;=12,SUMIFS('ON Data'!W:W,'ON Data'!$D:$D,$A$4,'ON Data'!$E:$E,6),SUMIFS('ON Data'!W:W,'ON Data'!$E:$E,6))</f>
        <v>0</v>
      </c>
      <c r="S20" s="314">
        <f xml:space="preserve">
IF($A$4&lt;=12,SUMIFS('ON Data'!X:X,'ON Data'!$D:$D,$A$4,'ON Data'!$E:$E,6),SUMIFS('ON Data'!X:X,'ON Data'!$E:$E,6))</f>
        <v>0</v>
      </c>
      <c r="T20" s="314">
        <f xml:space="preserve">
IF($A$4&lt;=12,SUMIFS('ON Data'!Y:Y,'ON Data'!$D:$D,$A$4,'ON Data'!$E:$E,6),SUMIFS('ON Data'!Y:Y,'ON Data'!$E:$E,6))</f>
        <v>0</v>
      </c>
      <c r="U20" s="314">
        <f xml:space="preserve">
IF($A$4&lt;=12,SUMIFS('ON Data'!Z:Z,'ON Data'!$D:$D,$A$4,'ON Data'!$E:$E,6),SUMIFS('ON Data'!Z:Z,'ON Data'!$E:$E,6))</f>
        <v>0</v>
      </c>
      <c r="V20" s="314">
        <f xml:space="preserve">
IF($A$4&lt;=12,SUMIFS('ON Data'!AA:AA,'ON Data'!$D:$D,$A$4,'ON Data'!$E:$E,6),SUMIFS('ON Data'!AA:AA,'ON Data'!$E:$E,6))</f>
        <v>0</v>
      </c>
      <c r="W20" s="314">
        <f xml:space="preserve">
IF($A$4&lt;=12,SUMIFS('ON Data'!AB:AB,'ON Data'!$D:$D,$A$4,'ON Data'!$E:$E,6),SUMIFS('ON Data'!AB:AB,'ON Data'!$E:$E,6))</f>
        <v>0</v>
      </c>
      <c r="X20" s="314">
        <f xml:space="preserve">
IF($A$4&lt;=12,SUMIFS('ON Data'!AC:AC,'ON Data'!$D:$D,$A$4,'ON Data'!$E:$E,6),SUMIFS('ON Data'!AC:AC,'ON Data'!$E:$E,6))</f>
        <v>0</v>
      </c>
      <c r="Y20" s="314">
        <f xml:space="preserve">
IF($A$4&lt;=12,SUMIFS('ON Data'!AD:AD,'ON Data'!$D:$D,$A$4,'ON Data'!$E:$E,6),SUMIFS('ON Data'!AD:AD,'ON Data'!$E:$E,6))</f>
        <v>0</v>
      </c>
      <c r="Z20" s="314">
        <f xml:space="preserve">
IF($A$4&lt;=12,SUMIFS('ON Data'!AE:AE,'ON Data'!$D:$D,$A$4,'ON Data'!$E:$E,6),SUMIFS('ON Data'!AE:AE,'ON Data'!$E:$E,6))</f>
        <v>0</v>
      </c>
      <c r="AA20" s="314">
        <f xml:space="preserve">
IF($A$4&lt;=12,SUMIFS('ON Data'!AF:AF,'ON Data'!$D:$D,$A$4,'ON Data'!$E:$E,6),SUMIFS('ON Data'!AF:AF,'ON Data'!$E:$E,6))</f>
        <v>0</v>
      </c>
      <c r="AB20" s="314">
        <f xml:space="preserve">
IF($A$4&lt;=12,SUMIFS('ON Data'!AG:AG,'ON Data'!$D:$D,$A$4,'ON Data'!$E:$E,6),SUMIFS('ON Data'!AG:AG,'ON Data'!$E:$E,6))</f>
        <v>0</v>
      </c>
      <c r="AC20" s="314">
        <f xml:space="preserve">
IF($A$4&lt;=12,SUMIFS('ON Data'!AH:AH,'ON Data'!$D:$D,$A$4,'ON Data'!$E:$E,6),SUMIFS('ON Data'!AH:AH,'ON Data'!$E:$E,6))</f>
        <v>0</v>
      </c>
      <c r="AD20" s="314">
        <f xml:space="preserve">
IF($A$4&lt;=12,SUMIFS('ON Data'!AI:AI,'ON Data'!$D:$D,$A$4,'ON Data'!$E:$E,6),SUMIFS('ON Data'!AI:AI,'ON Data'!$E:$E,6))</f>
        <v>78904</v>
      </c>
      <c r="AE20" s="314">
        <f xml:space="preserve">
IF($A$4&lt;=12,SUMIFS('ON Data'!AJ:AJ,'ON Data'!$D:$D,$A$4,'ON Data'!$E:$E,6),SUMIFS('ON Data'!AJ:AJ,'ON Data'!$E:$E,6))</f>
        <v>0</v>
      </c>
      <c r="AF20" s="314">
        <f xml:space="preserve">
IF($A$4&lt;=12,SUMIFS('ON Data'!AK:AK,'ON Data'!$D:$D,$A$4,'ON Data'!$E:$E,6),SUMIFS('ON Data'!AK:AK,'ON Data'!$E:$E,6))</f>
        <v>0</v>
      </c>
      <c r="AG20" s="314">
        <f xml:space="preserve">
IF($A$4&lt;=12,SUMIFS('ON Data'!AL:AL,'ON Data'!$D:$D,$A$4,'ON Data'!$E:$E,6),SUMIFS('ON Data'!AL:AL,'ON Data'!$E:$E,6))</f>
        <v>0</v>
      </c>
      <c r="AH20" s="619">
        <f xml:space="preserve">
IF($A$4&lt;=12,SUMIFS('ON Data'!AN:AN,'ON Data'!$D:$D,$A$4,'ON Data'!$E:$E,6),SUMIFS('ON Data'!AN:AN,'ON Data'!$E:$E,6))</f>
        <v>753511</v>
      </c>
      <c r="AI20" s="625"/>
    </row>
    <row r="21" spans="1:35" ht="15" hidden="1" outlineLevel="1" thickBot="1" x14ac:dyDescent="0.35">
      <c r="A21" s="280" t="s">
        <v>116</v>
      </c>
      <c r="B21" s="300">
        <f xml:space="preserve">
IF($A$4&lt;=12,SUMIFS('ON Data'!F:F,'ON Data'!$D:$D,$A$4,'ON Data'!$E:$E,12),SUMIFS('ON Data'!F:F,'ON Data'!$E:$E,12))</f>
        <v>0</v>
      </c>
      <c r="C21" s="301">
        <f xml:space="preserve">
IF($A$4&lt;=12,SUMIFS('ON Data'!G:G,'ON Data'!$D:$D,$A$4,'ON Data'!$E:$E,12),SUMIFS('ON Data'!G:G,'ON Data'!$E:$E,12))</f>
        <v>0</v>
      </c>
      <c r="D21" s="302">
        <f xml:space="preserve">
IF($A$4&lt;=12,SUMIFS('ON Data'!H:H,'ON Data'!$D:$D,$A$4,'ON Data'!$E:$E,12),SUMIFS('ON Data'!H:H,'ON Data'!$E:$E,12))</f>
        <v>0</v>
      </c>
      <c r="E21" s="302">
        <f xml:space="preserve">
IF($A$4&lt;=12,SUMIFS('ON Data'!I:I,'ON Data'!$D:$D,$A$4,'ON Data'!$E:$E,12),SUMIFS('ON Data'!I:I,'ON Data'!$E:$E,12))</f>
        <v>0</v>
      </c>
      <c r="F21" s="302">
        <f xml:space="preserve">
IF($A$4&lt;=12,SUMIFS('ON Data'!K:K,'ON Data'!$D:$D,$A$4,'ON Data'!$E:$E,12),SUMIFS('ON Data'!K:K,'ON Data'!$E:$E,12))</f>
        <v>0</v>
      </c>
      <c r="G21" s="302">
        <f xml:space="preserve">
IF($A$4&lt;=12,SUMIFS('ON Data'!L:L,'ON Data'!$D:$D,$A$4,'ON Data'!$E:$E,12),SUMIFS('ON Data'!L:L,'ON Data'!$E:$E,12))</f>
        <v>0</v>
      </c>
      <c r="H21" s="302">
        <f xml:space="preserve">
IF($A$4&lt;=12,SUMIFS('ON Data'!M:M,'ON Data'!$D:$D,$A$4,'ON Data'!$E:$E,12),SUMIFS('ON Data'!M:M,'ON Data'!$E:$E,12))</f>
        <v>0</v>
      </c>
      <c r="I21" s="302">
        <f xml:space="preserve">
IF($A$4&lt;=12,SUMIFS('ON Data'!N:N,'ON Data'!$D:$D,$A$4,'ON Data'!$E:$E,12),SUMIFS('ON Data'!N:N,'ON Data'!$E:$E,12))</f>
        <v>0</v>
      </c>
      <c r="J21" s="302">
        <f xml:space="preserve">
IF($A$4&lt;=12,SUMIFS('ON Data'!O:O,'ON Data'!$D:$D,$A$4,'ON Data'!$E:$E,12),SUMIFS('ON Data'!O:O,'ON Data'!$E:$E,12))</f>
        <v>0</v>
      </c>
      <c r="K21" s="302">
        <f xml:space="preserve">
IF($A$4&lt;=12,SUMIFS('ON Data'!P:P,'ON Data'!$D:$D,$A$4,'ON Data'!$E:$E,12),SUMIFS('ON Data'!P:P,'ON Data'!$E:$E,12))</f>
        <v>0</v>
      </c>
      <c r="L21" s="302">
        <f xml:space="preserve">
IF($A$4&lt;=12,SUMIFS('ON Data'!Q:Q,'ON Data'!$D:$D,$A$4,'ON Data'!$E:$E,12),SUMIFS('ON Data'!Q:Q,'ON Data'!$E:$E,12))</f>
        <v>0</v>
      </c>
      <c r="M21" s="302">
        <f xml:space="preserve">
IF($A$4&lt;=12,SUMIFS('ON Data'!R:R,'ON Data'!$D:$D,$A$4,'ON Data'!$E:$E,12),SUMIFS('ON Data'!R:R,'ON Data'!$E:$E,12))</f>
        <v>0</v>
      </c>
      <c r="N21" s="302">
        <f xml:space="preserve">
IF($A$4&lt;=12,SUMIFS('ON Data'!S:S,'ON Data'!$D:$D,$A$4,'ON Data'!$E:$E,12),SUMIFS('ON Data'!S:S,'ON Data'!$E:$E,12))</f>
        <v>0</v>
      </c>
      <c r="O21" s="302">
        <f xml:space="preserve">
IF($A$4&lt;=12,SUMIFS('ON Data'!T:T,'ON Data'!$D:$D,$A$4,'ON Data'!$E:$E,12),SUMIFS('ON Data'!T:T,'ON Data'!$E:$E,12))</f>
        <v>0</v>
      </c>
      <c r="P21" s="302">
        <f xml:space="preserve">
IF($A$4&lt;=12,SUMIFS('ON Data'!U:U,'ON Data'!$D:$D,$A$4,'ON Data'!$E:$E,12),SUMIFS('ON Data'!U:U,'ON Data'!$E:$E,12))</f>
        <v>0</v>
      </c>
      <c r="Q21" s="302">
        <f xml:space="preserve">
IF($A$4&lt;=12,SUMIFS('ON Data'!V:V,'ON Data'!$D:$D,$A$4,'ON Data'!$E:$E,12),SUMIFS('ON Data'!V:V,'ON Data'!$E:$E,12))</f>
        <v>0</v>
      </c>
      <c r="R21" s="302">
        <f xml:space="preserve">
IF($A$4&lt;=12,SUMIFS('ON Data'!W:W,'ON Data'!$D:$D,$A$4,'ON Data'!$E:$E,12),SUMIFS('ON Data'!W:W,'ON Data'!$E:$E,12))</f>
        <v>0</v>
      </c>
      <c r="S21" s="302">
        <f xml:space="preserve">
IF($A$4&lt;=12,SUMIFS('ON Data'!X:X,'ON Data'!$D:$D,$A$4,'ON Data'!$E:$E,12),SUMIFS('ON Data'!X:X,'ON Data'!$E:$E,12))</f>
        <v>0</v>
      </c>
      <c r="T21" s="302">
        <f xml:space="preserve">
IF($A$4&lt;=12,SUMIFS('ON Data'!Y:Y,'ON Data'!$D:$D,$A$4,'ON Data'!$E:$E,12),SUMIFS('ON Data'!Y:Y,'ON Data'!$E:$E,12))</f>
        <v>0</v>
      </c>
      <c r="U21" s="302">
        <f xml:space="preserve">
IF($A$4&lt;=12,SUMIFS('ON Data'!Z:Z,'ON Data'!$D:$D,$A$4,'ON Data'!$E:$E,12),SUMIFS('ON Data'!Z:Z,'ON Data'!$E:$E,12))</f>
        <v>0</v>
      </c>
      <c r="V21" s="302">
        <f xml:space="preserve">
IF($A$4&lt;=12,SUMIFS('ON Data'!AA:AA,'ON Data'!$D:$D,$A$4,'ON Data'!$E:$E,12),SUMIFS('ON Data'!AA:AA,'ON Data'!$E:$E,12))</f>
        <v>0</v>
      </c>
      <c r="W21" s="302">
        <f xml:space="preserve">
IF($A$4&lt;=12,SUMIFS('ON Data'!AB:AB,'ON Data'!$D:$D,$A$4,'ON Data'!$E:$E,12),SUMIFS('ON Data'!AB:AB,'ON Data'!$E:$E,12))</f>
        <v>0</v>
      </c>
      <c r="X21" s="302">
        <f xml:space="preserve">
IF($A$4&lt;=12,SUMIFS('ON Data'!AC:AC,'ON Data'!$D:$D,$A$4,'ON Data'!$E:$E,12),SUMIFS('ON Data'!AC:AC,'ON Data'!$E:$E,12))</f>
        <v>0</v>
      </c>
      <c r="Y21" s="302">
        <f xml:space="preserve">
IF($A$4&lt;=12,SUMIFS('ON Data'!AD:AD,'ON Data'!$D:$D,$A$4,'ON Data'!$E:$E,12),SUMIFS('ON Data'!AD:AD,'ON Data'!$E:$E,12))</f>
        <v>0</v>
      </c>
      <c r="Z21" s="302">
        <f xml:space="preserve">
IF($A$4&lt;=12,SUMIFS('ON Data'!AE:AE,'ON Data'!$D:$D,$A$4,'ON Data'!$E:$E,12),SUMIFS('ON Data'!AE:AE,'ON Data'!$E:$E,12))</f>
        <v>0</v>
      </c>
      <c r="AA21" s="302">
        <f xml:space="preserve">
IF($A$4&lt;=12,SUMIFS('ON Data'!AF:AF,'ON Data'!$D:$D,$A$4,'ON Data'!$E:$E,12),SUMIFS('ON Data'!AF:AF,'ON Data'!$E:$E,12))</f>
        <v>0</v>
      </c>
      <c r="AB21" s="302">
        <f xml:space="preserve">
IF($A$4&lt;=12,SUMIFS('ON Data'!AG:AG,'ON Data'!$D:$D,$A$4,'ON Data'!$E:$E,12),SUMIFS('ON Data'!AG:AG,'ON Data'!$E:$E,12))</f>
        <v>0</v>
      </c>
      <c r="AC21" s="302">
        <f xml:space="preserve">
IF($A$4&lt;=12,SUMIFS('ON Data'!AH:AH,'ON Data'!$D:$D,$A$4,'ON Data'!$E:$E,12),SUMIFS('ON Data'!AH:AH,'ON Data'!$E:$E,12))</f>
        <v>0</v>
      </c>
      <c r="AD21" s="302">
        <f xml:space="preserve">
IF($A$4&lt;=12,SUMIFS('ON Data'!AI:AI,'ON Data'!$D:$D,$A$4,'ON Data'!$E:$E,12),SUMIFS('ON Data'!AI:AI,'ON Data'!$E:$E,12))</f>
        <v>0</v>
      </c>
      <c r="AE21" s="302">
        <f xml:space="preserve">
IF($A$4&lt;=12,SUMIFS('ON Data'!AJ:AJ,'ON Data'!$D:$D,$A$4,'ON Data'!$E:$E,12),SUMIFS('ON Data'!AJ:AJ,'ON Data'!$E:$E,12))</f>
        <v>0</v>
      </c>
      <c r="AF21" s="302">
        <f xml:space="preserve">
IF($A$4&lt;=12,SUMIFS('ON Data'!AK:AK,'ON Data'!$D:$D,$A$4,'ON Data'!$E:$E,12),SUMIFS('ON Data'!AK:AK,'ON Data'!$E:$E,12))</f>
        <v>0</v>
      </c>
      <c r="AG21" s="302">
        <f xml:space="preserve">
IF($A$4&lt;=12,SUMIFS('ON Data'!AL:AL,'ON Data'!$D:$D,$A$4,'ON Data'!$E:$E,12),SUMIFS('ON Data'!AL:AL,'ON Data'!$E:$E,12))</f>
        <v>0</v>
      </c>
      <c r="AH21" s="615">
        <f xml:space="preserve">
IF($A$4&lt;=12,SUMIFS('ON Data'!AN:AN,'ON Data'!$D:$D,$A$4,'ON Data'!$E:$E,12),SUMIFS('ON Data'!AN:AN,'ON Data'!$E:$E,12))</f>
        <v>0</v>
      </c>
      <c r="AI21" s="625"/>
    </row>
    <row r="22" spans="1:35" ht="15" hidden="1" outlineLevel="1" thickBot="1" x14ac:dyDescent="0.35">
      <c r="A22" s="280" t="s">
        <v>81</v>
      </c>
      <c r="B22" s="356" t="str">
        <f xml:space="preserve">
IF(OR(B21="",B21=0),"",B20/B21)</f>
        <v/>
      </c>
      <c r="C22" s="357" t="str">
        <f t="shared" ref="C22:G22" si="2" xml:space="preserve">
IF(OR(C21="",C21=0),"",C20/C21)</f>
        <v/>
      </c>
      <c r="D22" s="358" t="str">
        <f t="shared" si="2"/>
        <v/>
      </c>
      <c r="E22" s="358" t="str">
        <f t="shared" si="2"/>
        <v/>
      </c>
      <c r="F22" s="358" t="str">
        <f t="shared" si="2"/>
        <v/>
      </c>
      <c r="G22" s="358" t="str">
        <f t="shared" si="2"/>
        <v/>
      </c>
      <c r="H22" s="358" t="str">
        <f t="shared" ref="H22:AH22" si="3" xml:space="preserve">
IF(OR(H21="",H21=0),"",H20/H21)</f>
        <v/>
      </c>
      <c r="I22" s="358" t="str">
        <f t="shared" si="3"/>
        <v/>
      </c>
      <c r="J22" s="358" t="str">
        <f t="shared" si="3"/>
        <v/>
      </c>
      <c r="K22" s="358" t="str">
        <f t="shared" si="3"/>
        <v/>
      </c>
      <c r="L22" s="358" t="str">
        <f t="shared" si="3"/>
        <v/>
      </c>
      <c r="M22" s="358" t="str">
        <f t="shared" si="3"/>
        <v/>
      </c>
      <c r="N22" s="358" t="str">
        <f t="shared" si="3"/>
        <v/>
      </c>
      <c r="O22" s="358" t="str">
        <f t="shared" si="3"/>
        <v/>
      </c>
      <c r="P22" s="358" t="str">
        <f t="shared" si="3"/>
        <v/>
      </c>
      <c r="Q22" s="358" t="str">
        <f t="shared" si="3"/>
        <v/>
      </c>
      <c r="R22" s="358" t="str">
        <f t="shared" si="3"/>
        <v/>
      </c>
      <c r="S22" s="358" t="str">
        <f t="shared" si="3"/>
        <v/>
      </c>
      <c r="T22" s="358" t="str">
        <f t="shared" si="3"/>
        <v/>
      </c>
      <c r="U22" s="358" t="str">
        <f t="shared" si="3"/>
        <v/>
      </c>
      <c r="V22" s="358" t="str">
        <f t="shared" si="3"/>
        <v/>
      </c>
      <c r="W22" s="358" t="str">
        <f t="shared" si="3"/>
        <v/>
      </c>
      <c r="X22" s="358" t="str">
        <f t="shared" si="3"/>
        <v/>
      </c>
      <c r="Y22" s="358" t="str">
        <f t="shared" si="3"/>
        <v/>
      </c>
      <c r="Z22" s="358" t="str">
        <f t="shared" si="3"/>
        <v/>
      </c>
      <c r="AA22" s="358" t="str">
        <f t="shared" si="3"/>
        <v/>
      </c>
      <c r="AB22" s="358" t="str">
        <f t="shared" si="3"/>
        <v/>
      </c>
      <c r="AC22" s="358" t="str">
        <f t="shared" si="3"/>
        <v/>
      </c>
      <c r="AD22" s="358" t="str">
        <f t="shared" si="3"/>
        <v/>
      </c>
      <c r="AE22" s="358" t="str">
        <f t="shared" si="3"/>
        <v/>
      </c>
      <c r="AF22" s="358" t="str">
        <f t="shared" si="3"/>
        <v/>
      </c>
      <c r="AG22" s="358" t="str">
        <f t="shared" si="3"/>
        <v/>
      </c>
      <c r="AH22" s="620" t="str">
        <f t="shared" si="3"/>
        <v/>
      </c>
      <c r="AI22" s="625"/>
    </row>
    <row r="23" spans="1:35" ht="15" hidden="1" outlineLevel="1" thickBot="1" x14ac:dyDescent="0.35">
      <c r="A23" s="288" t="s">
        <v>69</v>
      </c>
      <c r="B23" s="303">
        <f xml:space="preserve">
IF(B21="","",B20-B21)</f>
        <v>19506811</v>
      </c>
      <c r="C23" s="304">
        <f t="shared" ref="C23:G23" si="4" xml:space="preserve">
IF(C21="","",C20-C21)</f>
        <v>0</v>
      </c>
      <c r="D23" s="305">
        <f t="shared" si="4"/>
        <v>8283567</v>
      </c>
      <c r="E23" s="305">
        <f t="shared" si="4"/>
        <v>0</v>
      </c>
      <c r="F23" s="305">
        <f t="shared" si="4"/>
        <v>1120527</v>
      </c>
      <c r="G23" s="305">
        <f t="shared" si="4"/>
        <v>0</v>
      </c>
      <c r="H23" s="305">
        <f t="shared" ref="H23:AH23" si="5" xml:space="preserve">
IF(H21="","",H20-H21)</f>
        <v>0</v>
      </c>
      <c r="I23" s="305">
        <f t="shared" si="5"/>
        <v>9270302</v>
      </c>
      <c r="J23" s="305">
        <f t="shared" si="5"/>
        <v>0</v>
      </c>
      <c r="K23" s="305">
        <f t="shared" si="5"/>
        <v>0</v>
      </c>
      <c r="L23" s="305">
        <f t="shared" si="5"/>
        <v>0</v>
      </c>
      <c r="M23" s="305">
        <f t="shared" si="5"/>
        <v>0</v>
      </c>
      <c r="N23" s="305">
        <f t="shared" si="5"/>
        <v>0</v>
      </c>
      <c r="O23" s="305">
        <f t="shared" si="5"/>
        <v>0</v>
      </c>
      <c r="P23" s="305">
        <f t="shared" si="5"/>
        <v>0</v>
      </c>
      <c r="Q23" s="305">
        <f t="shared" si="5"/>
        <v>0</v>
      </c>
      <c r="R23" s="305">
        <f t="shared" si="5"/>
        <v>0</v>
      </c>
      <c r="S23" s="305">
        <f t="shared" si="5"/>
        <v>0</v>
      </c>
      <c r="T23" s="305">
        <f t="shared" si="5"/>
        <v>0</v>
      </c>
      <c r="U23" s="305">
        <f t="shared" si="5"/>
        <v>0</v>
      </c>
      <c r="V23" s="305">
        <f t="shared" si="5"/>
        <v>0</v>
      </c>
      <c r="W23" s="305">
        <f t="shared" si="5"/>
        <v>0</v>
      </c>
      <c r="X23" s="305">
        <f t="shared" si="5"/>
        <v>0</v>
      </c>
      <c r="Y23" s="305">
        <f t="shared" si="5"/>
        <v>0</v>
      </c>
      <c r="Z23" s="305">
        <f t="shared" si="5"/>
        <v>0</v>
      </c>
      <c r="AA23" s="305">
        <f t="shared" si="5"/>
        <v>0</v>
      </c>
      <c r="AB23" s="305">
        <f t="shared" si="5"/>
        <v>0</v>
      </c>
      <c r="AC23" s="305">
        <f t="shared" si="5"/>
        <v>0</v>
      </c>
      <c r="AD23" s="305">
        <f t="shared" si="5"/>
        <v>78904</v>
      </c>
      <c r="AE23" s="305">
        <f t="shared" si="5"/>
        <v>0</v>
      </c>
      <c r="AF23" s="305">
        <f t="shared" si="5"/>
        <v>0</v>
      </c>
      <c r="AG23" s="305">
        <f t="shared" si="5"/>
        <v>0</v>
      </c>
      <c r="AH23" s="616">
        <f t="shared" si="5"/>
        <v>753511</v>
      </c>
      <c r="AI23" s="625"/>
    </row>
    <row r="24" spans="1:35" x14ac:dyDescent="0.3">
      <c r="A24" s="282" t="s">
        <v>211</v>
      </c>
      <c r="B24" s="329" t="s">
        <v>3</v>
      </c>
      <c r="C24" s="626" t="s">
        <v>222</v>
      </c>
      <c r="D24" s="600"/>
      <c r="E24" s="601"/>
      <c r="F24" s="601" t="s">
        <v>223</v>
      </c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01"/>
      <c r="AA24" s="601"/>
      <c r="AB24" s="601"/>
      <c r="AC24" s="601"/>
      <c r="AD24" s="601"/>
      <c r="AE24" s="601"/>
      <c r="AF24" s="601"/>
      <c r="AG24" s="601"/>
      <c r="AH24" s="621" t="s">
        <v>224</v>
      </c>
      <c r="AI24" s="625"/>
    </row>
    <row r="25" spans="1:35" x14ac:dyDescent="0.3">
      <c r="A25" s="283" t="s">
        <v>79</v>
      </c>
      <c r="B25" s="300">
        <f xml:space="preserve">
SUM(C25:AH25)</f>
        <v>44050</v>
      </c>
      <c r="C25" s="627">
        <f xml:space="preserve">
IF($A$4&lt;=12,SUMIFS('ON Data'!H:H,'ON Data'!$D:$D,$A$4,'ON Data'!$E:$E,10),SUMIFS('ON Data'!H:H,'ON Data'!$E:$E,10))</f>
        <v>42750</v>
      </c>
      <c r="D25" s="602"/>
      <c r="E25" s="603"/>
      <c r="F25" s="603">
        <f xml:space="preserve">
IF($A$4&lt;=12,SUMIFS('ON Data'!K:K,'ON Data'!$D:$D,$A$4,'ON Data'!$E:$E,10),SUMIFS('ON Data'!K:K,'ON Data'!$E:$E,10))</f>
        <v>1300</v>
      </c>
      <c r="G25" s="603"/>
      <c r="H25" s="603"/>
      <c r="I25" s="603"/>
      <c r="J25" s="603"/>
      <c r="K25" s="603"/>
      <c r="L25" s="603"/>
      <c r="M25" s="603"/>
      <c r="N25" s="603"/>
      <c r="O25" s="603"/>
      <c r="P25" s="603"/>
      <c r="Q25" s="603"/>
      <c r="R25" s="603"/>
      <c r="S25" s="603"/>
      <c r="T25" s="603"/>
      <c r="U25" s="603"/>
      <c r="V25" s="603"/>
      <c r="W25" s="603"/>
      <c r="X25" s="603"/>
      <c r="Y25" s="603"/>
      <c r="Z25" s="603"/>
      <c r="AA25" s="603"/>
      <c r="AB25" s="603"/>
      <c r="AC25" s="603"/>
      <c r="AD25" s="603"/>
      <c r="AE25" s="603"/>
      <c r="AF25" s="603"/>
      <c r="AG25" s="603"/>
      <c r="AH25" s="622">
        <f xml:space="preserve">
IF($A$4&lt;=12,SUMIFS('ON Data'!AN:AN,'ON Data'!$D:$D,$A$4,'ON Data'!$E:$E,10),SUMIFS('ON Data'!AN:AN,'ON Data'!$E:$E,10))</f>
        <v>0</v>
      </c>
      <c r="AI25" s="625"/>
    </row>
    <row r="26" spans="1:35" x14ac:dyDescent="0.3">
      <c r="A26" s="289" t="s">
        <v>221</v>
      </c>
      <c r="B26" s="309">
        <f xml:space="preserve">
SUM(C26:AH26)</f>
        <v>53430.61640032084</v>
      </c>
      <c r="C26" s="627">
        <f xml:space="preserve">
IF($A$4&lt;=12,SUMIFS('ON Data'!H:H,'ON Data'!$D:$D,$A$4,'ON Data'!$E:$E,11),SUMIFS('ON Data'!H:H,'ON Data'!$E:$E,11))</f>
        <v>36763.949733654175</v>
      </c>
      <c r="D26" s="602"/>
      <c r="E26" s="603"/>
      <c r="F26" s="604">
        <f xml:space="preserve">
IF($A$4&lt;=12,SUMIFS('ON Data'!K:K,'ON Data'!$D:$D,$A$4,'ON Data'!$E:$E,11),SUMIFS('ON Data'!K:K,'ON Data'!$E:$E,11))</f>
        <v>16666.666666666668</v>
      </c>
      <c r="G26" s="604"/>
      <c r="H26" s="604"/>
      <c r="I26" s="604"/>
      <c r="J26" s="604"/>
      <c r="K26" s="604"/>
      <c r="L26" s="604"/>
      <c r="M26" s="604"/>
      <c r="N26" s="604"/>
      <c r="O26" s="604"/>
      <c r="P26" s="604"/>
      <c r="Q26" s="604"/>
      <c r="R26" s="604"/>
      <c r="S26" s="604"/>
      <c r="T26" s="604"/>
      <c r="U26" s="604"/>
      <c r="V26" s="604"/>
      <c r="W26" s="604"/>
      <c r="X26" s="604"/>
      <c r="Y26" s="604"/>
      <c r="Z26" s="604"/>
      <c r="AA26" s="604"/>
      <c r="AB26" s="604"/>
      <c r="AC26" s="604"/>
      <c r="AD26" s="604"/>
      <c r="AE26" s="604"/>
      <c r="AF26" s="604"/>
      <c r="AG26" s="604"/>
      <c r="AH26" s="622">
        <f xml:space="preserve">
IF($A$4&lt;=12,SUMIFS('ON Data'!AN:AN,'ON Data'!$D:$D,$A$4,'ON Data'!$E:$E,11),SUMIFS('ON Data'!AN:AN,'ON Data'!$E:$E,11))</f>
        <v>0</v>
      </c>
      <c r="AI26" s="625"/>
    </row>
    <row r="27" spans="1:35" x14ac:dyDescent="0.3">
      <c r="A27" s="289" t="s">
        <v>81</v>
      </c>
      <c r="B27" s="330">
        <f xml:space="preserve">
IF(B26=0,0,B25/B26)</f>
        <v>0.82443368554766461</v>
      </c>
      <c r="C27" s="628">
        <f xml:space="preserve">
IF(C26=0,0,C25/C26)</f>
        <v>1.1628239160839162</v>
      </c>
      <c r="D27" s="605"/>
      <c r="E27" s="606"/>
      <c r="F27" s="606">
        <f xml:space="preserve">
IF(F26=0,0,F25/F26)</f>
        <v>7.8E-2</v>
      </c>
      <c r="G27" s="606"/>
      <c r="H27" s="606"/>
      <c r="I27" s="606"/>
      <c r="J27" s="606"/>
      <c r="K27" s="606"/>
      <c r="L27" s="606"/>
      <c r="M27" s="606"/>
      <c r="N27" s="606"/>
      <c r="O27" s="606"/>
      <c r="P27" s="606"/>
      <c r="Q27" s="606"/>
      <c r="R27" s="606"/>
      <c r="S27" s="606"/>
      <c r="T27" s="606"/>
      <c r="U27" s="606"/>
      <c r="V27" s="606"/>
      <c r="W27" s="606"/>
      <c r="X27" s="606"/>
      <c r="Y27" s="606"/>
      <c r="Z27" s="606"/>
      <c r="AA27" s="606"/>
      <c r="AB27" s="606"/>
      <c r="AC27" s="606"/>
      <c r="AD27" s="606"/>
      <c r="AE27" s="606"/>
      <c r="AF27" s="606"/>
      <c r="AG27" s="606"/>
      <c r="AH27" s="623">
        <f xml:space="preserve">
IF(AH26=0,0,AH25/AH26)</f>
        <v>0</v>
      </c>
      <c r="AI27" s="625"/>
    </row>
    <row r="28" spans="1:35" ht="15" thickBot="1" x14ac:dyDescent="0.35">
      <c r="A28" s="289" t="s">
        <v>220</v>
      </c>
      <c r="B28" s="309">
        <f xml:space="preserve">
SUM(C28:AH28)</f>
        <v>9380.6164003208432</v>
      </c>
      <c r="C28" s="629">
        <f xml:space="preserve">
C26-C25</f>
        <v>-5986.0502663458246</v>
      </c>
      <c r="D28" s="607"/>
      <c r="E28" s="608"/>
      <c r="F28" s="608">
        <f xml:space="preserve">
F26-F25</f>
        <v>15366.666666666668</v>
      </c>
      <c r="G28" s="608"/>
      <c r="H28" s="608"/>
      <c r="I28" s="608"/>
      <c r="J28" s="608"/>
      <c r="K28" s="608"/>
      <c r="L28" s="608"/>
      <c r="M28" s="608"/>
      <c r="N28" s="608"/>
      <c r="O28" s="608"/>
      <c r="P28" s="608"/>
      <c r="Q28" s="608"/>
      <c r="R28" s="608"/>
      <c r="S28" s="608"/>
      <c r="T28" s="608"/>
      <c r="U28" s="608"/>
      <c r="V28" s="608"/>
      <c r="W28" s="608"/>
      <c r="X28" s="608"/>
      <c r="Y28" s="608"/>
      <c r="Z28" s="608"/>
      <c r="AA28" s="608"/>
      <c r="AB28" s="608"/>
      <c r="AC28" s="608"/>
      <c r="AD28" s="608"/>
      <c r="AE28" s="608"/>
      <c r="AF28" s="608"/>
      <c r="AG28" s="608"/>
      <c r="AH28" s="624">
        <f xml:space="preserve">
AH26-AH25</f>
        <v>0</v>
      </c>
      <c r="AI28" s="625"/>
    </row>
    <row r="29" spans="1:35" x14ac:dyDescent="0.3">
      <c r="A29" s="290"/>
      <c r="B29" s="290"/>
      <c r="C29" s="291"/>
      <c r="D29" s="290"/>
      <c r="E29" s="290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0"/>
      <c r="AG29" s="290"/>
      <c r="AH29" s="290"/>
    </row>
    <row r="30" spans="1:35" x14ac:dyDescent="0.3">
      <c r="A30" s="144" t="s">
        <v>173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82"/>
    </row>
    <row r="31" spans="1:35" x14ac:dyDescent="0.3">
      <c r="A31" s="145" t="s">
        <v>218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82"/>
    </row>
    <row r="32" spans="1:35" ht="14.4" customHeight="1" x14ac:dyDescent="0.3">
      <c r="A32" s="326" t="s">
        <v>215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</row>
    <row r="33" spans="1:1" x14ac:dyDescent="0.3">
      <c r="A33" s="328" t="s">
        <v>225</v>
      </c>
    </row>
    <row r="34" spans="1:1" x14ac:dyDescent="0.3">
      <c r="A34" s="328" t="s">
        <v>226</v>
      </c>
    </row>
    <row r="35" spans="1:1" x14ac:dyDescent="0.3">
      <c r="A35" s="328" t="s">
        <v>227</v>
      </c>
    </row>
    <row r="36" spans="1:1" x14ac:dyDescent="0.3">
      <c r="A36" s="328" t="s">
        <v>228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7" priority="4" operator="greaterThan">
      <formula>1</formula>
    </cfRule>
  </conditionalFormatting>
  <conditionalFormatting sqref="C28 AH28 F28">
    <cfRule type="cellIs" dxfId="6" priority="3" operator="lessThan">
      <formula>0</formula>
    </cfRule>
  </conditionalFormatting>
  <conditionalFormatting sqref="B22:AH22">
    <cfRule type="cellIs" dxfId="5" priority="2" operator="greaterThan">
      <formula>1</formula>
    </cfRule>
  </conditionalFormatting>
  <conditionalFormatting sqref="B23:AH23">
    <cfRule type="cellIs" dxfId="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8"/>
  <sheetViews>
    <sheetView showGridLines="0" showRowColHeaders="0" workbookViewId="0"/>
  </sheetViews>
  <sheetFormatPr defaultRowHeight="14.4" x14ac:dyDescent="0.3"/>
  <cols>
    <col min="1" max="16384" width="8.88671875" style="269"/>
  </cols>
  <sheetData>
    <row r="1" spans="1:41" x14ac:dyDescent="0.3">
      <c r="A1" s="269" t="s">
        <v>1869</v>
      </c>
    </row>
    <row r="2" spans="1:41" x14ac:dyDescent="0.3">
      <c r="A2" s="273" t="s">
        <v>294</v>
      </c>
    </row>
    <row r="3" spans="1:41" x14ac:dyDescent="0.3">
      <c r="A3" s="269" t="s">
        <v>185</v>
      </c>
      <c r="B3" s="294">
        <v>2015</v>
      </c>
      <c r="D3" s="270">
        <f>MAX(D5:D1048576)</f>
        <v>5</v>
      </c>
      <c r="F3" s="270">
        <f>SUMIF($E5:$E1048576,"&lt;10",F5:F1048576)</f>
        <v>20690754.550000001</v>
      </c>
      <c r="G3" s="270">
        <f t="shared" ref="G3:AO3" si="0">SUMIF($E5:$E1048576,"&lt;10",G5:G1048576)</f>
        <v>0</v>
      </c>
      <c r="H3" s="270">
        <f t="shared" si="0"/>
        <v>9084860.4000000004</v>
      </c>
      <c r="I3" s="270">
        <f t="shared" si="0"/>
        <v>0</v>
      </c>
      <c r="J3" s="270">
        <f t="shared" si="0"/>
        <v>0</v>
      </c>
      <c r="K3" s="270">
        <f t="shared" si="0"/>
        <v>1126887.75</v>
      </c>
      <c r="L3" s="270">
        <f t="shared" si="0"/>
        <v>0</v>
      </c>
      <c r="M3" s="270">
        <f t="shared" si="0"/>
        <v>0</v>
      </c>
      <c r="N3" s="270">
        <f t="shared" si="0"/>
        <v>9585910.3999999985</v>
      </c>
      <c r="O3" s="270">
        <f t="shared" si="0"/>
        <v>0</v>
      </c>
      <c r="P3" s="270">
        <f t="shared" si="0"/>
        <v>0</v>
      </c>
      <c r="Q3" s="270">
        <f t="shared" si="0"/>
        <v>0</v>
      </c>
      <c r="R3" s="270">
        <f t="shared" si="0"/>
        <v>0</v>
      </c>
      <c r="S3" s="270">
        <f t="shared" si="0"/>
        <v>0</v>
      </c>
      <c r="T3" s="270">
        <f t="shared" si="0"/>
        <v>0</v>
      </c>
      <c r="U3" s="270">
        <f t="shared" si="0"/>
        <v>0</v>
      </c>
      <c r="V3" s="270">
        <f t="shared" si="0"/>
        <v>0</v>
      </c>
      <c r="W3" s="270">
        <f t="shared" si="0"/>
        <v>0</v>
      </c>
      <c r="X3" s="270">
        <f t="shared" si="0"/>
        <v>0</v>
      </c>
      <c r="Y3" s="270">
        <f t="shared" si="0"/>
        <v>0</v>
      </c>
      <c r="Z3" s="270">
        <f t="shared" si="0"/>
        <v>0</v>
      </c>
      <c r="AA3" s="270">
        <f t="shared" si="0"/>
        <v>0</v>
      </c>
      <c r="AB3" s="270">
        <f t="shared" si="0"/>
        <v>0</v>
      </c>
      <c r="AC3" s="270">
        <f t="shared" si="0"/>
        <v>0</v>
      </c>
      <c r="AD3" s="270">
        <f t="shared" si="0"/>
        <v>0</v>
      </c>
      <c r="AE3" s="270">
        <f t="shared" si="0"/>
        <v>0</v>
      </c>
      <c r="AF3" s="270">
        <f t="shared" si="0"/>
        <v>0</v>
      </c>
      <c r="AG3" s="270">
        <f t="shared" si="0"/>
        <v>0</v>
      </c>
      <c r="AH3" s="270">
        <f t="shared" si="0"/>
        <v>0</v>
      </c>
      <c r="AI3" s="270">
        <f t="shared" si="0"/>
        <v>79705</v>
      </c>
      <c r="AJ3" s="270">
        <f t="shared" si="0"/>
        <v>0</v>
      </c>
      <c r="AK3" s="270">
        <f t="shared" si="0"/>
        <v>0</v>
      </c>
      <c r="AL3" s="270">
        <f t="shared" si="0"/>
        <v>0</v>
      </c>
      <c r="AM3" s="270">
        <f t="shared" si="0"/>
        <v>0</v>
      </c>
      <c r="AN3" s="270">
        <f t="shared" si="0"/>
        <v>813391</v>
      </c>
      <c r="AO3" s="270">
        <f t="shared" si="0"/>
        <v>0</v>
      </c>
    </row>
    <row r="4" spans="1:41" x14ac:dyDescent="0.3">
      <c r="A4" s="269" t="s">
        <v>186</v>
      </c>
      <c r="B4" s="294">
        <v>1</v>
      </c>
      <c r="C4" s="271" t="s">
        <v>5</v>
      </c>
      <c r="D4" s="272" t="s">
        <v>68</v>
      </c>
      <c r="E4" s="272" t="s">
        <v>180</v>
      </c>
      <c r="F4" s="272" t="s">
        <v>3</v>
      </c>
      <c r="G4" s="272" t="s">
        <v>181</v>
      </c>
      <c r="H4" s="272" t="s">
        <v>182</v>
      </c>
      <c r="I4" s="272" t="s">
        <v>183</v>
      </c>
      <c r="J4" s="272" t="s">
        <v>184</v>
      </c>
      <c r="K4" s="272">
        <v>305</v>
      </c>
      <c r="L4" s="272">
        <v>306</v>
      </c>
      <c r="M4" s="272">
        <v>407</v>
      </c>
      <c r="N4" s="272">
        <v>408</v>
      </c>
      <c r="O4" s="272">
        <v>409</v>
      </c>
      <c r="P4" s="272">
        <v>410</v>
      </c>
      <c r="Q4" s="272">
        <v>415</v>
      </c>
      <c r="R4" s="272">
        <v>416</v>
      </c>
      <c r="S4" s="272">
        <v>418</v>
      </c>
      <c r="T4" s="272">
        <v>419</v>
      </c>
      <c r="U4" s="272">
        <v>420</v>
      </c>
      <c r="V4" s="272">
        <v>421</v>
      </c>
      <c r="W4" s="272">
        <v>522</v>
      </c>
      <c r="X4" s="272">
        <v>523</v>
      </c>
      <c r="Y4" s="272">
        <v>524</v>
      </c>
      <c r="Z4" s="272">
        <v>525</v>
      </c>
      <c r="AA4" s="272">
        <v>526</v>
      </c>
      <c r="AB4" s="272">
        <v>527</v>
      </c>
      <c r="AC4" s="272">
        <v>528</v>
      </c>
      <c r="AD4" s="272">
        <v>629</v>
      </c>
      <c r="AE4" s="272">
        <v>630</v>
      </c>
      <c r="AF4" s="272">
        <v>636</v>
      </c>
      <c r="AG4" s="272">
        <v>637</v>
      </c>
      <c r="AH4" s="272">
        <v>640</v>
      </c>
      <c r="AI4" s="272">
        <v>642</v>
      </c>
      <c r="AJ4" s="272">
        <v>743</v>
      </c>
      <c r="AK4" s="272">
        <v>745</v>
      </c>
      <c r="AL4" s="272">
        <v>746</v>
      </c>
      <c r="AM4" s="272">
        <v>747</v>
      </c>
      <c r="AN4" s="272">
        <v>930</v>
      </c>
      <c r="AO4" s="272">
        <v>940</v>
      </c>
    </row>
    <row r="5" spans="1:41" x14ac:dyDescent="0.3">
      <c r="A5" s="269" t="s">
        <v>187</v>
      </c>
      <c r="B5" s="294">
        <v>2</v>
      </c>
      <c r="C5" s="269">
        <v>34</v>
      </c>
      <c r="D5" s="269">
        <v>1</v>
      </c>
      <c r="E5" s="269">
        <v>1</v>
      </c>
      <c r="F5" s="269">
        <v>102</v>
      </c>
      <c r="G5" s="269">
        <v>0</v>
      </c>
      <c r="H5" s="269">
        <v>24</v>
      </c>
      <c r="I5" s="269">
        <v>0</v>
      </c>
      <c r="J5" s="269">
        <v>0</v>
      </c>
      <c r="K5" s="269">
        <v>7.75</v>
      </c>
      <c r="L5" s="269">
        <v>0</v>
      </c>
      <c r="M5" s="269">
        <v>0</v>
      </c>
      <c r="N5" s="269">
        <v>61.25</v>
      </c>
      <c r="O5" s="269">
        <v>0</v>
      </c>
      <c r="P5" s="269">
        <v>0</v>
      </c>
      <c r="Q5" s="269">
        <v>0</v>
      </c>
      <c r="R5" s="269">
        <v>0</v>
      </c>
      <c r="S5" s="269">
        <v>0</v>
      </c>
      <c r="T5" s="269">
        <v>0</v>
      </c>
      <c r="U5" s="269">
        <v>0</v>
      </c>
      <c r="V5" s="269">
        <v>0</v>
      </c>
      <c r="W5" s="269">
        <v>0</v>
      </c>
      <c r="X5" s="269">
        <v>0</v>
      </c>
      <c r="Y5" s="269">
        <v>0</v>
      </c>
      <c r="Z5" s="269">
        <v>0</v>
      </c>
      <c r="AA5" s="269">
        <v>0</v>
      </c>
      <c r="AB5" s="269">
        <v>0</v>
      </c>
      <c r="AC5" s="269">
        <v>0</v>
      </c>
      <c r="AD5" s="269">
        <v>0</v>
      </c>
      <c r="AE5" s="269">
        <v>0</v>
      </c>
      <c r="AF5" s="269">
        <v>0</v>
      </c>
      <c r="AG5" s="269">
        <v>0</v>
      </c>
      <c r="AH5" s="269">
        <v>0</v>
      </c>
      <c r="AI5" s="269">
        <v>1</v>
      </c>
      <c r="AJ5" s="269">
        <v>0</v>
      </c>
      <c r="AK5" s="269">
        <v>0</v>
      </c>
      <c r="AL5" s="269">
        <v>0</v>
      </c>
      <c r="AM5" s="269">
        <v>0</v>
      </c>
      <c r="AN5" s="269">
        <v>8</v>
      </c>
      <c r="AO5" s="269">
        <v>0</v>
      </c>
    </row>
    <row r="6" spans="1:41" x14ac:dyDescent="0.3">
      <c r="A6" s="269" t="s">
        <v>188</v>
      </c>
      <c r="B6" s="294">
        <v>3</v>
      </c>
      <c r="C6" s="269">
        <v>34</v>
      </c>
      <c r="D6" s="269">
        <v>1</v>
      </c>
      <c r="E6" s="269">
        <v>2</v>
      </c>
      <c r="F6" s="269">
        <v>15933.35</v>
      </c>
      <c r="G6" s="269">
        <v>0</v>
      </c>
      <c r="H6" s="269">
        <v>3908</v>
      </c>
      <c r="I6" s="269">
        <v>0</v>
      </c>
      <c r="J6" s="269">
        <v>0</v>
      </c>
      <c r="K6" s="269">
        <v>1277.5</v>
      </c>
      <c r="L6" s="269">
        <v>0</v>
      </c>
      <c r="M6" s="269">
        <v>0</v>
      </c>
      <c r="N6" s="269">
        <v>9439.85</v>
      </c>
      <c r="O6" s="269">
        <v>0</v>
      </c>
      <c r="P6" s="269">
        <v>0</v>
      </c>
      <c r="Q6" s="269">
        <v>0</v>
      </c>
      <c r="R6" s="269">
        <v>0</v>
      </c>
      <c r="S6" s="269">
        <v>0</v>
      </c>
      <c r="T6" s="269">
        <v>0</v>
      </c>
      <c r="U6" s="269">
        <v>0</v>
      </c>
      <c r="V6" s="269">
        <v>0</v>
      </c>
      <c r="W6" s="269">
        <v>0</v>
      </c>
      <c r="X6" s="269">
        <v>0</v>
      </c>
      <c r="Y6" s="269">
        <v>0</v>
      </c>
      <c r="Z6" s="269">
        <v>0</v>
      </c>
      <c r="AA6" s="269">
        <v>0</v>
      </c>
      <c r="AB6" s="269">
        <v>0</v>
      </c>
      <c r="AC6" s="269">
        <v>0</v>
      </c>
      <c r="AD6" s="269">
        <v>0</v>
      </c>
      <c r="AE6" s="269">
        <v>0</v>
      </c>
      <c r="AF6" s="269">
        <v>0</v>
      </c>
      <c r="AG6" s="269">
        <v>0</v>
      </c>
      <c r="AH6" s="269">
        <v>0</v>
      </c>
      <c r="AI6" s="269">
        <v>176</v>
      </c>
      <c r="AJ6" s="269">
        <v>0</v>
      </c>
      <c r="AK6" s="269">
        <v>0</v>
      </c>
      <c r="AL6" s="269">
        <v>0</v>
      </c>
      <c r="AM6" s="269">
        <v>0</v>
      </c>
      <c r="AN6" s="269">
        <v>1132</v>
      </c>
      <c r="AO6" s="269">
        <v>0</v>
      </c>
    </row>
    <row r="7" spans="1:41" x14ac:dyDescent="0.3">
      <c r="A7" s="269" t="s">
        <v>189</v>
      </c>
      <c r="B7" s="294">
        <v>4</v>
      </c>
      <c r="C7" s="269">
        <v>34</v>
      </c>
      <c r="D7" s="269">
        <v>1</v>
      </c>
      <c r="E7" s="269">
        <v>3</v>
      </c>
      <c r="F7" s="269">
        <v>42</v>
      </c>
      <c r="G7" s="269">
        <v>0</v>
      </c>
      <c r="H7" s="269">
        <v>42</v>
      </c>
      <c r="I7" s="269">
        <v>0</v>
      </c>
      <c r="J7" s="269">
        <v>0</v>
      </c>
      <c r="K7" s="269">
        <v>0</v>
      </c>
      <c r="L7" s="269">
        <v>0</v>
      </c>
      <c r="M7" s="269">
        <v>0</v>
      </c>
      <c r="N7" s="269">
        <v>0</v>
      </c>
      <c r="O7" s="269">
        <v>0</v>
      </c>
      <c r="P7" s="269">
        <v>0</v>
      </c>
      <c r="Q7" s="269">
        <v>0</v>
      </c>
      <c r="R7" s="269">
        <v>0</v>
      </c>
      <c r="S7" s="269">
        <v>0</v>
      </c>
      <c r="T7" s="269">
        <v>0</v>
      </c>
      <c r="U7" s="269">
        <v>0</v>
      </c>
      <c r="V7" s="269">
        <v>0</v>
      </c>
      <c r="W7" s="269">
        <v>0</v>
      </c>
      <c r="X7" s="269">
        <v>0</v>
      </c>
      <c r="Y7" s="269">
        <v>0</v>
      </c>
      <c r="Z7" s="269">
        <v>0</v>
      </c>
      <c r="AA7" s="269">
        <v>0</v>
      </c>
      <c r="AB7" s="269">
        <v>0</v>
      </c>
      <c r="AC7" s="269">
        <v>0</v>
      </c>
      <c r="AD7" s="269">
        <v>0</v>
      </c>
      <c r="AE7" s="269">
        <v>0</v>
      </c>
      <c r="AF7" s="269">
        <v>0</v>
      </c>
      <c r="AG7" s="269">
        <v>0</v>
      </c>
      <c r="AH7" s="269">
        <v>0</v>
      </c>
      <c r="AI7" s="269">
        <v>0</v>
      </c>
      <c r="AJ7" s="269">
        <v>0</v>
      </c>
      <c r="AK7" s="269">
        <v>0</v>
      </c>
      <c r="AL7" s="269">
        <v>0</v>
      </c>
      <c r="AM7" s="269">
        <v>0</v>
      </c>
      <c r="AN7" s="269">
        <v>0</v>
      </c>
      <c r="AO7" s="269">
        <v>0</v>
      </c>
    </row>
    <row r="8" spans="1:41" x14ac:dyDescent="0.3">
      <c r="A8" s="269" t="s">
        <v>190</v>
      </c>
      <c r="B8" s="294">
        <v>5</v>
      </c>
      <c r="C8" s="269">
        <v>34</v>
      </c>
      <c r="D8" s="269">
        <v>1</v>
      </c>
      <c r="E8" s="269">
        <v>4</v>
      </c>
      <c r="F8" s="269">
        <v>796.5</v>
      </c>
      <c r="G8" s="269">
        <v>0</v>
      </c>
      <c r="H8" s="269">
        <v>631</v>
      </c>
      <c r="I8" s="269">
        <v>0</v>
      </c>
      <c r="J8" s="269">
        <v>0</v>
      </c>
      <c r="K8" s="269">
        <v>33.5</v>
      </c>
      <c r="L8" s="269">
        <v>0</v>
      </c>
      <c r="M8" s="269">
        <v>0</v>
      </c>
      <c r="N8" s="269">
        <v>132</v>
      </c>
      <c r="O8" s="269">
        <v>0</v>
      </c>
      <c r="P8" s="269">
        <v>0</v>
      </c>
      <c r="Q8" s="269">
        <v>0</v>
      </c>
      <c r="R8" s="269">
        <v>0</v>
      </c>
      <c r="S8" s="269">
        <v>0</v>
      </c>
      <c r="T8" s="269">
        <v>0</v>
      </c>
      <c r="U8" s="269">
        <v>0</v>
      </c>
      <c r="V8" s="269">
        <v>0</v>
      </c>
      <c r="W8" s="269">
        <v>0</v>
      </c>
      <c r="X8" s="269">
        <v>0</v>
      </c>
      <c r="Y8" s="269">
        <v>0</v>
      </c>
      <c r="Z8" s="269">
        <v>0</v>
      </c>
      <c r="AA8" s="269">
        <v>0</v>
      </c>
      <c r="AB8" s="269">
        <v>0</v>
      </c>
      <c r="AC8" s="269">
        <v>0</v>
      </c>
      <c r="AD8" s="269">
        <v>0</v>
      </c>
      <c r="AE8" s="269">
        <v>0</v>
      </c>
      <c r="AF8" s="269">
        <v>0</v>
      </c>
      <c r="AG8" s="269">
        <v>0</v>
      </c>
      <c r="AH8" s="269">
        <v>0</v>
      </c>
      <c r="AI8" s="269">
        <v>0</v>
      </c>
      <c r="AJ8" s="269">
        <v>0</v>
      </c>
      <c r="AK8" s="269">
        <v>0</v>
      </c>
      <c r="AL8" s="269">
        <v>0</v>
      </c>
      <c r="AM8" s="269">
        <v>0</v>
      </c>
      <c r="AN8" s="269">
        <v>0</v>
      </c>
      <c r="AO8" s="269">
        <v>0</v>
      </c>
    </row>
    <row r="9" spans="1:41" x14ac:dyDescent="0.3">
      <c r="A9" s="269" t="s">
        <v>191</v>
      </c>
      <c r="B9" s="294">
        <v>6</v>
      </c>
      <c r="C9" s="269">
        <v>34</v>
      </c>
      <c r="D9" s="269">
        <v>1</v>
      </c>
      <c r="E9" s="269">
        <v>6</v>
      </c>
      <c r="F9" s="269">
        <v>3964293</v>
      </c>
      <c r="G9" s="269">
        <v>0</v>
      </c>
      <c r="H9" s="269">
        <v>1706414</v>
      </c>
      <c r="I9" s="269">
        <v>0</v>
      </c>
      <c r="J9" s="269">
        <v>0</v>
      </c>
      <c r="K9" s="269">
        <v>225967</v>
      </c>
      <c r="L9" s="269">
        <v>0</v>
      </c>
      <c r="M9" s="269">
        <v>0</v>
      </c>
      <c r="N9" s="269">
        <v>1860815</v>
      </c>
      <c r="O9" s="269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  <c r="U9" s="269">
        <v>0</v>
      </c>
      <c r="V9" s="269">
        <v>0</v>
      </c>
      <c r="W9" s="269">
        <v>0</v>
      </c>
      <c r="X9" s="269">
        <v>0</v>
      </c>
      <c r="Y9" s="269">
        <v>0</v>
      </c>
      <c r="Z9" s="269">
        <v>0</v>
      </c>
      <c r="AA9" s="269">
        <v>0</v>
      </c>
      <c r="AB9" s="269">
        <v>0</v>
      </c>
      <c r="AC9" s="269">
        <v>0</v>
      </c>
      <c r="AD9" s="269">
        <v>0</v>
      </c>
      <c r="AE9" s="269">
        <v>0</v>
      </c>
      <c r="AF9" s="269">
        <v>0</v>
      </c>
      <c r="AG9" s="269">
        <v>0</v>
      </c>
      <c r="AH9" s="269">
        <v>0</v>
      </c>
      <c r="AI9" s="269">
        <v>15690</v>
      </c>
      <c r="AJ9" s="269">
        <v>0</v>
      </c>
      <c r="AK9" s="269">
        <v>0</v>
      </c>
      <c r="AL9" s="269">
        <v>0</v>
      </c>
      <c r="AM9" s="269">
        <v>0</v>
      </c>
      <c r="AN9" s="269">
        <v>155407</v>
      </c>
      <c r="AO9" s="269">
        <v>0</v>
      </c>
    </row>
    <row r="10" spans="1:41" x14ac:dyDescent="0.3">
      <c r="A10" s="269" t="s">
        <v>192</v>
      </c>
      <c r="B10" s="294">
        <v>7</v>
      </c>
      <c r="C10" s="269">
        <v>34</v>
      </c>
      <c r="D10" s="269">
        <v>1</v>
      </c>
      <c r="E10" s="269">
        <v>9</v>
      </c>
      <c r="F10" s="269">
        <v>98080</v>
      </c>
      <c r="G10" s="269">
        <v>0</v>
      </c>
      <c r="H10" s="269">
        <v>69200</v>
      </c>
      <c r="I10" s="269">
        <v>0</v>
      </c>
      <c r="J10" s="269">
        <v>0</v>
      </c>
      <c r="K10" s="269">
        <v>0</v>
      </c>
      <c r="L10" s="269">
        <v>0</v>
      </c>
      <c r="M10" s="269">
        <v>0</v>
      </c>
      <c r="N10" s="269">
        <v>19100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  <c r="Z10" s="269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0</v>
      </c>
      <c r="AI10" s="269">
        <v>0</v>
      </c>
      <c r="AJ10" s="269">
        <v>0</v>
      </c>
      <c r="AK10" s="269">
        <v>0</v>
      </c>
      <c r="AL10" s="269">
        <v>0</v>
      </c>
      <c r="AM10" s="269">
        <v>0</v>
      </c>
      <c r="AN10" s="269">
        <v>9780</v>
      </c>
      <c r="AO10" s="269">
        <v>0</v>
      </c>
    </row>
    <row r="11" spans="1:41" x14ac:dyDescent="0.3">
      <c r="A11" s="269" t="s">
        <v>193</v>
      </c>
      <c r="B11" s="294">
        <v>8</v>
      </c>
      <c r="C11" s="269">
        <v>34</v>
      </c>
      <c r="D11" s="269">
        <v>1</v>
      </c>
      <c r="E11" s="269">
        <v>10</v>
      </c>
      <c r="F11" s="269">
        <v>20450</v>
      </c>
      <c r="G11" s="269">
        <v>0</v>
      </c>
      <c r="H11" s="269">
        <v>19850</v>
      </c>
      <c r="I11" s="269">
        <v>0</v>
      </c>
      <c r="J11" s="269">
        <v>0</v>
      </c>
      <c r="K11" s="269">
        <v>600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</row>
    <row r="12" spans="1:41" x14ac:dyDescent="0.3">
      <c r="A12" s="269" t="s">
        <v>194</v>
      </c>
      <c r="B12" s="294">
        <v>9</v>
      </c>
      <c r="C12" s="269">
        <v>34</v>
      </c>
      <c r="D12" s="269">
        <v>1</v>
      </c>
      <c r="E12" s="269">
        <v>11</v>
      </c>
      <c r="F12" s="269">
        <v>10686.123280064168</v>
      </c>
      <c r="G12" s="269">
        <v>0</v>
      </c>
      <c r="H12" s="269">
        <v>7352.7899467308353</v>
      </c>
      <c r="I12" s="269">
        <v>0</v>
      </c>
      <c r="J12" s="269">
        <v>0</v>
      </c>
      <c r="K12" s="269">
        <v>3333.3333333333335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</row>
    <row r="13" spans="1:41" x14ac:dyDescent="0.3">
      <c r="A13" s="269" t="s">
        <v>195</v>
      </c>
      <c r="B13" s="294">
        <v>10</v>
      </c>
      <c r="C13" s="269">
        <v>34</v>
      </c>
      <c r="D13" s="269">
        <v>2</v>
      </c>
      <c r="E13" s="269">
        <v>1</v>
      </c>
      <c r="F13" s="269">
        <v>102</v>
      </c>
      <c r="G13" s="269">
        <v>0</v>
      </c>
      <c r="H13" s="269">
        <v>24</v>
      </c>
      <c r="I13" s="269">
        <v>0</v>
      </c>
      <c r="J13" s="269">
        <v>0</v>
      </c>
      <c r="K13" s="269">
        <v>7.75</v>
      </c>
      <c r="L13" s="269">
        <v>0</v>
      </c>
      <c r="M13" s="269">
        <v>0</v>
      </c>
      <c r="N13" s="269">
        <v>61.25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1</v>
      </c>
      <c r="AJ13" s="269">
        <v>0</v>
      </c>
      <c r="AK13" s="269">
        <v>0</v>
      </c>
      <c r="AL13" s="269">
        <v>0</v>
      </c>
      <c r="AM13" s="269">
        <v>0</v>
      </c>
      <c r="AN13" s="269">
        <v>8</v>
      </c>
      <c r="AO13" s="269">
        <v>0</v>
      </c>
    </row>
    <row r="14" spans="1:41" x14ac:dyDescent="0.3">
      <c r="A14" s="269" t="s">
        <v>196</v>
      </c>
      <c r="B14" s="294">
        <v>11</v>
      </c>
      <c r="C14" s="269">
        <v>34</v>
      </c>
      <c r="D14" s="269">
        <v>2</v>
      </c>
      <c r="E14" s="269">
        <v>2</v>
      </c>
      <c r="F14" s="269">
        <v>13881.5</v>
      </c>
      <c r="G14" s="269">
        <v>0</v>
      </c>
      <c r="H14" s="269">
        <v>3456</v>
      </c>
      <c r="I14" s="269">
        <v>0</v>
      </c>
      <c r="J14" s="269">
        <v>0</v>
      </c>
      <c r="K14" s="269">
        <v>1121</v>
      </c>
      <c r="L14" s="269">
        <v>0</v>
      </c>
      <c r="M14" s="269">
        <v>0</v>
      </c>
      <c r="N14" s="269">
        <v>8076.5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160</v>
      </c>
      <c r="AJ14" s="269">
        <v>0</v>
      </c>
      <c r="AK14" s="269">
        <v>0</v>
      </c>
      <c r="AL14" s="269">
        <v>0</v>
      </c>
      <c r="AM14" s="269">
        <v>0</v>
      </c>
      <c r="AN14" s="269">
        <v>1068</v>
      </c>
      <c r="AO14" s="269">
        <v>0</v>
      </c>
    </row>
    <row r="15" spans="1:41" x14ac:dyDescent="0.3">
      <c r="A15" s="269" t="s">
        <v>197</v>
      </c>
      <c r="B15" s="294">
        <v>12</v>
      </c>
      <c r="C15" s="269">
        <v>34</v>
      </c>
      <c r="D15" s="269">
        <v>2</v>
      </c>
      <c r="E15" s="269">
        <v>3</v>
      </c>
      <c r="F15" s="269">
        <v>47</v>
      </c>
      <c r="G15" s="269">
        <v>0</v>
      </c>
      <c r="H15" s="269">
        <v>47</v>
      </c>
      <c r="I15" s="269">
        <v>0</v>
      </c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</row>
    <row r="16" spans="1:41" x14ac:dyDescent="0.3">
      <c r="A16" s="269" t="s">
        <v>185</v>
      </c>
      <c r="B16" s="294">
        <v>2015</v>
      </c>
      <c r="C16" s="269">
        <v>34</v>
      </c>
      <c r="D16" s="269">
        <v>2</v>
      </c>
      <c r="E16" s="269">
        <v>4</v>
      </c>
      <c r="F16" s="269">
        <v>684.5</v>
      </c>
      <c r="G16" s="269">
        <v>0</v>
      </c>
      <c r="H16" s="269">
        <v>568</v>
      </c>
      <c r="I16" s="269">
        <v>0</v>
      </c>
      <c r="J16" s="269">
        <v>0</v>
      </c>
      <c r="K16" s="269">
        <v>15</v>
      </c>
      <c r="L16" s="269">
        <v>0</v>
      </c>
      <c r="M16" s="269">
        <v>0</v>
      </c>
      <c r="N16" s="269">
        <v>101.5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</row>
    <row r="17" spans="3:41" x14ac:dyDescent="0.3">
      <c r="C17" s="269">
        <v>34</v>
      </c>
      <c r="D17" s="269">
        <v>2</v>
      </c>
      <c r="E17" s="269">
        <v>6</v>
      </c>
      <c r="F17" s="269">
        <v>3849962</v>
      </c>
      <c r="G17" s="269">
        <v>0</v>
      </c>
      <c r="H17" s="269">
        <v>1649297</v>
      </c>
      <c r="I17" s="269">
        <v>0</v>
      </c>
      <c r="J17" s="269">
        <v>0</v>
      </c>
      <c r="K17" s="269">
        <v>218456</v>
      </c>
      <c r="L17" s="269">
        <v>0</v>
      </c>
      <c r="M17" s="269">
        <v>0</v>
      </c>
      <c r="N17" s="269">
        <v>1811507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15690</v>
      </c>
      <c r="AJ17" s="269">
        <v>0</v>
      </c>
      <c r="AK17" s="269">
        <v>0</v>
      </c>
      <c r="AL17" s="269">
        <v>0</v>
      </c>
      <c r="AM17" s="269">
        <v>0</v>
      </c>
      <c r="AN17" s="269">
        <v>155012</v>
      </c>
      <c r="AO17" s="269">
        <v>0</v>
      </c>
    </row>
    <row r="18" spans="3:41" x14ac:dyDescent="0.3">
      <c r="C18" s="269">
        <v>34</v>
      </c>
      <c r="D18" s="269">
        <v>2</v>
      </c>
      <c r="E18" s="269">
        <v>7</v>
      </c>
      <c r="F18" s="269">
        <v>12705</v>
      </c>
      <c r="G18" s="269">
        <v>0</v>
      </c>
      <c r="H18" s="269">
        <v>9805</v>
      </c>
      <c r="I18" s="269">
        <v>0</v>
      </c>
      <c r="J18" s="269">
        <v>0</v>
      </c>
      <c r="K18" s="269">
        <v>0</v>
      </c>
      <c r="L18" s="269">
        <v>0</v>
      </c>
      <c r="M18" s="269">
        <v>0</v>
      </c>
      <c r="N18" s="269">
        <v>2900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</row>
    <row r="19" spans="3:41" x14ac:dyDescent="0.3">
      <c r="C19" s="269">
        <v>34</v>
      </c>
      <c r="D19" s="269">
        <v>2</v>
      </c>
      <c r="E19" s="269">
        <v>9</v>
      </c>
      <c r="F19" s="269">
        <v>94857</v>
      </c>
      <c r="G19" s="269">
        <v>0</v>
      </c>
      <c r="H19" s="269">
        <v>61825</v>
      </c>
      <c r="I19" s="269">
        <v>0</v>
      </c>
      <c r="J19" s="269">
        <v>0</v>
      </c>
      <c r="K19" s="269">
        <v>0</v>
      </c>
      <c r="L19" s="269">
        <v>0</v>
      </c>
      <c r="M19" s="269">
        <v>0</v>
      </c>
      <c r="N19" s="269">
        <v>22960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10072</v>
      </c>
      <c r="AO19" s="269">
        <v>0</v>
      </c>
    </row>
    <row r="20" spans="3:41" x14ac:dyDescent="0.3">
      <c r="C20" s="269">
        <v>34</v>
      </c>
      <c r="D20" s="269">
        <v>2</v>
      </c>
      <c r="E20" s="269">
        <v>10</v>
      </c>
      <c r="F20" s="269">
        <v>5000</v>
      </c>
      <c r="G20" s="269">
        <v>0</v>
      </c>
      <c r="H20" s="269">
        <v>5000</v>
      </c>
      <c r="I20" s="269">
        <v>0</v>
      </c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</row>
    <row r="21" spans="3:41" x14ac:dyDescent="0.3">
      <c r="C21" s="269">
        <v>34</v>
      </c>
      <c r="D21" s="269">
        <v>2</v>
      </c>
      <c r="E21" s="269">
        <v>11</v>
      </c>
      <c r="F21" s="269">
        <v>10686.123280064168</v>
      </c>
      <c r="G21" s="269">
        <v>0</v>
      </c>
      <c r="H21" s="269">
        <v>7352.7899467308353</v>
      </c>
      <c r="I21" s="269">
        <v>0</v>
      </c>
      <c r="J21" s="269">
        <v>0</v>
      </c>
      <c r="K21" s="269">
        <v>3333.3333333333335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</row>
    <row r="22" spans="3:41" x14ac:dyDescent="0.3">
      <c r="C22" s="269">
        <v>34</v>
      </c>
      <c r="D22" s="269">
        <v>3</v>
      </c>
      <c r="E22" s="269">
        <v>1</v>
      </c>
      <c r="F22" s="269">
        <v>102</v>
      </c>
      <c r="G22" s="269">
        <v>0</v>
      </c>
      <c r="H22" s="269">
        <v>24</v>
      </c>
      <c r="I22" s="269">
        <v>0</v>
      </c>
      <c r="J22" s="269">
        <v>0</v>
      </c>
      <c r="K22" s="269">
        <v>7.75</v>
      </c>
      <c r="L22" s="269">
        <v>0</v>
      </c>
      <c r="M22" s="269">
        <v>0</v>
      </c>
      <c r="N22" s="269">
        <v>61.25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1</v>
      </c>
      <c r="AJ22" s="269">
        <v>0</v>
      </c>
      <c r="AK22" s="269">
        <v>0</v>
      </c>
      <c r="AL22" s="269">
        <v>0</v>
      </c>
      <c r="AM22" s="269">
        <v>0</v>
      </c>
      <c r="AN22" s="269">
        <v>8</v>
      </c>
      <c r="AO22" s="269">
        <v>0</v>
      </c>
    </row>
    <row r="23" spans="3:41" x14ac:dyDescent="0.3">
      <c r="C23" s="269">
        <v>34</v>
      </c>
      <c r="D23" s="269">
        <v>3</v>
      </c>
      <c r="E23" s="269">
        <v>2</v>
      </c>
      <c r="F23" s="269">
        <v>15546.1</v>
      </c>
      <c r="G23" s="269">
        <v>0</v>
      </c>
      <c r="H23" s="269">
        <v>3684</v>
      </c>
      <c r="I23" s="269">
        <v>0</v>
      </c>
      <c r="J23" s="269">
        <v>0</v>
      </c>
      <c r="K23" s="269">
        <v>1308.5</v>
      </c>
      <c r="L23" s="269">
        <v>0</v>
      </c>
      <c r="M23" s="269">
        <v>0</v>
      </c>
      <c r="N23" s="269">
        <v>9201.6</v>
      </c>
      <c r="O23" s="269">
        <v>0</v>
      </c>
      <c r="P23" s="269">
        <v>0</v>
      </c>
      <c r="Q23" s="269">
        <v>0</v>
      </c>
      <c r="R23" s="269">
        <v>0</v>
      </c>
      <c r="S23" s="269">
        <v>0</v>
      </c>
      <c r="T23" s="269">
        <v>0</v>
      </c>
      <c r="U23" s="269">
        <v>0</v>
      </c>
      <c r="V23" s="269">
        <v>0</v>
      </c>
      <c r="W23" s="269">
        <v>0</v>
      </c>
      <c r="X23" s="269">
        <v>0</v>
      </c>
      <c r="Y23" s="269">
        <v>0</v>
      </c>
      <c r="Z23" s="269">
        <v>0</v>
      </c>
      <c r="AA23" s="269">
        <v>0</v>
      </c>
      <c r="AB23" s="269">
        <v>0</v>
      </c>
      <c r="AC23" s="269">
        <v>0</v>
      </c>
      <c r="AD23" s="269">
        <v>0</v>
      </c>
      <c r="AE23" s="269">
        <v>0</v>
      </c>
      <c r="AF23" s="269">
        <v>0</v>
      </c>
      <c r="AG23" s="269">
        <v>0</v>
      </c>
      <c r="AH23" s="269">
        <v>0</v>
      </c>
      <c r="AI23" s="269">
        <v>160</v>
      </c>
      <c r="AJ23" s="269">
        <v>0</v>
      </c>
      <c r="AK23" s="269">
        <v>0</v>
      </c>
      <c r="AL23" s="269">
        <v>0</v>
      </c>
      <c r="AM23" s="269">
        <v>0</v>
      </c>
      <c r="AN23" s="269">
        <v>1192</v>
      </c>
      <c r="AO23" s="269">
        <v>0</v>
      </c>
    </row>
    <row r="24" spans="3:41" x14ac:dyDescent="0.3">
      <c r="C24" s="269">
        <v>34</v>
      </c>
      <c r="D24" s="269">
        <v>3</v>
      </c>
      <c r="E24" s="269">
        <v>3</v>
      </c>
      <c r="F24" s="269">
        <v>42</v>
      </c>
      <c r="G24" s="269">
        <v>0</v>
      </c>
      <c r="H24" s="269">
        <v>42</v>
      </c>
      <c r="I24" s="269">
        <v>0</v>
      </c>
      <c r="J24" s="269">
        <v>0</v>
      </c>
      <c r="K24" s="269">
        <v>0</v>
      </c>
      <c r="L24" s="269">
        <v>0</v>
      </c>
      <c r="M24" s="269">
        <v>0</v>
      </c>
      <c r="N24" s="269">
        <v>0</v>
      </c>
      <c r="O24" s="269">
        <v>0</v>
      </c>
      <c r="P24" s="269">
        <v>0</v>
      </c>
      <c r="Q24" s="269">
        <v>0</v>
      </c>
      <c r="R24" s="269">
        <v>0</v>
      </c>
      <c r="S24" s="269">
        <v>0</v>
      </c>
      <c r="T24" s="269">
        <v>0</v>
      </c>
      <c r="U24" s="269">
        <v>0</v>
      </c>
      <c r="V24" s="269">
        <v>0</v>
      </c>
      <c r="W24" s="269">
        <v>0</v>
      </c>
      <c r="X24" s="269">
        <v>0</v>
      </c>
      <c r="Y24" s="269">
        <v>0</v>
      </c>
      <c r="Z24" s="269">
        <v>0</v>
      </c>
      <c r="AA24" s="269">
        <v>0</v>
      </c>
      <c r="AB24" s="269">
        <v>0</v>
      </c>
      <c r="AC24" s="269">
        <v>0</v>
      </c>
      <c r="AD24" s="269">
        <v>0</v>
      </c>
      <c r="AE24" s="269">
        <v>0</v>
      </c>
      <c r="AF24" s="269">
        <v>0</v>
      </c>
      <c r="AG24" s="269">
        <v>0</v>
      </c>
      <c r="AH24" s="269">
        <v>0</v>
      </c>
      <c r="AI24" s="269">
        <v>0</v>
      </c>
      <c r="AJ24" s="269">
        <v>0</v>
      </c>
      <c r="AK24" s="269">
        <v>0</v>
      </c>
      <c r="AL24" s="269">
        <v>0</v>
      </c>
      <c r="AM24" s="269">
        <v>0</v>
      </c>
      <c r="AN24" s="269">
        <v>0</v>
      </c>
      <c r="AO24" s="269">
        <v>0</v>
      </c>
    </row>
    <row r="25" spans="3:41" x14ac:dyDescent="0.3">
      <c r="C25" s="269">
        <v>34</v>
      </c>
      <c r="D25" s="269">
        <v>3</v>
      </c>
      <c r="E25" s="269">
        <v>4</v>
      </c>
      <c r="F25" s="269">
        <v>737.75</v>
      </c>
      <c r="G25" s="269">
        <v>0</v>
      </c>
      <c r="H25" s="269">
        <v>624</v>
      </c>
      <c r="I25" s="269">
        <v>0</v>
      </c>
      <c r="J25" s="269">
        <v>0</v>
      </c>
      <c r="K25" s="269">
        <v>18</v>
      </c>
      <c r="L25" s="269">
        <v>0</v>
      </c>
      <c r="M25" s="269">
        <v>0</v>
      </c>
      <c r="N25" s="269">
        <v>95.75</v>
      </c>
      <c r="O25" s="269">
        <v>0</v>
      </c>
      <c r="P25" s="269">
        <v>0</v>
      </c>
      <c r="Q25" s="269">
        <v>0</v>
      </c>
      <c r="R25" s="269">
        <v>0</v>
      </c>
      <c r="S25" s="269">
        <v>0</v>
      </c>
      <c r="T25" s="269">
        <v>0</v>
      </c>
      <c r="U25" s="269">
        <v>0</v>
      </c>
      <c r="V25" s="269">
        <v>0</v>
      </c>
      <c r="W25" s="269">
        <v>0</v>
      </c>
      <c r="X25" s="269">
        <v>0</v>
      </c>
      <c r="Y25" s="269">
        <v>0</v>
      </c>
      <c r="Z25" s="269">
        <v>0</v>
      </c>
      <c r="AA25" s="269">
        <v>0</v>
      </c>
      <c r="AB25" s="269">
        <v>0</v>
      </c>
      <c r="AC25" s="269">
        <v>0</v>
      </c>
      <c r="AD25" s="269">
        <v>0</v>
      </c>
      <c r="AE25" s="269">
        <v>0</v>
      </c>
      <c r="AF25" s="269">
        <v>0</v>
      </c>
      <c r="AG25" s="269">
        <v>0</v>
      </c>
      <c r="AH25" s="269">
        <v>0</v>
      </c>
      <c r="AI25" s="269">
        <v>0</v>
      </c>
      <c r="AJ25" s="269">
        <v>0</v>
      </c>
      <c r="AK25" s="269">
        <v>0</v>
      </c>
      <c r="AL25" s="269">
        <v>0</v>
      </c>
      <c r="AM25" s="269">
        <v>0</v>
      </c>
      <c r="AN25" s="269">
        <v>0</v>
      </c>
      <c r="AO25" s="269">
        <v>0</v>
      </c>
    </row>
    <row r="26" spans="3:41" x14ac:dyDescent="0.3">
      <c r="C26" s="269">
        <v>34</v>
      </c>
      <c r="D26" s="269">
        <v>3</v>
      </c>
      <c r="E26" s="269">
        <v>6</v>
      </c>
      <c r="F26" s="269">
        <v>3893610</v>
      </c>
      <c r="G26" s="269">
        <v>0</v>
      </c>
      <c r="H26" s="269">
        <v>1665451</v>
      </c>
      <c r="I26" s="269">
        <v>0</v>
      </c>
      <c r="J26" s="269">
        <v>0</v>
      </c>
      <c r="K26" s="269">
        <v>220652</v>
      </c>
      <c r="L26" s="269">
        <v>0</v>
      </c>
      <c r="M26" s="269">
        <v>0</v>
      </c>
      <c r="N26" s="269">
        <v>1837022</v>
      </c>
      <c r="O26" s="269">
        <v>0</v>
      </c>
      <c r="P26" s="269">
        <v>0</v>
      </c>
      <c r="Q26" s="269">
        <v>0</v>
      </c>
      <c r="R26" s="269">
        <v>0</v>
      </c>
      <c r="S26" s="269">
        <v>0</v>
      </c>
      <c r="T26" s="269">
        <v>0</v>
      </c>
      <c r="U26" s="269">
        <v>0</v>
      </c>
      <c r="V26" s="269">
        <v>0</v>
      </c>
      <c r="W26" s="269">
        <v>0</v>
      </c>
      <c r="X26" s="269">
        <v>0</v>
      </c>
      <c r="Y26" s="269">
        <v>0</v>
      </c>
      <c r="Z26" s="269">
        <v>0</v>
      </c>
      <c r="AA26" s="269">
        <v>0</v>
      </c>
      <c r="AB26" s="269">
        <v>0</v>
      </c>
      <c r="AC26" s="269">
        <v>0</v>
      </c>
      <c r="AD26" s="269">
        <v>0</v>
      </c>
      <c r="AE26" s="269">
        <v>0</v>
      </c>
      <c r="AF26" s="269">
        <v>0</v>
      </c>
      <c r="AG26" s="269">
        <v>0</v>
      </c>
      <c r="AH26" s="269">
        <v>0</v>
      </c>
      <c r="AI26" s="269">
        <v>15855</v>
      </c>
      <c r="AJ26" s="269">
        <v>0</v>
      </c>
      <c r="AK26" s="269">
        <v>0</v>
      </c>
      <c r="AL26" s="269">
        <v>0</v>
      </c>
      <c r="AM26" s="269">
        <v>0</v>
      </c>
      <c r="AN26" s="269">
        <v>154630</v>
      </c>
      <c r="AO26" s="269">
        <v>0</v>
      </c>
    </row>
    <row r="27" spans="3:41" x14ac:dyDescent="0.3">
      <c r="C27" s="269">
        <v>34</v>
      </c>
      <c r="D27" s="269">
        <v>3</v>
      </c>
      <c r="E27" s="269">
        <v>7</v>
      </c>
      <c r="F27" s="269">
        <v>178004</v>
      </c>
      <c r="G27" s="269">
        <v>0</v>
      </c>
      <c r="H27" s="269">
        <v>135204</v>
      </c>
      <c r="I27" s="269">
        <v>0</v>
      </c>
      <c r="J27" s="269">
        <v>0</v>
      </c>
      <c r="K27" s="269">
        <v>0</v>
      </c>
      <c r="L27" s="269">
        <v>0</v>
      </c>
      <c r="M27" s="269">
        <v>0</v>
      </c>
      <c r="N27" s="269">
        <v>42800</v>
      </c>
      <c r="O27" s="269">
        <v>0</v>
      </c>
      <c r="P27" s="269">
        <v>0</v>
      </c>
      <c r="Q27" s="269">
        <v>0</v>
      </c>
      <c r="R27" s="269">
        <v>0</v>
      </c>
      <c r="S27" s="269">
        <v>0</v>
      </c>
      <c r="T27" s="269">
        <v>0</v>
      </c>
      <c r="U27" s="269">
        <v>0</v>
      </c>
      <c r="V27" s="269">
        <v>0</v>
      </c>
      <c r="W27" s="269">
        <v>0</v>
      </c>
      <c r="X27" s="269">
        <v>0</v>
      </c>
      <c r="Y27" s="269">
        <v>0</v>
      </c>
      <c r="Z27" s="269">
        <v>0</v>
      </c>
      <c r="AA27" s="269">
        <v>0</v>
      </c>
      <c r="AB27" s="269">
        <v>0</v>
      </c>
      <c r="AC27" s="269">
        <v>0</v>
      </c>
      <c r="AD27" s="269">
        <v>0</v>
      </c>
      <c r="AE27" s="269">
        <v>0</v>
      </c>
      <c r="AF27" s="269">
        <v>0</v>
      </c>
      <c r="AG27" s="269">
        <v>0</v>
      </c>
      <c r="AH27" s="269">
        <v>0</v>
      </c>
      <c r="AI27" s="269">
        <v>0</v>
      </c>
      <c r="AJ27" s="269">
        <v>0</v>
      </c>
      <c r="AK27" s="269">
        <v>0</v>
      </c>
      <c r="AL27" s="269">
        <v>0</v>
      </c>
      <c r="AM27" s="269">
        <v>0</v>
      </c>
      <c r="AN27" s="269">
        <v>0</v>
      </c>
      <c r="AO27" s="269">
        <v>0</v>
      </c>
    </row>
    <row r="28" spans="3:41" x14ac:dyDescent="0.3">
      <c r="C28" s="269">
        <v>34</v>
      </c>
      <c r="D28" s="269">
        <v>3</v>
      </c>
      <c r="E28" s="269">
        <v>9</v>
      </c>
      <c r="F28" s="269">
        <v>269596</v>
      </c>
      <c r="G28" s="269">
        <v>0</v>
      </c>
      <c r="H28" s="269">
        <v>186864</v>
      </c>
      <c r="I28" s="269">
        <v>0</v>
      </c>
      <c r="J28" s="269">
        <v>0</v>
      </c>
      <c r="K28" s="269">
        <v>0</v>
      </c>
      <c r="L28" s="269">
        <v>0</v>
      </c>
      <c r="M28" s="269">
        <v>0</v>
      </c>
      <c r="N28" s="269">
        <v>72660</v>
      </c>
      <c r="O28" s="269">
        <v>0</v>
      </c>
      <c r="P28" s="269">
        <v>0</v>
      </c>
      <c r="Q28" s="269">
        <v>0</v>
      </c>
      <c r="R28" s="269">
        <v>0</v>
      </c>
      <c r="S28" s="269">
        <v>0</v>
      </c>
      <c r="T28" s="269">
        <v>0</v>
      </c>
      <c r="U28" s="269">
        <v>0</v>
      </c>
      <c r="V28" s="269">
        <v>0</v>
      </c>
      <c r="W28" s="269">
        <v>0</v>
      </c>
      <c r="X28" s="269">
        <v>0</v>
      </c>
      <c r="Y28" s="269">
        <v>0</v>
      </c>
      <c r="Z28" s="269">
        <v>0</v>
      </c>
      <c r="AA28" s="269">
        <v>0</v>
      </c>
      <c r="AB28" s="269">
        <v>0</v>
      </c>
      <c r="AC28" s="269">
        <v>0</v>
      </c>
      <c r="AD28" s="269">
        <v>0</v>
      </c>
      <c r="AE28" s="269">
        <v>0</v>
      </c>
      <c r="AF28" s="269">
        <v>0</v>
      </c>
      <c r="AG28" s="269">
        <v>0</v>
      </c>
      <c r="AH28" s="269">
        <v>0</v>
      </c>
      <c r="AI28" s="269">
        <v>0</v>
      </c>
      <c r="AJ28" s="269">
        <v>0</v>
      </c>
      <c r="AK28" s="269">
        <v>0</v>
      </c>
      <c r="AL28" s="269">
        <v>0</v>
      </c>
      <c r="AM28" s="269">
        <v>0</v>
      </c>
      <c r="AN28" s="269">
        <v>10072</v>
      </c>
      <c r="AO28" s="269">
        <v>0</v>
      </c>
    </row>
    <row r="29" spans="3:41" x14ac:dyDescent="0.3">
      <c r="C29" s="269">
        <v>34</v>
      </c>
      <c r="D29" s="269">
        <v>3</v>
      </c>
      <c r="E29" s="269">
        <v>10</v>
      </c>
      <c r="F29" s="269">
        <v>2500</v>
      </c>
      <c r="G29" s="269">
        <v>0</v>
      </c>
      <c r="H29" s="269">
        <v>2500</v>
      </c>
      <c r="I29" s="269">
        <v>0</v>
      </c>
      <c r="J29" s="269">
        <v>0</v>
      </c>
      <c r="K29" s="269">
        <v>0</v>
      </c>
      <c r="L29" s="269">
        <v>0</v>
      </c>
      <c r="M29" s="269">
        <v>0</v>
      </c>
      <c r="N29" s="269">
        <v>0</v>
      </c>
      <c r="O29" s="269">
        <v>0</v>
      </c>
      <c r="P29" s="269">
        <v>0</v>
      </c>
      <c r="Q29" s="269">
        <v>0</v>
      </c>
      <c r="R29" s="269">
        <v>0</v>
      </c>
      <c r="S29" s="269">
        <v>0</v>
      </c>
      <c r="T29" s="269">
        <v>0</v>
      </c>
      <c r="U29" s="269">
        <v>0</v>
      </c>
      <c r="V29" s="269">
        <v>0</v>
      </c>
      <c r="W29" s="269">
        <v>0</v>
      </c>
      <c r="X29" s="269">
        <v>0</v>
      </c>
      <c r="Y29" s="269">
        <v>0</v>
      </c>
      <c r="Z29" s="269">
        <v>0</v>
      </c>
      <c r="AA29" s="269">
        <v>0</v>
      </c>
      <c r="AB29" s="269">
        <v>0</v>
      </c>
      <c r="AC29" s="269">
        <v>0</v>
      </c>
      <c r="AD29" s="269">
        <v>0</v>
      </c>
      <c r="AE29" s="269">
        <v>0</v>
      </c>
      <c r="AF29" s="269">
        <v>0</v>
      </c>
      <c r="AG29" s="269">
        <v>0</v>
      </c>
      <c r="AH29" s="269">
        <v>0</v>
      </c>
      <c r="AI29" s="269">
        <v>0</v>
      </c>
      <c r="AJ29" s="269">
        <v>0</v>
      </c>
      <c r="AK29" s="269">
        <v>0</v>
      </c>
      <c r="AL29" s="269">
        <v>0</v>
      </c>
      <c r="AM29" s="269">
        <v>0</v>
      </c>
      <c r="AN29" s="269">
        <v>0</v>
      </c>
      <c r="AO29" s="269">
        <v>0</v>
      </c>
    </row>
    <row r="30" spans="3:41" x14ac:dyDescent="0.3">
      <c r="C30" s="269">
        <v>34</v>
      </c>
      <c r="D30" s="269">
        <v>3</v>
      </c>
      <c r="E30" s="269">
        <v>11</v>
      </c>
      <c r="F30" s="269">
        <v>10686.123280064168</v>
      </c>
      <c r="G30" s="269">
        <v>0</v>
      </c>
      <c r="H30" s="269">
        <v>7352.7899467308353</v>
      </c>
      <c r="I30" s="269">
        <v>0</v>
      </c>
      <c r="J30" s="269">
        <v>0</v>
      </c>
      <c r="K30" s="269">
        <v>3333.3333333333335</v>
      </c>
      <c r="L30" s="269">
        <v>0</v>
      </c>
      <c r="M30" s="269">
        <v>0</v>
      </c>
      <c r="N30" s="269">
        <v>0</v>
      </c>
      <c r="O30" s="269">
        <v>0</v>
      </c>
      <c r="P30" s="269">
        <v>0</v>
      </c>
      <c r="Q30" s="269">
        <v>0</v>
      </c>
      <c r="R30" s="269">
        <v>0</v>
      </c>
      <c r="S30" s="269">
        <v>0</v>
      </c>
      <c r="T30" s="269">
        <v>0</v>
      </c>
      <c r="U30" s="269">
        <v>0</v>
      </c>
      <c r="V30" s="269">
        <v>0</v>
      </c>
      <c r="W30" s="269">
        <v>0</v>
      </c>
      <c r="X30" s="269">
        <v>0</v>
      </c>
      <c r="Y30" s="269">
        <v>0</v>
      </c>
      <c r="Z30" s="269">
        <v>0</v>
      </c>
      <c r="AA30" s="269">
        <v>0</v>
      </c>
      <c r="AB30" s="269">
        <v>0</v>
      </c>
      <c r="AC30" s="269">
        <v>0</v>
      </c>
      <c r="AD30" s="269">
        <v>0</v>
      </c>
      <c r="AE30" s="269">
        <v>0</v>
      </c>
      <c r="AF30" s="269">
        <v>0</v>
      </c>
      <c r="AG30" s="269">
        <v>0</v>
      </c>
      <c r="AH30" s="269">
        <v>0</v>
      </c>
      <c r="AI30" s="269">
        <v>0</v>
      </c>
      <c r="AJ30" s="269">
        <v>0</v>
      </c>
      <c r="AK30" s="269">
        <v>0</v>
      </c>
      <c r="AL30" s="269">
        <v>0</v>
      </c>
      <c r="AM30" s="269">
        <v>0</v>
      </c>
      <c r="AN30" s="269">
        <v>0</v>
      </c>
      <c r="AO30" s="269">
        <v>0</v>
      </c>
    </row>
    <row r="31" spans="3:41" x14ac:dyDescent="0.3">
      <c r="C31" s="269">
        <v>34</v>
      </c>
      <c r="D31" s="269">
        <v>4</v>
      </c>
      <c r="E31" s="269">
        <v>1</v>
      </c>
      <c r="F31" s="269">
        <v>101</v>
      </c>
      <c r="G31" s="269">
        <v>0</v>
      </c>
      <c r="H31" s="269">
        <v>23</v>
      </c>
      <c r="I31" s="269">
        <v>0</v>
      </c>
      <c r="J31" s="269">
        <v>0</v>
      </c>
      <c r="K31" s="269">
        <v>7.75</v>
      </c>
      <c r="L31" s="269">
        <v>0</v>
      </c>
      <c r="M31" s="269">
        <v>0</v>
      </c>
      <c r="N31" s="269">
        <v>61.25</v>
      </c>
      <c r="O31" s="269">
        <v>0</v>
      </c>
      <c r="P31" s="269">
        <v>0</v>
      </c>
      <c r="Q31" s="269">
        <v>0</v>
      </c>
      <c r="R31" s="269">
        <v>0</v>
      </c>
      <c r="S31" s="269">
        <v>0</v>
      </c>
      <c r="T31" s="269">
        <v>0</v>
      </c>
      <c r="U31" s="269">
        <v>0</v>
      </c>
      <c r="V31" s="269">
        <v>0</v>
      </c>
      <c r="W31" s="269">
        <v>0</v>
      </c>
      <c r="X31" s="269">
        <v>0</v>
      </c>
      <c r="Y31" s="269">
        <v>0</v>
      </c>
      <c r="Z31" s="269">
        <v>0</v>
      </c>
      <c r="AA31" s="269">
        <v>0</v>
      </c>
      <c r="AB31" s="269">
        <v>0</v>
      </c>
      <c r="AC31" s="269">
        <v>0</v>
      </c>
      <c r="AD31" s="269">
        <v>0</v>
      </c>
      <c r="AE31" s="269">
        <v>0</v>
      </c>
      <c r="AF31" s="269">
        <v>0</v>
      </c>
      <c r="AG31" s="269">
        <v>0</v>
      </c>
      <c r="AH31" s="269">
        <v>0</v>
      </c>
      <c r="AI31" s="269">
        <v>1</v>
      </c>
      <c r="AJ31" s="269">
        <v>0</v>
      </c>
      <c r="AK31" s="269">
        <v>0</v>
      </c>
      <c r="AL31" s="269">
        <v>0</v>
      </c>
      <c r="AM31" s="269">
        <v>0</v>
      </c>
      <c r="AN31" s="269">
        <v>8</v>
      </c>
      <c r="AO31" s="269">
        <v>0</v>
      </c>
    </row>
    <row r="32" spans="3:41" x14ac:dyDescent="0.3">
      <c r="C32" s="269">
        <v>34</v>
      </c>
      <c r="D32" s="269">
        <v>4</v>
      </c>
      <c r="E32" s="269">
        <v>2</v>
      </c>
      <c r="F32" s="269">
        <v>15546.8</v>
      </c>
      <c r="G32" s="269">
        <v>0</v>
      </c>
      <c r="H32" s="269">
        <v>3703.2</v>
      </c>
      <c r="I32" s="269">
        <v>0</v>
      </c>
      <c r="J32" s="269">
        <v>0</v>
      </c>
      <c r="K32" s="269">
        <v>1280</v>
      </c>
      <c r="L32" s="269">
        <v>0</v>
      </c>
      <c r="M32" s="269">
        <v>0</v>
      </c>
      <c r="N32" s="269">
        <v>9308.6</v>
      </c>
      <c r="O32" s="269">
        <v>0</v>
      </c>
      <c r="P32" s="269">
        <v>0</v>
      </c>
      <c r="Q32" s="269">
        <v>0</v>
      </c>
      <c r="R32" s="269">
        <v>0</v>
      </c>
      <c r="S32" s="269">
        <v>0</v>
      </c>
      <c r="T32" s="269">
        <v>0</v>
      </c>
      <c r="U32" s="269">
        <v>0</v>
      </c>
      <c r="V32" s="269">
        <v>0</v>
      </c>
      <c r="W32" s="269">
        <v>0</v>
      </c>
      <c r="X32" s="269">
        <v>0</v>
      </c>
      <c r="Y32" s="269">
        <v>0</v>
      </c>
      <c r="Z32" s="269">
        <v>0</v>
      </c>
      <c r="AA32" s="269">
        <v>0</v>
      </c>
      <c r="AB32" s="269">
        <v>0</v>
      </c>
      <c r="AC32" s="269">
        <v>0</v>
      </c>
      <c r="AD32" s="269">
        <v>0</v>
      </c>
      <c r="AE32" s="269">
        <v>0</v>
      </c>
      <c r="AF32" s="269">
        <v>0</v>
      </c>
      <c r="AG32" s="269">
        <v>0</v>
      </c>
      <c r="AH32" s="269">
        <v>0</v>
      </c>
      <c r="AI32" s="269">
        <v>135</v>
      </c>
      <c r="AJ32" s="269">
        <v>0</v>
      </c>
      <c r="AK32" s="269">
        <v>0</v>
      </c>
      <c r="AL32" s="269">
        <v>0</v>
      </c>
      <c r="AM32" s="269">
        <v>0</v>
      </c>
      <c r="AN32" s="269">
        <v>1120</v>
      </c>
      <c r="AO32" s="269">
        <v>0</v>
      </c>
    </row>
    <row r="33" spans="3:41" x14ac:dyDescent="0.3">
      <c r="C33" s="269">
        <v>34</v>
      </c>
      <c r="D33" s="269">
        <v>4</v>
      </c>
      <c r="E33" s="269">
        <v>3</v>
      </c>
      <c r="F33" s="269">
        <v>52</v>
      </c>
      <c r="G33" s="269">
        <v>0</v>
      </c>
      <c r="H33" s="269">
        <v>52</v>
      </c>
      <c r="I33" s="269">
        <v>0</v>
      </c>
      <c r="J33" s="269">
        <v>0</v>
      </c>
      <c r="K33" s="269">
        <v>0</v>
      </c>
      <c r="L33" s="269">
        <v>0</v>
      </c>
      <c r="M33" s="269">
        <v>0</v>
      </c>
      <c r="N33" s="269">
        <v>0</v>
      </c>
      <c r="O33" s="269">
        <v>0</v>
      </c>
      <c r="P33" s="269">
        <v>0</v>
      </c>
      <c r="Q33" s="269">
        <v>0</v>
      </c>
      <c r="R33" s="269">
        <v>0</v>
      </c>
      <c r="S33" s="269">
        <v>0</v>
      </c>
      <c r="T33" s="269">
        <v>0</v>
      </c>
      <c r="U33" s="269">
        <v>0</v>
      </c>
      <c r="V33" s="269">
        <v>0</v>
      </c>
      <c r="W33" s="269">
        <v>0</v>
      </c>
      <c r="X33" s="269">
        <v>0</v>
      </c>
      <c r="Y33" s="269">
        <v>0</v>
      </c>
      <c r="Z33" s="269">
        <v>0</v>
      </c>
      <c r="AA33" s="269">
        <v>0</v>
      </c>
      <c r="AB33" s="269">
        <v>0</v>
      </c>
      <c r="AC33" s="269">
        <v>0</v>
      </c>
      <c r="AD33" s="269">
        <v>0</v>
      </c>
      <c r="AE33" s="269">
        <v>0</v>
      </c>
      <c r="AF33" s="269">
        <v>0</v>
      </c>
      <c r="AG33" s="269">
        <v>0</v>
      </c>
      <c r="AH33" s="269">
        <v>0</v>
      </c>
      <c r="AI33" s="269">
        <v>0</v>
      </c>
      <c r="AJ33" s="269">
        <v>0</v>
      </c>
      <c r="AK33" s="269">
        <v>0</v>
      </c>
      <c r="AL33" s="269">
        <v>0</v>
      </c>
      <c r="AM33" s="269">
        <v>0</v>
      </c>
      <c r="AN33" s="269">
        <v>0</v>
      </c>
      <c r="AO33" s="269">
        <v>0</v>
      </c>
    </row>
    <row r="34" spans="3:41" x14ac:dyDescent="0.3">
      <c r="C34" s="269">
        <v>34</v>
      </c>
      <c r="D34" s="269">
        <v>4</v>
      </c>
      <c r="E34" s="269">
        <v>4</v>
      </c>
      <c r="F34" s="269">
        <v>713.75</v>
      </c>
      <c r="G34" s="269">
        <v>0</v>
      </c>
      <c r="H34" s="269">
        <v>584</v>
      </c>
      <c r="I34" s="269">
        <v>0</v>
      </c>
      <c r="J34" s="269">
        <v>0</v>
      </c>
      <c r="K34" s="269">
        <v>35</v>
      </c>
      <c r="L34" s="269">
        <v>0</v>
      </c>
      <c r="M34" s="269">
        <v>0</v>
      </c>
      <c r="N34" s="269">
        <v>94.75</v>
      </c>
      <c r="O34" s="269">
        <v>0</v>
      </c>
      <c r="P34" s="269">
        <v>0</v>
      </c>
      <c r="Q34" s="269">
        <v>0</v>
      </c>
      <c r="R34" s="269">
        <v>0</v>
      </c>
      <c r="S34" s="269">
        <v>0</v>
      </c>
      <c r="T34" s="269">
        <v>0</v>
      </c>
      <c r="U34" s="269">
        <v>0</v>
      </c>
      <c r="V34" s="269">
        <v>0</v>
      </c>
      <c r="W34" s="269">
        <v>0</v>
      </c>
      <c r="X34" s="269">
        <v>0</v>
      </c>
      <c r="Y34" s="269">
        <v>0</v>
      </c>
      <c r="Z34" s="269">
        <v>0</v>
      </c>
      <c r="AA34" s="269">
        <v>0</v>
      </c>
      <c r="AB34" s="269">
        <v>0</v>
      </c>
      <c r="AC34" s="269">
        <v>0</v>
      </c>
      <c r="AD34" s="269">
        <v>0</v>
      </c>
      <c r="AE34" s="269">
        <v>0</v>
      </c>
      <c r="AF34" s="269">
        <v>0</v>
      </c>
      <c r="AG34" s="269">
        <v>0</v>
      </c>
      <c r="AH34" s="269">
        <v>0</v>
      </c>
      <c r="AI34" s="269">
        <v>0</v>
      </c>
      <c r="AJ34" s="269">
        <v>0</v>
      </c>
      <c r="AK34" s="269">
        <v>0</v>
      </c>
      <c r="AL34" s="269">
        <v>0</v>
      </c>
      <c r="AM34" s="269">
        <v>0</v>
      </c>
      <c r="AN34" s="269">
        <v>0</v>
      </c>
      <c r="AO34" s="269">
        <v>0</v>
      </c>
    </row>
    <row r="35" spans="3:41" x14ac:dyDescent="0.3">
      <c r="C35" s="269">
        <v>34</v>
      </c>
      <c r="D35" s="269">
        <v>4</v>
      </c>
      <c r="E35" s="269">
        <v>6</v>
      </c>
      <c r="F35" s="269">
        <v>3823517</v>
      </c>
      <c r="G35" s="269">
        <v>0</v>
      </c>
      <c r="H35" s="269">
        <v>1601220</v>
      </c>
      <c r="I35" s="269">
        <v>0</v>
      </c>
      <c r="J35" s="269">
        <v>0</v>
      </c>
      <c r="K35" s="269">
        <v>224984</v>
      </c>
      <c r="L35" s="269">
        <v>0</v>
      </c>
      <c r="M35" s="269">
        <v>0</v>
      </c>
      <c r="N35" s="269">
        <v>1831888</v>
      </c>
      <c r="O35" s="269">
        <v>0</v>
      </c>
      <c r="P35" s="269">
        <v>0</v>
      </c>
      <c r="Q35" s="269">
        <v>0</v>
      </c>
      <c r="R35" s="269">
        <v>0</v>
      </c>
      <c r="S35" s="269">
        <v>0</v>
      </c>
      <c r="T35" s="269">
        <v>0</v>
      </c>
      <c r="U35" s="269">
        <v>0</v>
      </c>
      <c r="V35" s="269">
        <v>0</v>
      </c>
      <c r="W35" s="269">
        <v>0</v>
      </c>
      <c r="X35" s="269">
        <v>0</v>
      </c>
      <c r="Y35" s="269">
        <v>0</v>
      </c>
      <c r="Z35" s="269">
        <v>0</v>
      </c>
      <c r="AA35" s="269">
        <v>0</v>
      </c>
      <c r="AB35" s="269">
        <v>0</v>
      </c>
      <c r="AC35" s="269">
        <v>0</v>
      </c>
      <c r="AD35" s="269">
        <v>0</v>
      </c>
      <c r="AE35" s="269">
        <v>0</v>
      </c>
      <c r="AF35" s="269">
        <v>0</v>
      </c>
      <c r="AG35" s="269">
        <v>0</v>
      </c>
      <c r="AH35" s="269">
        <v>0</v>
      </c>
      <c r="AI35" s="269">
        <v>15971</v>
      </c>
      <c r="AJ35" s="269">
        <v>0</v>
      </c>
      <c r="AK35" s="269">
        <v>0</v>
      </c>
      <c r="AL35" s="269">
        <v>0</v>
      </c>
      <c r="AM35" s="269">
        <v>0</v>
      </c>
      <c r="AN35" s="269">
        <v>149454</v>
      </c>
      <c r="AO35" s="269">
        <v>0</v>
      </c>
    </row>
    <row r="36" spans="3:41" x14ac:dyDescent="0.3">
      <c r="C36" s="269">
        <v>34</v>
      </c>
      <c r="D36" s="269">
        <v>4</v>
      </c>
      <c r="E36" s="269">
        <v>7</v>
      </c>
      <c r="F36" s="269">
        <v>102628</v>
      </c>
      <c r="G36" s="269">
        <v>0</v>
      </c>
      <c r="H36" s="269">
        <v>75328</v>
      </c>
      <c r="I36" s="269">
        <v>0</v>
      </c>
      <c r="J36" s="269">
        <v>0</v>
      </c>
      <c r="K36" s="269">
        <v>0</v>
      </c>
      <c r="L36" s="269">
        <v>0</v>
      </c>
      <c r="M36" s="269">
        <v>0</v>
      </c>
      <c r="N36" s="269">
        <v>27300</v>
      </c>
      <c r="O36" s="269">
        <v>0</v>
      </c>
      <c r="P36" s="269">
        <v>0</v>
      </c>
      <c r="Q36" s="269">
        <v>0</v>
      </c>
      <c r="R36" s="269">
        <v>0</v>
      </c>
      <c r="S36" s="269">
        <v>0</v>
      </c>
      <c r="T36" s="269">
        <v>0</v>
      </c>
      <c r="U36" s="269">
        <v>0</v>
      </c>
      <c r="V36" s="269">
        <v>0</v>
      </c>
      <c r="W36" s="269">
        <v>0</v>
      </c>
      <c r="X36" s="269">
        <v>0</v>
      </c>
      <c r="Y36" s="269">
        <v>0</v>
      </c>
      <c r="Z36" s="269">
        <v>0</v>
      </c>
      <c r="AA36" s="269">
        <v>0</v>
      </c>
      <c r="AB36" s="269">
        <v>0</v>
      </c>
      <c r="AC36" s="269">
        <v>0</v>
      </c>
      <c r="AD36" s="269">
        <v>0</v>
      </c>
      <c r="AE36" s="269">
        <v>0</v>
      </c>
      <c r="AF36" s="269">
        <v>0</v>
      </c>
      <c r="AG36" s="269">
        <v>0</v>
      </c>
      <c r="AH36" s="269">
        <v>0</v>
      </c>
      <c r="AI36" s="269">
        <v>0</v>
      </c>
      <c r="AJ36" s="269">
        <v>0</v>
      </c>
      <c r="AK36" s="269">
        <v>0</v>
      </c>
      <c r="AL36" s="269">
        <v>0</v>
      </c>
      <c r="AM36" s="269">
        <v>0</v>
      </c>
      <c r="AN36" s="269">
        <v>0</v>
      </c>
      <c r="AO36" s="269">
        <v>0</v>
      </c>
    </row>
    <row r="37" spans="3:41" x14ac:dyDescent="0.3">
      <c r="C37" s="269">
        <v>34</v>
      </c>
      <c r="D37" s="269">
        <v>4</v>
      </c>
      <c r="E37" s="269">
        <v>9</v>
      </c>
      <c r="F37" s="269">
        <v>183528</v>
      </c>
      <c r="G37" s="269">
        <v>0</v>
      </c>
      <c r="H37" s="269">
        <v>127348</v>
      </c>
      <c r="I37" s="269">
        <v>0</v>
      </c>
      <c r="J37" s="269">
        <v>0</v>
      </c>
      <c r="K37" s="269">
        <v>0</v>
      </c>
      <c r="L37" s="269">
        <v>0</v>
      </c>
      <c r="M37" s="269">
        <v>0</v>
      </c>
      <c r="N37" s="269">
        <v>46108</v>
      </c>
      <c r="O37" s="269">
        <v>0</v>
      </c>
      <c r="P37" s="269">
        <v>0</v>
      </c>
      <c r="Q37" s="269">
        <v>0</v>
      </c>
      <c r="R37" s="269">
        <v>0</v>
      </c>
      <c r="S37" s="269">
        <v>0</v>
      </c>
      <c r="T37" s="269">
        <v>0</v>
      </c>
      <c r="U37" s="269">
        <v>0</v>
      </c>
      <c r="V37" s="269">
        <v>0</v>
      </c>
      <c r="W37" s="269">
        <v>0</v>
      </c>
      <c r="X37" s="269">
        <v>0</v>
      </c>
      <c r="Y37" s="269">
        <v>0</v>
      </c>
      <c r="Z37" s="269">
        <v>0</v>
      </c>
      <c r="AA37" s="269">
        <v>0</v>
      </c>
      <c r="AB37" s="269">
        <v>0</v>
      </c>
      <c r="AC37" s="269">
        <v>0</v>
      </c>
      <c r="AD37" s="269">
        <v>0</v>
      </c>
      <c r="AE37" s="269">
        <v>0</v>
      </c>
      <c r="AF37" s="269">
        <v>0</v>
      </c>
      <c r="AG37" s="269">
        <v>0</v>
      </c>
      <c r="AH37" s="269">
        <v>0</v>
      </c>
      <c r="AI37" s="269">
        <v>0</v>
      </c>
      <c r="AJ37" s="269">
        <v>0</v>
      </c>
      <c r="AK37" s="269">
        <v>0</v>
      </c>
      <c r="AL37" s="269">
        <v>0</v>
      </c>
      <c r="AM37" s="269">
        <v>0</v>
      </c>
      <c r="AN37" s="269">
        <v>10072</v>
      </c>
      <c r="AO37" s="269">
        <v>0</v>
      </c>
    </row>
    <row r="38" spans="3:41" x14ac:dyDescent="0.3">
      <c r="C38" s="269">
        <v>34</v>
      </c>
      <c r="D38" s="269">
        <v>4</v>
      </c>
      <c r="E38" s="269">
        <v>10</v>
      </c>
      <c r="F38" s="269">
        <v>9500</v>
      </c>
      <c r="G38" s="269">
        <v>0</v>
      </c>
      <c r="H38" s="269">
        <v>9500</v>
      </c>
      <c r="I38" s="269">
        <v>0</v>
      </c>
      <c r="J38" s="269">
        <v>0</v>
      </c>
      <c r="K38" s="269">
        <v>0</v>
      </c>
      <c r="L38" s="269">
        <v>0</v>
      </c>
      <c r="M38" s="269">
        <v>0</v>
      </c>
      <c r="N38" s="269">
        <v>0</v>
      </c>
      <c r="O38" s="269">
        <v>0</v>
      </c>
      <c r="P38" s="269">
        <v>0</v>
      </c>
      <c r="Q38" s="269">
        <v>0</v>
      </c>
      <c r="R38" s="269">
        <v>0</v>
      </c>
      <c r="S38" s="269">
        <v>0</v>
      </c>
      <c r="T38" s="269">
        <v>0</v>
      </c>
      <c r="U38" s="269">
        <v>0</v>
      </c>
      <c r="V38" s="269">
        <v>0</v>
      </c>
      <c r="W38" s="269">
        <v>0</v>
      </c>
      <c r="X38" s="269">
        <v>0</v>
      </c>
      <c r="Y38" s="269">
        <v>0</v>
      </c>
      <c r="Z38" s="269">
        <v>0</v>
      </c>
      <c r="AA38" s="269">
        <v>0</v>
      </c>
      <c r="AB38" s="269">
        <v>0</v>
      </c>
      <c r="AC38" s="269">
        <v>0</v>
      </c>
      <c r="AD38" s="269">
        <v>0</v>
      </c>
      <c r="AE38" s="269">
        <v>0</v>
      </c>
      <c r="AF38" s="269">
        <v>0</v>
      </c>
      <c r="AG38" s="269">
        <v>0</v>
      </c>
      <c r="AH38" s="269">
        <v>0</v>
      </c>
      <c r="AI38" s="269">
        <v>0</v>
      </c>
      <c r="AJ38" s="269">
        <v>0</v>
      </c>
      <c r="AK38" s="269">
        <v>0</v>
      </c>
      <c r="AL38" s="269">
        <v>0</v>
      </c>
      <c r="AM38" s="269">
        <v>0</v>
      </c>
      <c r="AN38" s="269">
        <v>0</v>
      </c>
      <c r="AO38" s="269">
        <v>0</v>
      </c>
    </row>
    <row r="39" spans="3:41" x14ac:dyDescent="0.3">
      <c r="C39" s="269">
        <v>34</v>
      </c>
      <c r="D39" s="269">
        <v>4</v>
      </c>
      <c r="E39" s="269">
        <v>11</v>
      </c>
      <c r="F39" s="269">
        <v>10686.123280064168</v>
      </c>
      <c r="G39" s="269">
        <v>0</v>
      </c>
      <c r="H39" s="269">
        <v>7352.7899467308353</v>
      </c>
      <c r="I39" s="269">
        <v>0</v>
      </c>
      <c r="J39" s="269">
        <v>0</v>
      </c>
      <c r="K39" s="269">
        <v>3333.3333333333335</v>
      </c>
      <c r="L39" s="269">
        <v>0</v>
      </c>
      <c r="M39" s="269">
        <v>0</v>
      </c>
      <c r="N39" s="269">
        <v>0</v>
      </c>
      <c r="O39" s="269">
        <v>0</v>
      </c>
      <c r="P39" s="269">
        <v>0</v>
      </c>
      <c r="Q39" s="269">
        <v>0</v>
      </c>
      <c r="R39" s="269">
        <v>0</v>
      </c>
      <c r="S39" s="269">
        <v>0</v>
      </c>
      <c r="T39" s="269">
        <v>0</v>
      </c>
      <c r="U39" s="269">
        <v>0</v>
      </c>
      <c r="V39" s="269">
        <v>0</v>
      </c>
      <c r="W39" s="269">
        <v>0</v>
      </c>
      <c r="X39" s="269">
        <v>0</v>
      </c>
      <c r="Y39" s="269">
        <v>0</v>
      </c>
      <c r="Z39" s="269">
        <v>0</v>
      </c>
      <c r="AA39" s="269">
        <v>0</v>
      </c>
      <c r="AB39" s="269">
        <v>0</v>
      </c>
      <c r="AC39" s="269">
        <v>0</v>
      </c>
      <c r="AD39" s="269">
        <v>0</v>
      </c>
      <c r="AE39" s="269">
        <v>0</v>
      </c>
      <c r="AF39" s="269">
        <v>0</v>
      </c>
      <c r="AG39" s="269">
        <v>0</v>
      </c>
      <c r="AH39" s="269">
        <v>0</v>
      </c>
      <c r="AI39" s="269">
        <v>0</v>
      </c>
      <c r="AJ39" s="269">
        <v>0</v>
      </c>
      <c r="AK39" s="269">
        <v>0</v>
      </c>
      <c r="AL39" s="269">
        <v>0</v>
      </c>
      <c r="AM39" s="269">
        <v>0</v>
      </c>
      <c r="AN39" s="269">
        <v>0</v>
      </c>
      <c r="AO39" s="269">
        <v>0</v>
      </c>
    </row>
    <row r="40" spans="3:41" x14ac:dyDescent="0.3">
      <c r="C40" s="269">
        <v>34</v>
      </c>
      <c r="D40" s="269">
        <v>5</v>
      </c>
      <c r="E40" s="269">
        <v>1</v>
      </c>
      <c r="F40" s="269">
        <v>101</v>
      </c>
      <c r="G40" s="269">
        <v>0</v>
      </c>
      <c r="H40" s="269">
        <v>22</v>
      </c>
      <c r="I40" s="269">
        <v>0</v>
      </c>
      <c r="J40" s="269">
        <v>0</v>
      </c>
      <c r="K40" s="269">
        <v>7.75</v>
      </c>
      <c r="L40" s="269">
        <v>0</v>
      </c>
      <c r="M40" s="269">
        <v>0</v>
      </c>
      <c r="N40" s="269">
        <v>62.25</v>
      </c>
      <c r="O40" s="269">
        <v>0</v>
      </c>
      <c r="P40" s="269">
        <v>0</v>
      </c>
      <c r="Q40" s="269">
        <v>0</v>
      </c>
      <c r="R40" s="269">
        <v>0</v>
      </c>
      <c r="S40" s="269">
        <v>0</v>
      </c>
      <c r="T40" s="269">
        <v>0</v>
      </c>
      <c r="U40" s="269">
        <v>0</v>
      </c>
      <c r="V40" s="269">
        <v>0</v>
      </c>
      <c r="W40" s="269">
        <v>0</v>
      </c>
      <c r="X40" s="269">
        <v>0</v>
      </c>
      <c r="Y40" s="269">
        <v>0</v>
      </c>
      <c r="Z40" s="269">
        <v>0</v>
      </c>
      <c r="AA40" s="269">
        <v>0</v>
      </c>
      <c r="AB40" s="269">
        <v>0</v>
      </c>
      <c r="AC40" s="269">
        <v>0</v>
      </c>
      <c r="AD40" s="269">
        <v>0</v>
      </c>
      <c r="AE40" s="269">
        <v>0</v>
      </c>
      <c r="AF40" s="269">
        <v>0</v>
      </c>
      <c r="AG40" s="269">
        <v>0</v>
      </c>
      <c r="AH40" s="269">
        <v>0</v>
      </c>
      <c r="AI40" s="269">
        <v>1</v>
      </c>
      <c r="AJ40" s="269">
        <v>0</v>
      </c>
      <c r="AK40" s="269">
        <v>0</v>
      </c>
      <c r="AL40" s="269">
        <v>0</v>
      </c>
      <c r="AM40" s="269">
        <v>0</v>
      </c>
      <c r="AN40" s="269">
        <v>8</v>
      </c>
      <c r="AO40" s="269">
        <v>0</v>
      </c>
    </row>
    <row r="41" spans="3:41" x14ac:dyDescent="0.3">
      <c r="C41" s="269">
        <v>34</v>
      </c>
      <c r="D41" s="269">
        <v>5</v>
      </c>
      <c r="E41" s="269">
        <v>2</v>
      </c>
      <c r="F41" s="269">
        <v>14433.55</v>
      </c>
      <c r="G41" s="269">
        <v>0</v>
      </c>
      <c r="H41" s="269">
        <v>3415.2</v>
      </c>
      <c r="I41" s="269">
        <v>0</v>
      </c>
      <c r="J41" s="269">
        <v>0</v>
      </c>
      <c r="K41" s="269">
        <v>1204.5</v>
      </c>
      <c r="L41" s="269">
        <v>0</v>
      </c>
      <c r="M41" s="269">
        <v>0</v>
      </c>
      <c r="N41" s="269">
        <v>8696.85</v>
      </c>
      <c r="O41" s="269">
        <v>0</v>
      </c>
      <c r="P41" s="269">
        <v>0</v>
      </c>
      <c r="Q41" s="269">
        <v>0</v>
      </c>
      <c r="R41" s="269">
        <v>0</v>
      </c>
      <c r="S41" s="269">
        <v>0</v>
      </c>
      <c r="T41" s="269">
        <v>0</v>
      </c>
      <c r="U41" s="269">
        <v>0</v>
      </c>
      <c r="V41" s="269">
        <v>0</v>
      </c>
      <c r="W41" s="269">
        <v>0</v>
      </c>
      <c r="X41" s="269">
        <v>0</v>
      </c>
      <c r="Y41" s="269">
        <v>0</v>
      </c>
      <c r="Z41" s="269">
        <v>0</v>
      </c>
      <c r="AA41" s="269">
        <v>0</v>
      </c>
      <c r="AB41" s="269">
        <v>0</v>
      </c>
      <c r="AC41" s="269">
        <v>0</v>
      </c>
      <c r="AD41" s="269">
        <v>0</v>
      </c>
      <c r="AE41" s="269">
        <v>0</v>
      </c>
      <c r="AF41" s="269">
        <v>0</v>
      </c>
      <c r="AG41" s="269">
        <v>0</v>
      </c>
      <c r="AH41" s="269">
        <v>0</v>
      </c>
      <c r="AI41" s="269">
        <v>165</v>
      </c>
      <c r="AJ41" s="269">
        <v>0</v>
      </c>
      <c r="AK41" s="269">
        <v>0</v>
      </c>
      <c r="AL41" s="269">
        <v>0</v>
      </c>
      <c r="AM41" s="269">
        <v>0</v>
      </c>
      <c r="AN41" s="269">
        <v>952</v>
      </c>
      <c r="AO41" s="269">
        <v>0</v>
      </c>
    </row>
    <row r="42" spans="3:41" x14ac:dyDescent="0.3">
      <c r="C42" s="269">
        <v>34</v>
      </c>
      <c r="D42" s="269">
        <v>5</v>
      </c>
      <c r="E42" s="269">
        <v>3</v>
      </c>
      <c r="F42" s="269">
        <v>35</v>
      </c>
      <c r="G42" s="269">
        <v>0</v>
      </c>
      <c r="H42" s="269">
        <v>35</v>
      </c>
      <c r="I42" s="269">
        <v>0</v>
      </c>
      <c r="J42" s="269">
        <v>0</v>
      </c>
      <c r="K42" s="269">
        <v>0</v>
      </c>
      <c r="L42" s="269">
        <v>0</v>
      </c>
      <c r="M42" s="269">
        <v>0</v>
      </c>
      <c r="N42" s="269">
        <v>0</v>
      </c>
      <c r="O42" s="269">
        <v>0</v>
      </c>
      <c r="P42" s="269">
        <v>0</v>
      </c>
      <c r="Q42" s="269">
        <v>0</v>
      </c>
      <c r="R42" s="269">
        <v>0</v>
      </c>
      <c r="S42" s="269">
        <v>0</v>
      </c>
      <c r="T42" s="269">
        <v>0</v>
      </c>
      <c r="U42" s="269">
        <v>0</v>
      </c>
      <c r="V42" s="269">
        <v>0</v>
      </c>
      <c r="W42" s="269">
        <v>0</v>
      </c>
      <c r="X42" s="269">
        <v>0</v>
      </c>
      <c r="Y42" s="269">
        <v>0</v>
      </c>
      <c r="Z42" s="269">
        <v>0</v>
      </c>
      <c r="AA42" s="269">
        <v>0</v>
      </c>
      <c r="AB42" s="269">
        <v>0</v>
      </c>
      <c r="AC42" s="269">
        <v>0</v>
      </c>
      <c r="AD42" s="269">
        <v>0</v>
      </c>
      <c r="AE42" s="269">
        <v>0</v>
      </c>
      <c r="AF42" s="269">
        <v>0</v>
      </c>
      <c r="AG42" s="269">
        <v>0</v>
      </c>
      <c r="AH42" s="269">
        <v>0</v>
      </c>
      <c r="AI42" s="269">
        <v>0</v>
      </c>
      <c r="AJ42" s="269">
        <v>0</v>
      </c>
      <c r="AK42" s="269">
        <v>0</v>
      </c>
      <c r="AL42" s="269">
        <v>0</v>
      </c>
      <c r="AM42" s="269">
        <v>0</v>
      </c>
      <c r="AN42" s="269">
        <v>0</v>
      </c>
      <c r="AO42" s="269">
        <v>0</v>
      </c>
    </row>
    <row r="43" spans="3:41" x14ac:dyDescent="0.3">
      <c r="C43" s="269">
        <v>34</v>
      </c>
      <c r="D43" s="269">
        <v>5</v>
      </c>
      <c r="E43" s="269">
        <v>4</v>
      </c>
      <c r="F43" s="269">
        <v>827.75</v>
      </c>
      <c r="G43" s="269">
        <v>0</v>
      </c>
      <c r="H43" s="269">
        <v>681</v>
      </c>
      <c r="I43" s="269">
        <v>0</v>
      </c>
      <c r="J43" s="269">
        <v>0</v>
      </c>
      <c r="K43" s="269">
        <v>29</v>
      </c>
      <c r="L43" s="269">
        <v>0</v>
      </c>
      <c r="M43" s="269">
        <v>0</v>
      </c>
      <c r="N43" s="269">
        <v>117.75</v>
      </c>
      <c r="O43" s="269">
        <v>0</v>
      </c>
      <c r="P43" s="269">
        <v>0</v>
      </c>
      <c r="Q43" s="269">
        <v>0</v>
      </c>
      <c r="R43" s="269">
        <v>0</v>
      </c>
      <c r="S43" s="269">
        <v>0</v>
      </c>
      <c r="T43" s="269">
        <v>0</v>
      </c>
      <c r="U43" s="269">
        <v>0</v>
      </c>
      <c r="V43" s="269">
        <v>0</v>
      </c>
      <c r="W43" s="269">
        <v>0</v>
      </c>
      <c r="X43" s="269">
        <v>0</v>
      </c>
      <c r="Y43" s="269">
        <v>0</v>
      </c>
      <c r="Z43" s="269">
        <v>0</v>
      </c>
      <c r="AA43" s="269">
        <v>0</v>
      </c>
      <c r="AB43" s="269">
        <v>0</v>
      </c>
      <c r="AC43" s="269">
        <v>0</v>
      </c>
      <c r="AD43" s="269">
        <v>0</v>
      </c>
      <c r="AE43" s="269">
        <v>0</v>
      </c>
      <c r="AF43" s="269">
        <v>0</v>
      </c>
      <c r="AG43" s="269">
        <v>0</v>
      </c>
      <c r="AH43" s="269">
        <v>0</v>
      </c>
      <c r="AI43" s="269">
        <v>0</v>
      </c>
      <c r="AJ43" s="269">
        <v>0</v>
      </c>
      <c r="AK43" s="269">
        <v>0</v>
      </c>
      <c r="AL43" s="269">
        <v>0</v>
      </c>
      <c r="AM43" s="269">
        <v>0</v>
      </c>
      <c r="AN43" s="269">
        <v>0</v>
      </c>
      <c r="AO43" s="269">
        <v>0</v>
      </c>
    </row>
    <row r="44" spans="3:41" x14ac:dyDescent="0.3">
      <c r="C44" s="269">
        <v>34</v>
      </c>
      <c r="D44" s="269">
        <v>5</v>
      </c>
      <c r="E44" s="269">
        <v>6</v>
      </c>
      <c r="F44" s="269">
        <v>3975429</v>
      </c>
      <c r="G44" s="269">
        <v>0</v>
      </c>
      <c r="H44" s="269">
        <v>1661185</v>
      </c>
      <c r="I44" s="269">
        <v>0</v>
      </c>
      <c r="J44" s="269">
        <v>0</v>
      </c>
      <c r="K44" s="269">
        <v>230468</v>
      </c>
      <c r="L44" s="269">
        <v>0</v>
      </c>
      <c r="M44" s="269">
        <v>0</v>
      </c>
      <c r="N44" s="269">
        <v>1929070</v>
      </c>
      <c r="O44" s="269">
        <v>0</v>
      </c>
      <c r="P44" s="269">
        <v>0</v>
      </c>
      <c r="Q44" s="269">
        <v>0</v>
      </c>
      <c r="R44" s="269">
        <v>0</v>
      </c>
      <c r="S44" s="269">
        <v>0</v>
      </c>
      <c r="T44" s="269">
        <v>0</v>
      </c>
      <c r="U44" s="269">
        <v>0</v>
      </c>
      <c r="V44" s="269">
        <v>0</v>
      </c>
      <c r="W44" s="269">
        <v>0</v>
      </c>
      <c r="X44" s="269">
        <v>0</v>
      </c>
      <c r="Y44" s="269">
        <v>0</v>
      </c>
      <c r="Z44" s="269">
        <v>0</v>
      </c>
      <c r="AA44" s="269">
        <v>0</v>
      </c>
      <c r="AB44" s="269">
        <v>0</v>
      </c>
      <c r="AC44" s="269">
        <v>0</v>
      </c>
      <c r="AD44" s="269">
        <v>0</v>
      </c>
      <c r="AE44" s="269">
        <v>0</v>
      </c>
      <c r="AF44" s="269">
        <v>0</v>
      </c>
      <c r="AG44" s="269">
        <v>0</v>
      </c>
      <c r="AH44" s="269">
        <v>0</v>
      </c>
      <c r="AI44" s="269">
        <v>15698</v>
      </c>
      <c r="AJ44" s="269">
        <v>0</v>
      </c>
      <c r="AK44" s="269">
        <v>0</v>
      </c>
      <c r="AL44" s="269">
        <v>0</v>
      </c>
      <c r="AM44" s="269">
        <v>0</v>
      </c>
      <c r="AN44" s="269">
        <v>139008</v>
      </c>
      <c r="AO44" s="269">
        <v>0</v>
      </c>
    </row>
    <row r="45" spans="3:41" x14ac:dyDescent="0.3">
      <c r="C45" s="269">
        <v>34</v>
      </c>
      <c r="D45" s="269">
        <v>5</v>
      </c>
      <c r="E45" s="269">
        <v>7</v>
      </c>
      <c r="F45" s="269">
        <v>24800</v>
      </c>
      <c r="G45" s="269">
        <v>0</v>
      </c>
      <c r="H45" s="269">
        <v>17600</v>
      </c>
      <c r="I45" s="269">
        <v>0</v>
      </c>
      <c r="J45" s="269">
        <v>0</v>
      </c>
      <c r="K45" s="269">
        <v>0</v>
      </c>
      <c r="L45" s="269">
        <v>0</v>
      </c>
      <c r="M45" s="269">
        <v>0</v>
      </c>
      <c r="N45" s="269">
        <v>7200</v>
      </c>
      <c r="O45" s="269">
        <v>0</v>
      </c>
      <c r="P45" s="269">
        <v>0</v>
      </c>
      <c r="Q45" s="269">
        <v>0</v>
      </c>
      <c r="R45" s="269">
        <v>0</v>
      </c>
      <c r="S45" s="269">
        <v>0</v>
      </c>
      <c r="T45" s="269">
        <v>0</v>
      </c>
      <c r="U45" s="269">
        <v>0</v>
      </c>
      <c r="V45" s="269">
        <v>0</v>
      </c>
      <c r="W45" s="269">
        <v>0</v>
      </c>
      <c r="X45" s="269">
        <v>0</v>
      </c>
      <c r="Y45" s="269">
        <v>0</v>
      </c>
      <c r="Z45" s="269">
        <v>0</v>
      </c>
      <c r="AA45" s="269">
        <v>0</v>
      </c>
      <c r="AB45" s="269">
        <v>0</v>
      </c>
      <c r="AC45" s="269">
        <v>0</v>
      </c>
      <c r="AD45" s="269">
        <v>0</v>
      </c>
      <c r="AE45" s="269">
        <v>0</v>
      </c>
      <c r="AF45" s="269">
        <v>0</v>
      </c>
      <c r="AG45" s="269">
        <v>0</v>
      </c>
      <c r="AH45" s="269">
        <v>0</v>
      </c>
      <c r="AI45" s="269">
        <v>0</v>
      </c>
      <c r="AJ45" s="269">
        <v>0</v>
      </c>
      <c r="AK45" s="269">
        <v>0</v>
      </c>
      <c r="AL45" s="269">
        <v>0</v>
      </c>
      <c r="AM45" s="269">
        <v>0</v>
      </c>
      <c r="AN45" s="269">
        <v>0</v>
      </c>
      <c r="AO45" s="269">
        <v>0</v>
      </c>
    </row>
    <row r="46" spans="3:41" x14ac:dyDescent="0.3">
      <c r="C46" s="269">
        <v>34</v>
      </c>
      <c r="D46" s="269">
        <v>5</v>
      </c>
      <c r="E46" s="269">
        <v>9</v>
      </c>
      <c r="F46" s="269">
        <v>139918</v>
      </c>
      <c r="G46" s="269">
        <v>0</v>
      </c>
      <c r="H46" s="269">
        <v>96530</v>
      </c>
      <c r="I46" s="269">
        <v>0</v>
      </c>
      <c r="J46" s="269">
        <v>0</v>
      </c>
      <c r="K46" s="269">
        <v>0</v>
      </c>
      <c r="L46" s="269">
        <v>0</v>
      </c>
      <c r="M46" s="269">
        <v>0</v>
      </c>
      <c r="N46" s="269">
        <v>29008</v>
      </c>
      <c r="O46" s="269">
        <v>0</v>
      </c>
      <c r="P46" s="269">
        <v>0</v>
      </c>
      <c r="Q46" s="269">
        <v>0</v>
      </c>
      <c r="R46" s="269">
        <v>0</v>
      </c>
      <c r="S46" s="269">
        <v>0</v>
      </c>
      <c r="T46" s="269">
        <v>0</v>
      </c>
      <c r="U46" s="269">
        <v>0</v>
      </c>
      <c r="V46" s="269">
        <v>0</v>
      </c>
      <c r="W46" s="269">
        <v>0</v>
      </c>
      <c r="X46" s="269">
        <v>0</v>
      </c>
      <c r="Y46" s="269">
        <v>0</v>
      </c>
      <c r="Z46" s="269">
        <v>0</v>
      </c>
      <c r="AA46" s="269">
        <v>0</v>
      </c>
      <c r="AB46" s="269">
        <v>0</v>
      </c>
      <c r="AC46" s="269">
        <v>0</v>
      </c>
      <c r="AD46" s="269">
        <v>0</v>
      </c>
      <c r="AE46" s="269">
        <v>0</v>
      </c>
      <c r="AF46" s="269">
        <v>0</v>
      </c>
      <c r="AG46" s="269">
        <v>0</v>
      </c>
      <c r="AH46" s="269">
        <v>0</v>
      </c>
      <c r="AI46" s="269">
        <v>0</v>
      </c>
      <c r="AJ46" s="269">
        <v>0</v>
      </c>
      <c r="AK46" s="269">
        <v>0</v>
      </c>
      <c r="AL46" s="269">
        <v>0</v>
      </c>
      <c r="AM46" s="269">
        <v>0</v>
      </c>
      <c r="AN46" s="269">
        <v>14380</v>
      </c>
      <c r="AO46" s="269">
        <v>0</v>
      </c>
    </row>
    <row r="47" spans="3:41" x14ac:dyDescent="0.3">
      <c r="C47" s="269">
        <v>34</v>
      </c>
      <c r="D47" s="269">
        <v>5</v>
      </c>
      <c r="E47" s="269">
        <v>10</v>
      </c>
      <c r="F47" s="269">
        <v>6600</v>
      </c>
      <c r="G47" s="269">
        <v>0</v>
      </c>
      <c r="H47" s="269">
        <v>5900</v>
      </c>
      <c r="I47" s="269">
        <v>0</v>
      </c>
      <c r="J47" s="269">
        <v>0</v>
      </c>
      <c r="K47" s="269">
        <v>700</v>
      </c>
      <c r="L47" s="269">
        <v>0</v>
      </c>
      <c r="M47" s="269">
        <v>0</v>
      </c>
      <c r="N47" s="269">
        <v>0</v>
      </c>
      <c r="O47" s="269">
        <v>0</v>
      </c>
      <c r="P47" s="269">
        <v>0</v>
      </c>
      <c r="Q47" s="269">
        <v>0</v>
      </c>
      <c r="R47" s="269">
        <v>0</v>
      </c>
      <c r="S47" s="269">
        <v>0</v>
      </c>
      <c r="T47" s="269">
        <v>0</v>
      </c>
      <c r="U47" s="269">
        <v>0</v>
      </c>
      <c r="V47" s="269">
        <v>0</v>
      </c>
      <c r="W47" s="269">
        <v>0</v>
      </c>
      <c r="X47" s="269">
        <v>0</v>
      </c>
      <c r="Y47" s="269">
        <v>0</v>
      </c>
      <c r="Z47" s="269">
        <v>0</v>
      </c>
      <c r="AA47" s="269">
        <v>0</v>
      </c>
      <c r="AB47" s="269">
        <v>0</v>
      </c>
      <c r="AC47" s="269">
        <v>0</v>
      </c>
      <c r="AD47" s="269">
        <v>0</v>
      </c>
      <c r="AE47" s="269">
        <v>0</v>
      </c>
      <c r="AF47" s="269">
        <v>0</v>
      </c>
      <c r="AG47" s="269">
        <v>0</v>
      </c>
      <c r="AH47" s="269">
        <v>0</v>
      </c>
      <c r="AI47" s="269">
        <v>0</v>
      </c>
      <c r="AJ47" s="269">
        <v>0</v>
      </c>
      <c r="AK47" s="269">
        <v>0</v>
      </c>
      <c r="AL47" s="269">
        <v>0</v>
      </c>
      <c r="AM47" s="269">
        <v>0</v>
      </c>
      <c r="AN47" s="269">
        <v>0</v>
      </c>
      <c r="AO47" s="269">
        <v>0</v>
      </c>
    </row>
    <row r="48" spans="3:41" x14ac:dyDescent="0.3">
      <c r="C48" s="269">
        <v>34</v>
      </c>
      <c r="D48" s="269">
        <v>5</v>
      </c>
      <c r="E48" s="269">
        <v>11</v>
      </c>
      <c r="F48" s="269">
        <v>10686.123280064168</v>
      </c>
      <c r="G48" s="269">
        <v>0</v>
      </c>
      <c r="H48" s="269">
        <v>7352.7899467308353</v>
      </c>
      <c r="I48" s="269">
        <v>0</v>
      </c>
      <c r="J48" s="269">
        <v>0</v>
      </c>
      <c r="K48" s="269">
        <v>3333.3333333333335</v>
      </c>
      <c r="L48" s="269">
        <v>0</v>
      </c>
      <c r="M48" s="269">
        <v>0</v>
      </c>
      <c r="N48" s="269">
        <v>0</v>
      </c>
      <c r="O48" s="269">
        <v>0</v>
      </c>
      <c r="P48" s="269">
        <v>0</v>
      </c>
      <c r="Q48" s="269">
        <v>0</v>
      </c>
      <c r="R48" s="269">
        <v>0</v>
      </c>
      <c r="S48" s="269">
        <v>0</v>
      </c>
      <c r="T48" s="269">
        <v>0</v>
      </c>
      <c r="U48" s="269">
        <v>0</v>
      </c>
      <c r="V48" s="269">
        <v>0</v>
      </c>
      <c r="W48" s="269">
        <v>0</v>
      </c>
      <c r="X48" s="269">
        <v>0</v>
      </c>
      <c r="Y48" s="269">
        <v>0</v>
      </c>
      <c r="Z48" s="269">
        <v>0</v>
      </c>
      <c r="AA48" s="269">
        <v>0</v>
      </c>
      <c r="AB48" s="269">
        <v>0</v>
      </c>
      <c r="AC48" s="269">
        <v>0</v>
      </c>
      <c r="AD48" s="269">
        <v>0</v>
      </c>
      <c r="AE48" s="269">
        <v>0</v>
      </c>
      <c r="AF48" s="269">
        <v>0</v>
      </c>
      <c r="AG48" s="269">
        <v>0</v>
      </c>
      <c r="AH48" s="269">
        <v>0</v>
      </c>
      <c r="AI48" s="269">
        <v>0</v>
      </c>
      <c r="AJ48" s="269">
        <v>0</v>
      </c>
      <c r="AK48" s="269">
        <v>0</v>
      </c>
      <c r="AL48" s="269">
        <v>0</v>
      </c>
      <c r="AM48" s="269">
        <v>0</v>
      </c>
      <c r="AN48" s="269">
        <v>0</v>
      </c>
      <c r="AO48" s="26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61" bestFit="1" customWidth="1"/>
    <col min="2" max="2" width="7.77734375" style="137" customWidth="1"/>
    <col min="3" max="3" width="5.44140625" style="161" hidden="1" customWidth="1"/>
    <col min="4" max="4" width="7.77734375" style="137" customWidth="1"/>
    <col min="5" max="5" width="5.44140625" style="161" hidden="1" customWidth="1"/>
    <col min="6" max="6" width="7.77734375" style="137" customWidth="1"/>
    <col min="7" max="7" width="7.77734375" style="244" customWidth="1"/>
    <col min="8" max="8" width="7.77734375" style="137" customWidth="1"/>
    <col min="9" max="9" width="5.44140625" style="161" hidden="1" customWidth="1"/>
    <col min="10" max="10" width="7.77734375" style="137" customWidth="1"/>
    <col min="11" max="11" width="5.44140625" style="161" hidden="1" customWidth="1"/>
    <col min="12" max="12" width="7.77734375" style="137" customWidth="1"/>
    <col min="13" max="13" width="7.77734375" style="244" customWidth="1"/>
    <col min="14" max="14" width="7.77734375" style="137" customWidth="1"/>
    <col min="15" max="15" width="5" style="161" hidden="1" customWidth="1"/>
    <col min="16" max="16" width="7.77734375" style="137" customWidth="1"/>
    <col min="17" max="17" width="5" style="161" hidden="1" customWidth="1"/>
    <col min="18" max="18" width="7.77734375" style="137" customWidth="1"/>
    <col min="19" max="19" width="7.77734375" style="244" customWidth="1"/>
    <col min="20" max="16384" width="8.88671875" style="161"/>
  </cols>
  <sheetData>
    <row r="1" spans="1:19" ht="18.600000000000001" customHeight="1" thickBot="1" x14ac:dyDescent="0.4">
      <c r="A1" s="436" t="s">
        <v>1872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</row>
    <row r="2" spans="1:19" ht="14.4" customHeight="1" thickBot="1" x14ac:dyDescent="0.35">
      <c r="A2" s="273" t="s">
        <v>294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14.4" customHeight="1" thickBot="1" x14ac:dyDescent="0.35">
      <c r="A3" s="254" t="s">
        <v>140</v>
      </c>
      <c r="B3" s="255">
        <f>SUBTOTAL(9,B6:B1048576)/2</f>
        <v>46049868.120000005</v>
      </c>
      <c r="C3" s="256">
        <f t="shared" ref="C3:R3" si="0">SUBTOTAL(9,C6:C1048576)</f>
        <v>5</v>
      </c>
      <c r="D3" s="256">
        <f>SUBTOTAL(9,D6:D1048576)/2</f>
        <v>53662186</v>
      </c>
      <c r="E3" s="256">
        <f t="shared" si="0"/>
        <v>5.3038805540836451</v>
      </c>
      <c r="F3" s="256">
        <f>SUBTOTAL(9,F6:F1048576)/2</f>
        <v>56118197</v>
      </c>
      <c r="G3" s="257">
        <f>IF(B3&lt;&gt;0,F3/B3,"")</f>
        <v>1.2186396897763796</v>
      </c>
      <c r="H3" s="258">
        <f t="shared" si="0"/>
        <v>3951736.189999999</v>
      </c>
      <c r="I3" s="256">
        <f t="shared" si="0"/>
        <v>2</v>
      </c>
      <c r="J3" s="256">
        <f t="shared" si="0"/>
        <v>4366583.9099999974</v>
      </c>
      <c r="K3" s="256">
        <f t="shared" si="0"/>
        <v>2.0458701854071988</v>
      </c>
      <c r="L3" s="256">
        <f t="shared" si="0"/>
        <v>4673914.7899999982</v>
      </c>
      <c r="M3" s="259">
        <f>IF(H3&lt;&gt;0,L3/H3,"")</f>
        <v>1.1827496991898134</v>
      </c>
      <c r="N3" s="255">
        <f t="shared" si="0"/>
        <v>0</v>
      </c>
      <c r="O3" s="256">
        <f t="shared" si="0"/>
        <v>0</v>
      </c>
      <c r="P3" s="256">
        <f t="shared" si="0"/>
        <v>0</v>
      </c>
      <c r="Q3" s="256">
        <f t="shared" si="0"/>
        <v>0</v>
      </c>
      <c r="R3" s="256">
        <f t="shared" si="0"/>
        <v>0</v>
      </c>
      <c r="S3" s="257" t="str">
        <f>IF(N3&lt;&gt;0,R3/N3,"")</f>
        <v/>
      </c>
    </row>
    <row r="4" spans="1:19" ht="14.4" customHeight="1" x14ac:dyDescent="0.3">
      <c r="A4" s="437" t="s">
        <v>293</v>
      </c>
      <c r="B4" s="438" t="s">
        <v>108</v>
      </c>
      <c r="C4" s="439"/>
      <c r="D4" s="439"/>
      <c r="E4" s="439"/>
      <c r="F4" s="439"/>
      <c r="G4" s="440"/>
      <c r="H4" s="438" t="s">
        <v>109</v>
      </c>
      <c r="I4" s="439"/>
      <c r="J4" s="439"/>
      <c r="K4" s="439"/>
      <c r="L4" s="439"/>
      <c r="M4" s="440"/>
      <c r="N4" s="438" t="s">
        <v>110</v>
      </c>
      <c r="O4" s="439"/>
      <c r="P4" s="439"/>
      <c r="Q4" s="439"/>
      <c r="R4" s="439"/>
      <c r="S4" s="440"/>
    </row>
    <row r="5" spans="1:19" ht="14.4" customHeight="1" thickBot="1" x14ac:dyDescent="0.35">
      <c r="A5" s="630"/>
      <c r="B5" s="631">
        <v>2013</v>
      </c>
      <c r="C5" s="632"/>
      <c r="D5" s="632">
        <v>2014</v>
      </c>
      <c r="E5" s="632"/>
      <c r="F5" s="632">
        <v>2015</v>
      </c>
      <c r="G5" s="633" t="s">
        <v>2</v>
      </c>
      <c r="H5" s="631">
        <v>2013</v>
      </c>
      <c r="I5" s="632"/>
      <c r="J5" s="632">
        <v>2014</v>
      </c>
      <c r="K5" s="632"/>
      <c r="L5" s="632">
        <v>2015</v>
      </c>
      <c r="M5" s="633" t="s">
        <v>2</v>
      </c>
      <c r="N5" s="631">
        <v>2013</v>
      </c>
      <c r="O5" s="632"/>
      <c r="P5" s="632">
        <v>2014</v>
      </c>
      <c r="Q5" s="632"/>
      <c r="R5" s="632">
        <v>2015</v>
      </c>
      <c r="S5" s="633" t="s">
        <v>2</v>
      </c>
    </row>
    <row r="6" spans="1:19" ht="14.4" customHeight="1" x14ac:dyDescent="0.3">
      <c r="A6" s="595" t="s">
        <v>1870</v>
      </c>
      <c r="B6" s="634">
        <v>2095648.5600000003</v>
      </c>
      <c r="C6" s="581">
        <v>1</v>
      </c>
      <c r="D6" s="634">
        <v>2071867</v>
      </c>
      <c r="E6" s="581">
        <v>0.98865193312756583</v>
      </c>
      <c r="F6" s="634">
        <v>2103772</v>
      </c>
      <c r="G6" s="586">
        <v>1.0038763369751271</v>
      </c>
      <c r="H6" s="634">
        <v>10731</v>
      </c>
      <c r="I6" s="581">
        <v>1</v>
      </c>
      <c r="J6" s="634">
        <v>10091.9</v>
      </c>
      <c r="K6" s="581">
        <v>0.94044357469015005</v>
      </c>
      <c r="L6" s="634">
        <v>11879.699999999999</v>
      </c>
      <c r="M6" s="586">
        <v>1.1070450097847357</v>
      </c>
      <c r="N6" s="634"/>
      <c r="O6" s="581"/>
      <c r="P6" s="634"/>
      <c r="Q6" s="581"/>
      <c r="R6" s="634"/>
      <c r="S6" s="153"/>
    </row>
    <row r="7" spans="1:19" ht="14.4" customHeight="1" thickBot="1" x14ac:dyDescent="0.35">
      <c r="A7" s="636" t="s">
        <v>1871</v>
      </c>
      <c r="B7" s="635">
        <v>43954219.560000002</v>
      </c>
      <c r="C7" s="512">
        <v>1</v>
      </c>
      <c r="D7" s="635">
        <v>51590319</v>
      </c>
      <c r="E7" s="512">
        <v>1.1737284728620034</v>
      </c>
      <c r="F7" s="635">
        <v>54014425</v>
      </c>
      <c r="G7" s="523">
        <v>1.2288791733923803</v>
      </c>
      <c r="H7" s="635">
        <v>3941005.189999999</v>
      </c>
      <c r="I7" s="512">
        <v>1</v>
      </c>
      <c r="J7" s="635">
        <v>4356492.009999997</v>
      </c>
      <c r="K7" s="512">
        <v>1.1054266107170485</v>
      </c>
      <c r="L7" s="635">
        <v>4662035.089999998</v>
      </c>
      <c r="M7" s="523">
        <v>1.1829558361987336</v>
      </c>
      <c r="N7" s="635"/>
      <c r="O7" s="512"/>
      <c r="P7" s="635"/>
      <c r="Q7" s="512"/>
      <c r="R7" s="635"/>
      <c r="S7" s="546"/>
    </row>
    <row r="8" spans="1:19" ht="14.4" customHeight="1" thickBot="1" x14ac:dyDescent="0.35"/>
    <row r="9" spans="1:19" ht="14.4" customHeight="1" x14ac:dyDescent="0.3">
      <c r="A9" s="595" t="s">
        <v>498</v>
      </c>
      <c r="B9" s="634">
        <v>38816959</v>
      </c>
      <c r="C9" s="581">
        <v>1</v>
      </c>
      <c r="D9" s="634">
        <v>46333712</v>
      </c>
      <c r="E9" s="581">
        <v>1.1936461071048867</v>
      </c>
      <c r="F9" s="634">
        <v>48323710</v>
      </c>
      <c r="G9" s="586">
        <v>1.2449123075303246</v>
      </c>
      <c r="H9" s="634"/>
      <c r="I9" s="581"/>
      <c r="J9" s="634"/>
      <c r="K9" s="581"/>
      <c r="L9" s="634"/>
      <c r="M9" s="586"/>
      <c r="N9" s="634"/>
      <c r="O9" s="581"/>
      <c r="P9" s="634"/>
      <c r="Q9" s="581"/>
      <c r="R9" s="634"/>
      <c r="S9" s="153"/>
    </row>
    <row r="10" spans="1:19" ht="14.4" customHeight="1" x14ac:dyDescent="0.3">
      <c r="A10" s="534" t="s">
        <v>1069</v>
      </c>
      <c r="B10" s="637">
        <v>5997356.1200000001</v>
      </c>
      <c r="C10" s="506">
        <v>1</v>
      </c>
      <c r="D10" s="637">
        <v>6198864</v>
      </c>
      <c r="E10" s="506">
        <v>1.0335994521532599</v>
      </c>
      <c r="F10" s="637">
        <v>6278844</v>
      </c>
      <c r="G10" s="522">
        <v>1.0469353285627467</v>
      </c>
      <c r="H10" s="637"/>
      <c r="I10" s="506"/>
      <c r="J10" s="637"/>
      <c r="K10" s="506"/>
      <c r="L10" s="637"/>
      <c r="M10" s="522"/>
      <c r="N10" s="637"/>
      <c r="O10" s="506"/>
      <c r="P10" s="637"/>
      <c r="Q10" s="506"/>
      <c r="R10" s="637"/>
      <c r="S10" s="545"/>
    </row>
    <row r="11" spans="1:19" ht="14.4" customHeight="1" thickBot="1" x14ac:dyDescent="0.35">
      <c r="A11" s="636" t="s">
        <v>503</v>
      </c>
      <c r="B11" s="635">
        <v>1235553</v>
      </c>
      <c r="C11" s="512">
        <v>1</v>
      </c>
      <c r="D11" s="635">
        <v>1129610</v>
      </c>
      <c r="E11" s="512">
        <v>0.91425458883593014</v>
      </c>
      <c r="F11" s="635">
        <v>1515643</v>
      </c>
      <c r="G11" s="523">
        <v>1.2266920156399603</v>
      </c>
      <c r="H11" s="635"/>
      <c r="I11" s="512"/>
      <c r="J11" s="635"/>
      <c r="K11" s="512"/>
      <c r="L11" s="635"/>
      <c r="M11" s="523"/>
      <c r="N11" s="635"/>
      <c r="O11" s="512"/>
      <c r="P11" s="635"/>
      <c r="Q11" s="512"/>
      <c r="R11" s="635"/>
      <c r="S11" s="546"/>
    </row>
    <row r="12" spans="1:19" ht="14.4" customHeight="1" x14ac:dyDescent="0.3">
      <c r="A12" s="560" t="s">
        <v>748</v>
      </c>
    </row>
    <row r="13" spans="1:19" ht="14.4" customHeight="1" x14ac:dyDescent="0.3">
      <c r="A13" s="561" t="s">
        <v>749</v>
      </c>
    </row>
    <row r="14" spans="1:19" ht="14.4" customHeight="1" x14ac:dyDescent="0.3">
      <c r="A14" s="560" t="s">
        <v>1873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3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61" bestFit="1" customWidth="1"/>
    <col min="2" max="4" width="7.77734375" style="241" customWidth="1"/>
    <col min="5" max="7" width="7.77734375" style="137" customWidth="1"/>
    <col min="8" max="16384" width="8.88671875" style="161"/>
  </cols>
  <sheetData>
    <row r="1" spans="1:7" ht="18.600000000000001" customHeight="1" thickBot="1" x14ac:dyDescent="0.4">
      <c r="A1" s="436" t="s">
        <v>1885</v>
      </c>
      <c r="B1" s="363"/>
      <c r="C1" s="363"/>
      <c r="D1" s="363"/>
      <c r="E1" s="363"/>
      <c r="F1" s="363"/>
      <c r="G1" s="363"/>
    </row>
    <row r="2" spans="1:7" ht="14.4" customHeight="1" thickBot="1" x14ac:dyDescent="0.35">
      <c r="A2" s="273" t="s">
        <v>294</v>
      </c>
      <c r="B2" s="142"/>
      <c r="C2" s="142"/>
      <c r="D2" s="142"/>
      <c r="E2" s="142"/>
      <c r="F2" s="142"/>
      <c r="G2" s="142"/>
    </row>
    <row r="3" spans="1:7" ht="14.4" customHeight="1" thickBot="1" x14ac:dyDescent="0.35">
      <c r="A3" s="254" t="s">
        <v>140</v>
      </c>
      <c r="B3" s="353">
        <f t="shared" ref="B3:G3" si="0">SUBTOTAL(9,B6:B1048576)</f>
        <v>59152</v>
      </c>
      <c r="C3" s="354">
        <f t="shared" si="0"/>
        <v>65071</v>
      </c>
      <c r="D3" s="354">
        <f t="shared" si="0"/>
        <v>67761</v>
      </c>
      <c r="E3" s="258">
        <f t="shared" si="0"/>
        <v>46049868.11999999</v>
      </c>
      <c r="F3" s="256">
        <f t="shared" si="0"/>
        <v>53662186</v>
      </c>
      <c r="G3" s="355">
        <f t="shared" si="0"/>
        <v>56118197</v>
      </c>
    </row>
    <row r="4" spans="1:7" ht="14.4" customHeight="1" x14ac:dyDescent="0.3">
      <c r="A4" s="437" t="s">
        <v>148</v>
      </c>
      <c r="B4" s="438" t="s">
        <v>269</v>
      </c>
      <c r="C4" s="439"/>
      <c r="D4" s="439"/>
      <c r="E4" s="441" t="s">
        <v>108</v>
      </c>
      <c r="F4" s="442"/>
      <c r="G4" s="443"/>
    </row>
    <row r="5" spans="1:7" ht="14.4" customHeight="1" thickBot="1" x14ac:dyDescent="0.35">
      <c r="A5" s="630"/>
      <c r="B5" s="631">
        <v>2013</v>
      </c>
      <c r="C5" s="632">
        <v>2014</v>
      </c>
      <c r="D5" s="632">
        <v>2015</v>
      </c>
      <c r="E5" s="631">
        <v>2013</v>
      </c>
      <c r="F5" s="632">
        <v>2014</v>
      </c>
      <c r="G5" s="638">
        <v>2015</v>
      </c>
    </row>
    <row r="6" spans="1:7" ht="14.4" customHeight="1" x14ac:dyDescent="0.3">
      <c r="A6" s="595" t="s">
        <v>766</v>
      </c>
      <c r="B6" s="147">
        <v>1034</v>
      </c>
      <c r="C6" s="147">
        <v>323</v>
      </c>
      <c r="D6" s="147">
        <v>876</v>
      </c>
      <c r="E6" s="634">
        <v>197757</v>
      </c>
      <c r="F6" s="634">
        <v>116021</v>
      </c>
      <c r="G6" s="639">
        <v>237624</v>
      </c>
    </row>
    <row r="7" spans="1:7" ht="14.4" customHeight="1" x14ac:dyDescent="0.3">
      <c r="A7" s="534" t="s">
        <v>751</v>
      </c>
      <c r="B7" s="509"/>
      <c r="C7" s="509">
        <v>4</v>
      </c>
      <c r="D7" s="509"/>
      <c r="E7" s="637"/>
      <c r="F7" s="637">
        <v>692</v>
      </c>
      <c r="G7" s="640"/>
    </row>
    <row r="8" spans="1:7" ht="14.4" customHeight="1" x14ac:dyDescent="0.3">
      <c r="A8" s="534" t="s">
        <v>1874</v>
      </c>
      <c r="B8" s="509">
        <v>57104</v>
      </c>
      <c r="C8" s="509">
        <v>58554</v>
      </c>
      <c r="D8" s="509">
        <v>62608</v>
      </c>
      <c r="E8" s="637">
        <v>45430478.11999999</v>
      </c>
      <c r="F8" s="637">
        <v>50987193</v>
      </c>
      <c r="G8" s="640">
        <v>52873866</v>
      </c>
    </row>
    <row r="9" spans="1:7" ht="14.4" customHeight="1" x14ac:dyDescent="0.3">
      <c r="A9" s="534" t="s">
        <v>1875</v>
      </c>
      <c r="B9" s="509"/>
      <c r="C9" s="509">
        <v>3</v>
      </c>
      <c r="D9" s="509"/>
      <c r="E9" s="637"/>
      <c r="F9" s="637">
        <v>536</v>
      </c>
      <c r="G9" s="640"/>
    </row>
    <row r="10" spans="1:7" ht="14.4" customHeight="1" x14ac:dyDescent="0.3">
      <c r="A10" s="534" t="s">
        <v>754</v>
      </c>
      <c r="B10" s="509"/>
      <c r="C10" s="509"/>
      <c r="D10" s="509">
        <v>1</v>
      </c>
      <c r="E10" s="637"/>
      <c r="F10" s="637"/>
      <c r="G10" s="640">
        <v>105</v>
      </c>
    </row>
    <row r="11" spans="1:7" ht="14.4" customHeight="1" x14ac:dyDescent="0.3">
      <c r="A11" s="534" t="s">
        <v>1876</v>
      </c>
      <c r="B11" s="509"/>
      <c r="C11" s="509">
        <v>3</v>
      </c>
      <c r="D11" s="509"/>
      <c r="E11" s="637"/>
      <c r="F11" s="637">
        <v>690</v>
      </c>
      <c r="G11" s="640"/>
    </row>
    <row r="12" spans="1:7" ht="14.4" customHeight="1" x14ac:dyDescent="0.3">
      <c r="A12" s="534" t="s">
        <v>1877</v>
      </c>
      <c r="B12" s="509"/>
      <c r="C12" s="509">
        <v>1476</v>
      </c>
      <c r="D12" s="509"/>
      <c r="E12" s="637"/>
      <c r="F12" s="637">
        <v>287673</v>
      </c>
      <c r="G12" s="640"/>
    </row>
    <row r="13" spans="1:7" ht="14.4" customHeight="1" x14ac:dyDescent="0.3">
      <c r="A13" s="534" t="s">
        <v>769</v>
      </c>
      <c r="B13" s="509">
        <v>136</v>
      </c>
      <c r="C13" s="509">
        <v>1052</v>
      </c>
      <c r="D13" s="509">
        <v>1244</v>
      </c>
      <c r="E13" s="637">
        <v>76961</v>
      </c>
      <c r="F13" s="637">
        <v>829270</v>
      </c>
      <c r="G13" s="640">
        <v>950353</v>
      </c>
    </row>
    <row r="14" spans="1:7" ht="14.4" customHeight="1" x14ac:dyDescent="0.3">
      <c r="A14" s="534" t="s">
        <v>767</v>
      </c>
      <c r="B14" s="509">
        <v>167</v>
      </c>
      <c r="C14" s="509">
        <v>200</v>
      </c>
      <c r="D14" s="509">
        <v>1366</v>
      </c>
      <c r="E14" s="637">
        <v>101338</v>
      </c>
      <c r="F14" s="637">
        <v>47856</v>
      </c>
      <c r="G14" s="640">
        <v>987606</v>
      </c>
    </row>
    <row r="15" spans="1:7" ht="14.4" customHeight="1" x14ac:dyDescent="0.3">
      <c r="A15" s="534" t="s">
        <v>759</v>
      </c>
      <c r="B15" s="509">
        <v>711</v>
      </c>
      <c r="C15" s="509">
        <v>971</v>
      </c>
      <c r="D15" s="509">
        <v>1228</v>
      </c>
      <c r="E15" s="637">
        <v>243334</v>
      </c>
      <c r="F15" s="637">
        <v>842167</v>
      </c>
      <c r="G15" s="640">
        <v>979647</v>
      </c>
    </row>
    <row r="16" spans="1:7" ht="14.4" customHeight="1" x14ac:dyDescent="0.3">
      <c r="A16" s="534" t="s">
        <v>1878</v>
      </c>
      <c r="B16" s="509"/>
      <c r="C16" s="509">
        <v>1</v>
      </c>
      <c r="D16" s="509"/>
      <c r="E16" s="637"/>
      <c r="F16" s="637">
        <v>1996</v>
      </c>
      <c r="G16" s="640"/>
    </row>
    <row r="17" spans="1:7" ht="14.4" customHeight="1" x14ac:dyDescent="0.3">
      <c r="A17" s="534" t="s">
        <v>1879</v>
      </c>
      <c r="B17" s="509"/>
      <c r="C17" s="509">
        <v>3</v>
      </c>
      <c r="D17" s="509"/>
      <c r="E17" s="637"/>
      <c r="F17" s="637">
        <v>517</v>
      </c>
      <c r="G17" s="640"/>
    </row>
    <row r="18" spans="1:7" ht="14.4" customHeight="1" x14ac:dyDescent="0.3">
      <c r="A18" s="534" t="s">
        <v>764</v>
      </c>
      <c r="B18" s="509"/>
      <c r="C18" s="509">
        <v>2470</v>
      </c>
      <c r="D18" s="509">
        <v>437</v>
      </c>
      <c r="E18" s="637"/>
      <c r="F18" s="637">
        <v>544571</v>
      </c>
      <c r="G18" s="640">
        <v>88777</v>
      </c>
    </row>
    <row r="19" spans="1:7" ht="14.4" customHeight="1" x14ac:dyDescent="0.3">
      <c r="A19" s="534" t="s">
        <v>1880</v>
      </c>
      <c r="B19" s="509"/>
      <c r="C19" s="509">
        <v>2</v>
      </c>
      <c r="D19" s="509"/>
      <c r="E19" s="637"/>
      <c r="F19" s="637">
        <v>624</v>
      </c>
      <c r="G19" s="640"/>
    </row>
    <row r="20" spans="1:7" ht="14.4" customHeight="1" x14ac:dyDescent="0.3">
      <c r="A20" s="534" t="s">
        <v>1881</v>
      </c>
      <c r="B20" s="509"/>
      <c r="C20" s="509">
        <v>4</v>
      </c>
      <c r="D20" s="509"/>
      <c r="E20" s="637"/>
      <c r="F20" s="637">
        <v>1134</v>
      </c>
      <c r="G20" s="640"/>
    </row>
    <row r="21" spans="1:7" ht="14.4" customHeight="1" x14ac:dyDescent="0.3">
      <c r="A21" s="534" t="s">
        <v>1882</v>
      </c>
      <c r="B21" s="509"/>
      <c r="C21" s="509">
        <v>4</v>
      </c>
      <c r="D21" s="509"/>
      <c r="E21" s="637"/>
      <c r="F21" s="637">
        <v>1064</v>
      </c>
      <c r="G21" s="640"/>
    </row>
    <row r="22" spans="1:7" ht="14.4" customHeight="1" x14ac:dyDescent="0.3">
      <c r="A22" s="534" t="s">
        <v>1883</v>
      </c>
      <c r="B22" s="509"/>
      <c r="C22" s="509">
        <v>1</v>
      </c>
      <c r="D22" s="509"/>
      <c r="E22" s="637"/>
      <c r="F22" s="637">
        <v>182</v>
      </c>
      <c r="G22" s="640"/>
    </row>
    <row r="23" spans="1:7" ht="14.4" customHeight="1" thickBot="1" x14ac:dyDescent="0.35">
      <c r="A23" s="636" t="s">
        <v>1884</v>
      </c>
      <c r="B23" s="515"/>
      <c r="C23" s="515"/>
      <c r="D23" s="515">
        <v>1</v>
      </c>
      <c r="E23" s="635"/>
      <c r="F23" s="635"/>
      <c r="G23" s="641">
        <v>219</v>
      </c>
    </row>
    <row r="24" spans="1:7" ht="14.4" customHeight="1" x14ac:dyDescent="0.3">
      <c r="A24" s="560" t="s">
        <v>748</v>
      </c>
    </row>
    <row r="25" spans="1:7" ht="14.4" customHeight="1" x14ac:dyDescent="0.3">
      <c r="A25" s="561" t="s">
        <v>749</v>
      </c>
    </row>
    <row r="26" spans="1:7" ht="14.4" customHeight="1" x14ac:dyDescent="0.3">
      <c r="A26" s="560" t="s">
        <v>1873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0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61" bestFit="1" customWidth="1"/>
    <col min="2" max="2" width="2.109375" style="161" bestFit="1" customWidth="1"/>
    <col min="3" max="3" width="8" style="161" customWidth="1"/>
    <col min="4" max="4" width="50.88671875" style="161" bestFit="1" customWidth="1"/>
    <col min="5" max="6" width="11.109375" style="241" customWidth="1"/>
    <col min="7" max="8" width="9.33203125" style="161" hidden="1" customWidth="1"/>
    <col min="9" max="10" width="11.109375" style="241" customWidth="1"/>
    <col min="11" max="12" width="9.33203125" style="161" hidden="1" customWidth="1"/>
    <col min="13" max="14" width="11.109375" style="241" customWidth="1"/>
    <col min="15" max="15" width="11.109375" style="244" customWidth="1"/>
    <col min="16" max="16" width="11.109375" style="241" customWidth="1"/>
    <col min="17" max="16384" width="8.88671875" style="161"/>
  </cols>
  <sheetData>
    <row r="1" spans="1:16" ht="18.600000000000001" customHeight="1" thickBot="1" x14ac:dyDescent="0.4">
      <c r="A1" s="363" t="s">
        <v>2245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</row>
    <row r="2" spans="1:16" ht="14.4" customHeight="1" thickBot="1" x14ac:dyDescent="0.35">
      <c r="A2" s="273" t="s">
        <v>294</v>
      </c>
      <c r="B2" s="162"/>
      <c r="C2" s="352"/>
      <c r="D2" s="162"/>
      <c r="E2" s="262"/>
      <c r="F2" s="262"/>
      <c r="G2" s="162"/>
      <c r="H2" s="162"/>
      <c r="I2" s="262"/>
      <c r="J2" s="262"/>
      <c r="K2" s="162"/>
      <c r="L2" s="162"/>
      <c r="M2" s="262"/>
      <c r="N2" s="262"/>
      <c r="O2" s="263"/>
      <c r="P2" s="262"/>
    </row>
    <row r="3" spans="1:16" ht="14.4" customHeight="1" thickBot="1" x14ac:dyDescent="0.35">
      <c r="D3" s="100" t="s">
        <v>140</v>
      </c>
      <c r="E3" s="131">
        <f t="shared" ref="E3:N3" si="0">SUBTOTAL(9,E6:E1048576)</f>
        <v>60749.42</v>
      </c>
      <c r="F3" s="132">
        <f t="shared" si="0"/>
        <v>50001604.310000002</v>
      </c>
      <c r="G3" s="74"/>
      <c r="H3" s="74"/>
      <c r="I3" s="132">
        <f t="shared" si="0"/>
        <v>66710.03</v>
      </c>
      <c r="J3" s="132">
        <f t="shared" si="0"/>
        <v>58028769.910000004</v>
      </c>
      <c r="K3" s="74"/>
      <c r="L3" s="74"/>
      <c r="M3" s="132">
        <f t="shared" si="0"/>
        <v>69581.040000000008</v>
      </c>
      <c r="N3" s="132">
        <f t="shared" si="0"/>
        <v>60792111.789999999</v>
      </c>
      <c r="O3" s="75">
        <f>IF(F3=0,0,N3/F3)</f>
        <v>1.2158032252945525</v>
      </c>
      <c r="P3" s="133">
        <f>IF(M3=0,0,N3/M3)</f>
        <v>873.68788667142644</v>
      </c>
    </row>
    <row r="4" spans="1:16" ht="14.4" customHeight="1" x14ac:dyDescent="0.3">
      <c r="A4" s="445" t="s">
        <v>104</v>
      </c>
      <c r="B4" s="446" t="s">
        <v>105</v>
      </c>
      <c r="C4" s="451" t="s">
        <v>77</v>
      </c>
      <c r="D4" s="447" t="s">
        <v>71</v>
      </c>
      <c r="E4" s="448">
        <v>2013</v>
      </c>
      <c r="F4" s="449"/>
      <c r="G4" s="130"/>
      <c r="H4" s="130"/>
      <c r="I4" s="448">
        <v>2014</v>
      </c>
      <c r="J4" s="449"/>
      <c r="K4" s="130"/>
      <c r="L4" s="130"/>
      <c r="M4" s="448">
        <v>2015</v>
      </c>
      <c r="N4" s="449"/>
      <c r="O4" s="450" t="s">
        <v>2</v>
      </c>
      <c r="P4" s="444" t="s">
        <v>107</v>
      </c>
    </row>
    <row r="5" spans="1:16" ht="14.4" customHeight="1" thickBot="1" x14ac:dyDescent="0.35">
      <c r="A5" s="642"/>
      <c r="B5" s="643"/>
      <c r="C5" s="644"/>
      <c r="D5" s="645"/>
      <c r="E5" s="646" t="s">
        <v>78</v>
      </c>
      <c r="F5" s="647" t="s">
        <v>14</v>
      </c>
      <c r="G5" s="648"/>
      <c r="H5" s="648"/>
      <c r="I5" s="646" t="s">
        <v>78</v>
      </c>
      <c r="J5" s="647" t="s">
        <v>14</v>
      </c>
      <c r="K5" s="648"/>
      <c r="L5" s="648"/>
      <c r="M5" s="646" t="s">
        <v>78</v>
      </c>
      <c r="N5" s="647" t="s">
        <v>14</v>
      </c>
      <c r="O5" s="649"/>
      <c r="P5" s="650"/>
    </row>
    <row r="6" spans="1:16" ht="14.4" customHeight="1" x14ac:dyDescent="0.3">
      <c r="A6" s="580" t="s">
        <v>1886</v>
      </c>
      <c r="B6" s="581" t="s">
        <v>1887</v>
      </c>
      <c r="C6" s="581" t="s">
        <v>1888</v>
      </c>
      <c r="D6" s="581" t="s">
        <v>1889</v>
      </c>
      <c r="E6" s="147"/>
      <c r="F6" s="147"/>
      <c r="G6" s="581"/>
      <c r="H6" s="581"/>
      <c r="I6" s="147"/>
      <c r="J6" s="147"/>
      <c r="K6" s="581"/>
      <c r="L6" s="581"/>
      <c r="M6" s="147">
        <v>1</v>
      </c>
      <c r="N6" s="147">
        <v>893.9</v>
      </c>
      <c r="O6" s="586"/>
      <c r="P6" s="594">
        <v>893.9</v>
      </c>
    </row>
    <row r="7" spans="1:16" ht="14.4" customHeight="1" x14ac:dyDescent="0.3">
      <c r="A7" s="505" t="s">
        <v>1886</v>
      </c>
      <c r="B7" s="506" t="s">
        <v>1887</v>
      </c>
      <c r="C7" s="506" t="s">
        <v>1890</v>
      </c>
      <c r="D7" s="506" t="s">
        <v>1891</v>
      </c>
      <c r="E7" s="509"/>
      <c r="F7" s="509"/>
      <c r="G7" s="506"/>
      <c r="H7" s="506"/>
      <c r="I7" s="509">
        <v>1</v>
      </c>
      <c r="J7" s="509">
        <v>893.9</v>
      </c>
      <c r="K7" s="506"/>
      <c r="L7" s="506">
        <v>893.9</v>
      </c>
      <c r="M7" s="509">
        <v>2</v>
      </c>
      <c r="N7" s="509">
        <v>1787.8</v>
      </c>
      <c r="O7" s="522"/>
      <c r="P7" s="510">
        <v>893.9</v>
      </c>
    </row>
    <row r="8" spans="1:16" ht="14.4" customHeight="1" x14ac:dyDescent="0.3">
      <c r="A8" s="505" t="s">
        <v>1886</v>
      </c>
      <c r="B8" s="506" t="s">
        <v>1887</v>
      </c>
      <c r="C8" s="506" t="s">
        <v>1892</v>
      </c>
      <c r="D8" s="506" t="s">
        <v>1893</v>
      </c>
      <c r="E8" s="509">
        <v>21</v>
      </c>
      <c r="F8" s="509">
        <v>10731</v>
      </c>
      <c r="G8" s="506">
        <v>1</v>
      </c>
      <c r="H8" s="506">
        <v>511</v>
      </c>
      <c r="I8" s="509">
        <v>18</v>
      </c>
      <c r="J8" s="509">
        <v>9198</v>
      </c>
      <c r="K8" s="506">
        <v>0.8571428571428571</v>
      </c>
      <c r="L8" s="506">
        <v>511</v>
      </c>
      <c r="M8" s="509">
        <v>18</v>
      </c>
      <c r="N8" s="509">
        <v>9198</v>
      </c>
      <c r="O8" s="522">
        <v>0.8571428571428571</v>
      </c>
      <c r="P8" s="510">
        <v>511</v>
      </c>
    </row>
    <row r="9" spans="1:16" ht="14.4" customHeight="1" x14ac:dyDescent="0.3">
      <c r="A9" s="505" t="s">
        <v>1886</v>
      </c>
      <c r="B9" s="506" t="s">
        <v>1894</v>
      </c>
      <c r="C9" s="506" t="s">
        <v>1895</v>
      </c>
      <c r="D9" s="506" t="s">
        <v>1896</v>
      </c>
      <c r="E9" s="509">
        <v>2</v>
      </c>
      <c r="F9" s="509">
        <v>222.22</v>
      </c>
      <c r="G9" s="506">
        <v>1</v>
      </c>
      <c r="H9" s="506">
        <v>111.11</v>
      </c>
      <c r="I9" s="509">
        <v>2</v>
      </c>
      <c r="J9" s="509">
        <v>0</v>
      </c>
      <c r="K9" s="506">
        <v>0</v>
      </c>
      <c r="L9" s="506">
        <v>0</v>
      </c>
      <c r="M9" s="509">
        <v>0</v>
      </c>
      <c r="N9" s="509">
        <v>0</v>
      </c>
      <c r="O9" s="522">
        <v>0</v>
      </c>
      <c r="P9" s="510"/>
    </row>
    <row r="10" spans="1:16" ht="14.4" customHeight="1" x14ac:dyDescent="0.3">
      <c r="A10" s="505" t="s">
        <v>1886</v>
      </c>
      <c r="B10" s="506" t="s">
        <v>1894</v>
      </c>
      <c r="C10" s="506" t="s">
        <v>1897</v>
      </c>
      <c r="D10" s="506" t="s">
        <v>1898</v>
      </c>
      <c r="E10" s="509">
        <v>2</v>
      </c>
      <c r="F10" s="509">
        <v>222.22</v>
      </c>
      <c r="G10" s="506">
        <v>1</v>
      </c>
      <c r="H10" s="506">
        <v>111.11</v>
      </c>
      <c r="I10" s="509">
        <v>4</v>
      </c>
      <c r="J10" s="509">
        <v>0</v>
      </c>
      <c r="K10" s="506">
        <v>0</v>
      </c>
      <c r="L10" s="506">
        <v>0</v>
      </c>
      <c r="M10" s="509"/>
      <c r="N10" s="509"/>
      <c r="O10" s="522"/>
      <c r="P10" s="510"/>
    </row>
    <row r="11" spans="1:16" ht="14.4" customHeight="1" x14ac:dyDescent="0.3">
      <c r="A11" s="505" t="s">
        <v>1886</v>
      </c>
      <c r="B11" s="506" t="s">
        <v>1894</v>
      </c>
      <c r="C11" s="506" t="s">
        <v>1899</v>
      </c>
      <c r="D11" s="506" t="s">
        <v>1900</v>
      </c>
      <c r="E11" s="509">
        <v>7</v>
      </c>
      <c r="F11" s="509">
        <v>4368</v>
      </c>
      <c r="G11" s="506">
        <v>1</v>
      </c>
      <c r="H11" s="506">
        <v>624</v>
      </c>
      <c r="I11" s="509">
        <v>11</v>
      </c>
      <c r="J11" s="509">
        <v>6888</v>
      </c>
      <c r="K11" s="506">
        <v>1.5769230769230769</v>
      </c>
      <c r="L11" s="506">
        <v>626.18181818181813</v>
      </c>
      <c r="M11" s="509">
        <v>16</v>
      </c>
      <c r="N11" s="509">
        <v>11600</v>
      </c>
      <c r="O11" s="522">
        <v>2.6556776556776556</v>
      </c>
      <c r="P11" s="510">
        <v>725</v>
      </c>
    </row>
    <row r="12" spans="1:16" ht="14.4" customHeight="1" x14ac:dyDescent="0.3">
      <c r="A12" s="505" t="s">
        <v>1886</v>
      </c>
      <c r="B12" s="506" t="s">
        <v>1894</v>
      </c>
      <c r="C12" s="506" t="s">
        <v>1901</v>
      </c>
      <c r="D12" s="506"/>
      <c r="E12" s="509">
        <v>174</v>
      </c>
      <c r="F12" s="509">
        <v>56724</v>
      </c>
      <c r="G12" s="506">
        <v>1</v>
      </c>
      <c r="H12" s="506">
        <v>326</v>
      </c>
      <c r="I12" s="509">
        <v>87</v>
      </c>
      <c r="J12" s="509">
        <v>28412</v>
      </c>
      <c r="K12" s="506">
        <v>0.50088146110993581</v>
      </c>
      <c r="L12" s="506">
        <v>326.57471264367814</v>
      </c>
      <c r="M12" s="509"/>
      <c r="N12" s="509"/>
      <c r="O12" s="522"/>
      <c r="P12" s="510"/>
    </row>
    <row r="13" spans="1:16" ht="14.4" customHeight="1" x14ac:dyDescent="0.3">
      <c r="A13" s="505" t="s">
        <v>1886</v>
      </c>
      <c r="B13" s="506" t="s">
        <v>1894</v>
      </c>
      <c r="C13" s="506" t="s">
        <v>1902</v>
      </c>
      <c r="D13" s="506"/>
      <c r="E13" s="509">
        <v>2462</v>
      </c>
      <c r="F13" s="509">
        <v>1600300</v>
      </c>
      <c r="G13" s="506">
        <v>1</v>
      </c>
      <c r="H13" s="506">
        <v>650</v>
      </c>
      <c r="I13" s="509">
        <v>2446</v>
      </c>
      <c r="J13" s="509">
        <v>1593320</v>
      </c>
      <c r="K13" s="506">
        <v>0.99563831781540957</v>
      </c>
      <c r="L13" s="506">
        <v>651.39820114472604</v>
      </c>
      <c r="M13" s="509"/>
      <c r="N13" s="509"/>
      <c r="O13" s="522"/>
      <c r="P13" s="510"/>
    </row>
    <row r="14" spans="1:16" ht="14.4" customHeight="1" x14ac:dyDescent="0.3">
      <c r="A14" s="505" t="s">
        <v>1886</v>
      </c>
      <c r="B14" s="506" t="s">
        <v>1894</v>
      </c>
      <c r="C14" s="506" t="s">
        <v>1903</v>
      </c>
      <c r="D14" s="506" t="s">
        <v>1904</v>
      </c>
      <c r="E14" s="509">
        <v>2470</v>
      </c>
      <c r="F14" s="509">
        <v>298870</v>
      </c>
      <c r="G14" s="506">
        <v>1</v>
      </c>
      <c r="H14" s="506">
        <v>121</v>
      </c>
      <c r="I14" s="509">
        <v>2448</v>
      </c>
      <c r="J14" s="509">
        <v>297600</v>
      </c>
      <c r="K14" s="506">
        <v>0.99575066082243113</v>
      </c>
      <c r="L14" s="506">
        <v>121.56862745098039</v>
      </c>
      <c r="M14" s="509">
        <v>2266</v>
      </c>
      <c r="N14" s="509">
        <v>278718</v>
      </c>
      <c r="O14" s="522">
        <v>0.9325726904674273</v>
      </c>
      <c r="P14" s="510">
        <v>123</v>
      </c>
    </row>
    <row r="15" spans="1:16" ht="14.4" customHeight="1" x14ac:dyDescent="0.3">
      <c r="A15" s="505" t="s">
        <v>1886</v>
      </c>
      <c r="B15" s="506" t="s">
        <v>1894</v>
      </c>
      <c r="C15" s="506" t="s">
        <v>1905</v>
      </c>
      <c r="D15" s="506" t="s">
        <v>1906</v>
      </c>
      <c r="E15" s="509">
        <v>459</v>
      </c>
      <c r="F15" s="509">
        <v>122094</v>
      </c>
      <c r="G15" s="506">
        <v>1</v>
      </c>
      <c r="H15" s="506">
        <v>266</v>
      </c>
      <c r="I15" s="509">
        <v>499</v>
      </c>
      <c r="J15" s="509">
        <v>132082</v>
      </c>
      <c r="K15" s="506">
        <v>1.0818058217439022</v>
      </c>
      <c r="L15" s="506">
        <v>264.6933867735471</v>
      </c>
      <c r="M15" s="509">
        <v>464</v>
      </c>
      <c r="N15" s="509">
        <v>124816</v>
      </c>
      <c r="O15" s="522">
        <v>1.0222942978360936</v>
      </c>
      <c r="P15" s="510">
        <v>269</v>
      </c>
    </row>
    <row r="16" spans="1:16" ht="14.4" customHeight="1" x14ac:dyDescent="0.3">
      <c r="A16" s="505" t="s">
        <v>1886</v>
      </c>
      <c r="B16" s="506" t="s">
        <v>1894</v>
      </c>
      <c r="C16" s="506" t="s">
        <v>1907</v>
      </c>
      <c r="D16" s="506" t="s">
        <v>1908</v>
      </c>
      <c r="E16" s="509">
        <v>1</v>
      </c>
      <c r="F16" s="509">
        <v>112</v>
      </c>
      <c r="G16" s="506">
        <v>1</v>
      </c>
      <c r="H16" s="506">
        <v>112</v>
      </c>
      <c r="I16" s="509"/>
      <c r="J16" s="509"/>
      <c r="K16" s="506"/>
      <c r="L16" s="506"/>
      <c r="M16" s="509"/>
      <c r="N16" s="509"/>
      <c r="O16" s="522"/>
      <c r="P16" s="510"/>
    </row>
    <row r="17" spans="1:16" ht="14.4" customHeight="1" x14ac:dyDescent="0.3">
      <c r="A17" s="505" t="s">
        <v>1886</v>
      </c>
      <c r="B17" s="506" t="s">
        <v>1894</v>
      </c>
      <c r="C17" s="506" t="s">
        <v>1909</v>
      </c>
      <c r="D17" s="506" t="s">
        <v>1910</v>
      </c>
      <c r="E17" s="509">
        <v>25</v>
      </c>
      <c r="F17" s="509">
        <v>11625</v>
      </c>
      <c r="G17" s="506">
        <v>1</v>
      </c>
      <c r="H17" s="506">
        <v>465</v>
      </c>
      <c r="I17" s="509">
        <v>29</v>
      </c>
      <c r="J17" s="509">
        <v>13565</v>
      </c>
      <c r="K17" s="506">
        <v>1.1668817204301076</v>
      </c>
      <c r="L17" s="506">
        <v>467.75862068965517</v>
      </c>
      <c r="M17" s="509">
        <v>24</v>
      </c>
      <c r="N17" s="509">
        <v>11304</v>
      </c>
      <c r="O17" s="522">
        <v>0.97238709677419355</v>
      </c>
      <c r="P17" s="510">
        <v>471</v>
      </c>
    </row>
    <row r="18" spans="1:16" ht="14.4" customHeight="1" x14ac:dyDescent="0.3">
      <c r="A18" s="505" t="s">
        <v>1886</v>
      </c>
      <c r="B18" s="506" t="s">
        <v>1894</v>
      </c>
      <c r="C18" s="506" t="s">
        <v>1911</v>
      </c>
      <c r="D18" s="506" t="s">
        <v>1912</v>
      </c>
      <c r="E18" s="509">
        <v>2</v>
      </c>
      <c r="F18" s="509">
        <v>1111.1199999999999</v>
      </c>
      <c r="G18" s="506">
        <v>1</v>
      </c>
      <c r="H18" s="506">
        <v>555.55999999999995</v>
      </c>
      <c r="I18" s="509">
        <v>2</v>
      </c>
      <c r="J18" s="509">
        <v>0</v>
      </c>
      <c r="K18" s="506">
        <v>0</v>
      </c>
      <c r="L18" s="506">
        <v>0</v>
      </c>
      <c r="M18" s="509">
        <v>0</v>
      </c>
      <c r="N18" s="509">
        <v>0</v>
      </c>
      <c r="O18" s="522">
        <v>0</v>
      </c>
      <c r="P18" s="510"/>
    </row>
    <row r="19" spans="1:16" ht="14.4" customHeight="1" x14ac:dyDescent="0.3">
      <c r="A19" s="505" t="s">
        <v>1886</v>
      </c>
      <c r="B19" s="506" t="s">
        <v>1894</v>
      </c>
      <c r="C19" s="506" t="s">
        <v>1913</v>
      </c>
      <c r="D19" s="506" t="s">
        <v>1914</v>
      </c>
      <c r="E19" s="509"/>
      <c r="F19" s="509"/>
      <c r="G19" s="506"/>
      <c r="H19" s="506"/>
      <c r="I19" s="509"/>
      <c r="J19" s="509"/>
      <c r="K19" s="506"/>
      <c r="L19" s="506"/>
      <c r="M19" s="509">
        <v>2267</v>
      </c>
      <c r="N19" s="509">
        <v>1643575</v>
      </c>
      <c r="O19" s="522"/>
      <c r="P19" s="510">
        <v>725</v>
      </c>
    </row>
    <row r="20" spans="1:16" ht="14.4" customHeight="1" x14ac:dyDescent="0.3">
      <c r="A20" s="505" t="s">
        <v>1886</v>
      </c>
      <c r="B20" s="506" t="s">
        <v>1894</v>
      </c>
      <c r="C20" s="506" t="s">
        <v>1915</v>
      </c>
      <c r="D20" s="506" t="s">
        <v>1916</v>
      </c>
      <c r="E20" s="509"/>
      <c r="F20" s="509"/>
      <c r="G20" s="506"/>
      <c r="H20" s="506"/>
      <c r="I20" s="509"/>
      <c r="J20" s="509"/>
      <c r="K20" s="506"/>
      <c r="L20" s="506"/>
      <c r="M20" s="509">
        <v>93</v>
      </c>
      <c r="N20" s="509">
        <v>33759</v>
      </c>
      <c r="O20" s="522"/>
      <c r="P20" s="510">
        <v>363</v>
      </c>
    </row>
    <row r="21" spans="1:16" ht="14.4" customHeight="1" x14ac:dyDescent="0.3">
      <c r="A21" s="505" t="s">
        <v>1917</v>
      </c>
      <c r="B21" s="506" t="s">
        <v>1918</v>
      </c>
      <c r="C21" s="506" t="s">
        <v>1919</v>
      </c>
      <c r="D21" s="506" t="s">
        <v>1920</v>
      </c>
      <c r="E21" s="509">
        <v>2</v>
      </c>
      <c r="F21" s="509">
        <v>973.81</v>
      </c>
      <c r="G21" s="506">
        <v>1</v>
      </c>
      <c r="H21" s="506">
        <v>486.90499999999997</v>
      </c>
      <c r="I21" s="509"/>
      <c r="J21" s="509"/>
      <c r="K21" s="506"/>
      <c r="L21" s="506"/>
      <c r="M21" s="509"/>
      <c r="N21" s="509"/>
      <c r="O21" s="522"/>
      <c r="P21" s="510"/>
    </row>
    <row r="22" spans="1:16" ht="14.4" customHeight="1" x14ac:dyDescent="0.3">
      <c r="A22" s="505" t="s">
        <v>1917</v>
      </c>
      <c r="B22" s="506" t="s">
        <v>1918</v>
      </c>
      <c r="C22" s="506" t="s">
        <v>1921</v>
      </c>
      <c r="D22" s="506" t="s">
        <v>626</v>
      </c>
      <c r="E22" s="509">
        <v>92.2</v>
      </c>
      <c r="F22" s="509">
        <v>92085.549999999945</v>
      </c>
      <c r="G22" s="506">
        <v>1</v>
      </c>
      <c r="H22" s="506">
        <v>998.75867678958718</v>
      </c>
      <c r="I22" s="509">
        <v>3.75</v>
      </c>
      <c r="J22" s="509">
        <v>3752.2100000000005</v>
      </c>
      <c r="K22" s="506">
        <v>4.0747001022418856E-2</v>
      </c>
      <c r="L22" s="506">
        <v>1000.5893333333335</v>
      </c>
      <c r="M22" s="509">
        <v>2</v>
      </c>
      <c r="N22" s="509">
        <v>1711.28</v>
      </c>
      <c r="O22" s="522">
        <v>1.8583588847544494E-2</v>
      </c>
      <c r="P22" s="510">
        <v>855.64</v>
      </c>
    </row>
    <row r="23" spans="1:16" ht="14.4" customHeight="1" x14ac:dyDescent="0.3">
      <c r="A23" s="505" t="s">
        <v>1917</v>
      </c>
      <c r="B23" s="506" t="s">
        <v>1918</v>
      </c>
      <c r="C23" s="506" t="s">
        <v>1922</v>
      </c>
      <c r="D23" s="506" t="s">
        <v>626</v>
      </c>
      <c r="E23" s="509">
        <v>69.66</v>
      </c>
      <c r="F23" s="509">
        <v>138503.93000000011</v>
      </c>
      <c r="G23" s="506">
        <v>1</v>
      </c>
      <c r="H23" s="506">
        <v>1988.2849554981356</v>
      </c>
      <c r="I23" s="509">
        <v>120.86</v>
      </c>
      <c r="J23" s="509">
        <v>241741.64000000013</v>
      </c>
      <c r="K23" s="506">
        <v>1.7453774777365518</v>
      </c>
      <c r="L23" s="506">
        <v>2000.1790501406597</v>
      </c>
      <c r="M23" s="509">
        <v>109.02</v>
      </c>
      <c r="N23" s="509">
        <v>186561.73000000013</v>
      </c>
      <c r="O23" s="522">
        <v>1.346977879977846</v>
      </c>
      <c r="P23" s="510">
        <v>1711.26151164924</v>
      </c>
    </row>
    <row r="24" spans="1:16" ht="14.4" customHeight="1" x14ac:dyDescent="0.3">
      <c r="A24" s="505" t="s">
        <v>1917</v>
      </c>
      <c r="B24" s="506" t="s">
        <v>1918</v>
      </c>
      <c r="C24" s="506" t="s">
        <v>1923</v>
      </c>
      <c r="D24" s="506" t="s">
        <v>1924</v>
      </c>
      <c r="E24" s="509">
        <v>165.99999999999994</v>
      </c>
      <c r="F24" s="509">
        <v>441892.25999999978</v>
      </c>
      <c r="G24" s="506">
        <v>1</v>
      </c>
      <c r="H24" s="506">
        <v>2662.0015662650599</v>
      </c>
      <c r="I24" s="509">
        <v>178.05</v>
      </c>
      <c r="J24" s="509">
        <v>475683.9</v>
      </c>
      <c r="K24" s="506">
        <v>1.0764703142797756</v>
      </c>
      <c r="L24" s="506">
        <v>2671.6310025273801</v>
      </c>
      <c r="M24" s="509">
        <v>176.45000000000019</v>
      </c>
      <c r="N24" s="509">
        <v>450997.55999999976</v>
      </c>
      <c r="O24" s="522">
        <v>1.0206052488903063</v>
      </c>
      <c r="P24" s="510">
        <v>2555.9510342873295</v>
      </c>
    </row>
    <row r="25" spans="1:16" ht="14.4" customHeight="1" x14ac:dyDescent="0.3">
      <c r="A25" s="505" t="s">
        <v>1917</v>
      </c>
      <c r="B25" s="506" t="s">
        <v>1918</v>
      </c>
      <c r="C25" s="506" t="s">
        <v>1925</v>
      </c>
      <c r="D25" s="506" t="s">
        <v>1924</v>
      </c>
      <c r="E25" s="509">
        <v>29.479999999999976</v>
      </c>
      <c r="F25" s="509">
        <v>196182.72999999995</v>
      </c>
      <c r="G25" s="506">
        <v>1</v>
      </c>
      <c r="H25" s="506">
        <v>6654.7737449118085</v>
      </c>
      <c r="I25" s="509">
        <v>29.799999999999965</v>
      </c>
      <c r="J25" s="509">
        <v>199022.28000000009</v>
      </c>
      <c r="K25" s="506">
        <v>1.0144740059433373</v>
      </c>
      <c r="L25" s="506">
        <v>6678.6000000000104</v>
      </c>
      <c r="M25" s="509">
        <v>24.999999999999979</v>
      </c>
      <c r="N25" s="509">
        <v>159725.38999999987</v>
      </c>
      <c r="O25" s="522">
        <v>0.81416641515794952</v>
      </c>
      <c r="P25" s="510">
        <v>6389.0156000000006</v>
      </c>
    </row>
    <row r="26" spans="1:16" ht="14.4" customHeight="1" x14ac:dyDescent="0.3">
      <c r="A26" s="505" t="s">
        <v>1917</v>
      </c>
      <c r="B26" s="506" t="s">
        <v>1918</v>
      </c>
      <c r="C26" s="506" t="s">
        <v>1926</v>
      </c>
      <c r="D26" s="506" t="s">
        <v>716</v>
      </c>
      <c r="E26" s="509"/>
      <c r="F26" s="509"/>
      <c r="G26" s="506"/>
      <c r="H26" s="506"/>
      <c r="I26" s="509"/>
      <c r="J26" s="509"/>
      <c r="K26" s="506"/>
      <c r="L26" s="506"/>
      <c r="M26" s="509">
        <v>0.46000000000000008</v>
      </c>
      <c r="N26" s="509">
        <v>2249.4499999999998</v>
      </c>
      <c r="O26" s="522"/>
      <c r="P26" s="510">
        <v>4890.1086956521731</v>
      </c>
    </row>
    <row r="27" spans="1:16" ht="14.4" customHeight="1" x14ac:dyDescent="0.3">
      <c r="A27" s="505" t="s">
        <v>1917</v>
      </c>
      <c r="B27" s="506" t="s">
        <v>1918</v>
      </c>
      <c r="C27" s="506" t="s">
        <v>1927</v>
      </c>
      <c r="D27" s="506" t="s">
        <v>637</v>
      </c>
      <c r="E27" s="509">
        <v>257.47999999999985</v>
      </c>
      <c r="F27" s="509">
        <v>253281.94999999992</v>
      </c>
      <c r="G27" s="506">
        <v>1</v>
      </c>
      <c r="H27" s="506">
        <v>983.69562684480377</v>
      </c>
      <c r="I27" s="509">
        <v>207.01</v>
      </c>
      <c r="J27" s="509">
        <v>204738.45000000016</v>
      </c>
      <c r="K27" s="506">
        <v>0.80834204727182579</v>
      </c>
      <c r="L27" s="506">
        <v>989.0268586058653</v>
      </c>
      <c r="M27" s="509">
        <v>236.99999999999989</v>
      </c>
      <c r="N27" s="509">
        <v>225467.63</v>
      </c>
      <c r="O27" s="522">
        <v>0.89018435778783322</v>
      </c>
      <c r="P27" s="510">
        <v>951.34021097046457</v>
      </c>
    </row>
    <row r="28" spans="1:16" ht="14.4" customHeight="1" x14ac:dyDescent="0.3">
      <c r="A28" s="505" t="s">
        <v>1917</v>
      </c>
      <c r="B28" s="506" t="s">
        <v>1918</v>
      </c>
      <c r="C28" s="506" t="s">
        <v>1928</v>
      </c>
      <c r="D28" s="506" t="s">
        <v>637</v>
      </c>
      <c r="E28" s="509">
        <v>1.9</v>
      </c>
      <c r="F28" s="509">
        <v>3725.58</v>
      </c>
      <c r="G28" s="506">
        <v>1</v>
      </c>
      <c r="H28" s="506">
        <v>1960.8315789473684</v>
      </c>
      <c r="I28" s="509"/>
      <c r="J28" s="509"/>
      <c r="K28" s="506"/>
      <c r="L28" s="506"/>
      <c r="M28" s="509"/>
      <c r="N28" s="509"/>
      <c r="O28" s="522"/>
      <c r="P28" s="510"/>
    </row>
    <row r="29" spans="1:16" ht="14.4" customHeight="1" x14ac:dyDescent="0.3">
      <c r="A29" s="505" t="s">
        <v>1917</v>
      </c>
      <c r="B29" s="506" t="s">
        <v>1918</v>
      </c>
      <c r="C29" s="506" t="s">
        <v>1929</v>
      </c>
      <c r="D29" s="506" t="s">
        <v>1930</v>
      </c>
      <c r="E29" s="509"/>
      <c r="F29" s="509"/>
      <c r="G29" s="506"/>
      <c r="H29" s="506"/>
      <c r="I29" s="509">
        <v>0.03</v>
      </c>
      <c r="J29" s="509">
        <v>286.88</v>
      </c>
      <c r="K29" s="506"/>
      <c r="L29" s="506">
        <v>9562.6666666666661</v>
      </c>
      <c r="M29" s="509"/>
      <c r="N29" s="509"/>
      <c r="O29" s="522"/>
      <c r="P29" s="510"/>
    </row>
    <row r="30" spans="1:16" ht="14.4" customHeight="1" x14ac:dyDescent="0.3">
      <c r="A30" s="505" t="s">
        <v>1917</v>
      </c>
      <c r="B30" s="506" t="s">
        <v>1918</v>
      </c>
      <c r="C30" s="506" t="s">
        <v>1931</v>
      </c>
      <c r="D30" s="506" t="s">
        <v>716</v>
      </c>
      <c r="E30" s="509">
        <v>15.729999999999999</v>
      </c>
      <c r="F30" s="509">
        <v>168870.98999999993</v>
      </c>
      <c r="G30" s="506">
        <v>1</v>
      </c>
      <c r="H30" s="506">
        <v>10735.600127145579</v>
      </c>
      <c r="I30" s="509">
        <v>11.040000000000001</v>
      </c>
      <c r="J30" s="509">
        <v>114020.53000000006</v>
      </c>
      <c r="K30" s="506">
        <v>0.6751931163546806</v>
      </c>
      <c r="L30" s="506">
        <v>10327.94655797102</v>
      </c>
      <c r="M30" s="509">
        <v>5.0399999999999991</v>
      </c>
      <c r="N30" s="509">
        <v>49834.499999999985</v>
      </c>
      <c r="O30" s="522">
        <v>0.29510397256509246</v>
      </c>
      <c r="P30" s="510">
        <v>9887.7976190476184</v>
      </c>
    </row>
    <row r="31" spans="1:16" ht="14.4" customHeight="1" x14ac:dyDescent="0.3">
      <c r="A31" s="505" t="s">
        <v>1917</v>
      </c>
      <c r="B31" s="506" t="s">
        <v>1918</v>
      </c>
      <c r="C31" s="506" t="s">
        <v>1932</v>
      </c>
      <c r="D31" s="506" t="s">
        <v>716</v>
      </c>
      <c r="E31" s="509">
        <v>1.02</v>
      </c>
      <c r="F31" s="509">
        <v>20888.169999999998</v>
      </c>
      <c r="G31" s="506">
        <v>1</v>
      </c>
      <c r="H31" s="506">
        <v>20478.598039215685</v>
      </c>
      <c r="I31" s="509">
        <v>0.14000000000000001</v>
      </c>
      <c r="J31" s="509">
        <v>2867</v>
      </c>
      <c r="K31" s="506">
        <v>0.13725472360671137</v>
      </c>
      <c r="L31" s="506">
        <v>20478.571428571428</v>
      </c>
      <c r="M31" s="509"/>
      <c r="N31" s="509"/>
      <c r="O31" s="522"/>
      <c r="P31" s="510"/>
    </row>
    <row r="32" spans="1:16" ht="14.4" customHeight="1" x14ac:dyDescent="0.3">
      <c r="A32" s="505" t="s">
        <v>1917</v>
      </c>
      <c r="B32" s="506" t="s">
        <v>1918</v>
      </c>
      <c r="C32" s="506" t="s">
        <v>1933</v>
      </c>
      <c r="D32" s="506" t="s">
        <v>1930</v>
      </c>
      <c r="E32" s="509">
        <v>0.15000000000000002</v>
      </c>
      <c r="F32" s="509">
        <v>794.29000000000008</v>
      </c>
      <c r="G32" s="506">
        <v>1</v>
      </c>
      <c r="H32" s="506">
        <v>5295.2666666666664</v>
      </c>
      <c r="I32" s="509">
        <v>0.85</v>
      </c>
      <c r="J32" s="509">
        <v>4514.1200000000008</v>
      </c>
      <c r="K32" s="506">
        <v>5.6832139394931325</v>
      </c>
      <c r="L32" s="506">
        <v>5310.729411764707</v>
      </c>
      <c r="M32" s="509">
        <v>0.01</v>
      </c>
      <c r="N32" s="509">
        <v>46.75</v>
      </c>
      <c r="O32" s="522">
        <v>5.885759609210741E-2</v>
      </c>
      <c r="P32" s="510">
        <v>4675</v>
      </c>
    </row>
    <row r="33" spans="1:16" ht="14.4" customHeight="1" x14ac:dyDescent="0.3">
      <c r="A33" s="505" t="s">
        <v>1917</v>
      </c>
      <c r="B33" s="506" t="s">
        <v>1918</v>
      </c>
      <c r="C33" s="506" t="s">
        <v>1934</v>
      </c>
      <c r="D33" s="506" t="s">
        <v>716</v>
      </c>
      <c r="E33" s="509">
        <v>0.68</v>
      </c>
      <c r="F33" s="509">
        <v>4385.9299999999994</v>
      </c>
      <c r="G33" s="506">
        <v>1</v>
      </c>
      <c r="H33" s="506">
        <v>6449.8970588235279</v>
      </c>
      <c r="I33" s="509">
        <v>0.43000000000000005</v>
      </c>
      <c r="J33" s="509">
        <v>2797.79</v>
      </c>
      <c r="K33" s="506">
        <v>0.63790119769353371</v>
      </c>
      <c r="L33" s="506">
        <v>6506.488372093022</v>
      </c>
      <c r="M33" s="509">
        <v>0.27</v>
      </c>
      <c r="N33" s="509">
        <v>1334.85</v>
      </c>
      <c r="O33" s="522">
        <v>0.30434822261185202</v>
      </c>
      <c r="P33" s="510">
        <v>4943.8888888888878</v>
      </c>
    </row>
    <row r="34" spans="1:16" ht="14.4" customHeight="1" x14ac:dyDescent="0.3">
      <c r="A34" s="505" t="s">
        <v>1917</v>
      </c>
      <c r="B34" s="506" t="s">
        <v>1918</v>
      </c>
      <c r="C34" s="506" t="s">
        <v>1935</v>
      </c>
      <c r="D34" s="506"/>
      <c r="E34" s="509">
        <v>0.08</v>
      </c>
      <c r="F34" s="509">
        <v>921.84</v>
      </c>
      <c r="G34" s="506">
        <v>1</v>
      </c>
      <c r="H34" s="506">
        <v>11523</v>
      </c>
      <c r="I34" s="509">
        <v>9.0000000000000011E-2</v>
      </c>
      <c r="J34" s="509">
        <v>1037.1099999999999</v>
      </c>
      <c r="K34" s="506">
        <v>1.1250433914779137</v>
      </c>
      <c r="L34" s="506">
        <v>11523.444444444442</v>
      </c>
      <c r="M34" s="509"/>
      <c r="N34" s="509"/>
      <c r="O34" s="522"/>
      <c r="P34" s="510"/>
    </row>
    <row r="35" spans="1:16" ht="14.4" customHeight="1" x14ac:dyDescent="0.3">
      <c r="A35" s="505" t="s">
        <v>1917</v>
      </c>
      <c r="B35" s="506" t="s">
        <v>1918</v>
      </c>
      <c r="C35" s="506" t="s">
        <v>1936</v>
      </c>
      <c r="D35" s="506" t="s">
        <v>1937</v>
      </c>
      <c r="E35" s="509">
        <v>28.849999999999998</v>
      </c>
      <c r="F35" s="509">
        <v>8263.5499999999956</v>
      </c>
      <c r="G35" s="506">
        <v>1</v>
      </c>
      <c r="H35" s="506">
        <v>286.43154246100505</v>
      </c>
      <c r="I35" s="509">
        <v>0.2</v>
      </c>
      <c r="J35" s="509">
        <v>52.49</v>
      </c>
      <c r="K35" s="506">
        <v>6.3519915774697348E-3</v>
      </c>
      <c r="L35" s="506">
        <v>262.45</v>
      </c>
      <c r="M35" s="509"/>
      <c r="N35" s="509"/>
      <c r="O35" s="522"/>
      <c r="P35" s="510"/>
    </row>
    <row r="36" spans="1:16" ht="14.4" customHeight="1" x14ac:dyDescent="0.3">
      <c r="A36" s="505" t="s">
        <v>1917</v>
      </c>
      <c r="B36" s="506" t="s">
        <v>1918</v>
      </c>
      <c r="C36" s="506" t="s">
        <v>1938</v>
      </c>
      <c r="D36" s="506" t="s">
        <v>641</v>
      </c>
      <c r="E36" s="509">
        <v>407.42999999999995</v>
      </c>
      <c r="F36" s="509">
        <v>395908.53999999969</v>
      </c>
      <c r="G36" s="506">
        <v>1</v>
      </c>
      <c r="H36" s="506">
        <v>971.72162089193171</v>
      </c>
      <c r="I36" s="509">
        <v>431.91999999999996</v>
      </c>
      <c r="J36" s="509">
        <v>421216.94999999914</v>
      </c>
      <c r="K36" s="506">
        <v>1.0639248903294671</v>
      </c>
      <c r="L36" s="506">
        <v>975.21983237636414</v>
      </c>
      <c r="M36" s="509">
        <v>496.93000000000006</v>
      </c>
      <c r="N36" s="509">
        <v>463546.15000000066</v>
      </c>
      <c r="O36" s="522">
        <v>1.17084150293904</v>
      </c>
      <c r="P36" s="510">
        <v>932.81981365584807</v>
      </c>
    </row>
    <row r="37" spans="1:16" ht="14.4" customHeight="1" x14ac:dyDescent="0.3">
      <c r="A37" s="505" t="s">
        <v>1917</v>
      </c>
      <c r="B37" s="506" t="s">
        <v>1918</v>
      </c>
      <c r="C37" s="506" t="s">
        <v>1939</v>
      </c>
      <c r="D37" s="506" t="s">
        <v>641</v>
      </c>
      <c r="E37" s="509"/>
      <c r="F37" s="509"/>
      <c r="G37" s="506"/>
      <c r="H37" s="506"/>
      <c r="I37" s="509"/>
      <c r="J37" s="509"/>
      <c r="K37" s="506"/>
      <c r="L37" s="506"/>
      <c r="M37" s="509">
        <v>0.5</v>
      </c>
      <c r="N37" s="509">
        <v>888.48</v>
      </c>
      <c r="O37" s="522"/>
      <c r="P37" s="510">
        <v>1776.96</v>
      </c>
    </row>
    <row r="38" spans="1:16" ht="14.4" customHeight="1" x14ac:dyDescent="0.3">
      <c r="A38" s="505" t="s">
        <v>1917</v>
      </c>
      <c r="B38" s="506" t="s">
        <v>1918</v>
      </c>
      <c r="C38" s="506" t="s">
        <v>1940</v>
      </c>
      <c r="D38" s="506"/>
      <c r="E38" s="509">
        <v>0.63</v>
      </c>
      <c r="F38" s="509">
        <v>3060.46</v>
      </c>
      <c r="G38" s="506">
        <v>1</v>
      </c>
      <c r="H38" s="506">
        <v>4857.8730158730159</v>
      </c>
      <c r="I38" s="509"/>
      <c r="J38" s="509"/>
      <c r="K38" s="506"/>
      <c r="L38" s="506"/>
      <c r="M38" s="509"/>
      <c r="N38" s="509"/>
      <c r="O38" s="522"/>
      <c r="P38" s="510"/>
    </row>
    <row r="39" spans="1:16" ht="14.4" customHeight="1" x14ac:dyDescent="0.3">
      <c r="A39" s="505" t="s">
        <v>1917</v>
      </c>
      <c r="B39" s="506" t="s">
        <v>1918</v>
      </c>
      <c r="C39" s="506" t="s">
        <v>1941</v>
      </c>
      <c r="D39" s="506" t="s">
        <v>738</v>
      </c>
      <c r="E39" s="509">
        <v>0.05</v>
      </c>
      <c r="F39" s="509">
        <v>489.03</v>
      </c>
      <c r="G39" s="506">
        <v>1</v>
      </c>
      <c r="H39" s="506">
        <v>9780.5999999999985</v>
      </c>
      <c r="I39" s="509"/>
      <c r="J39" s="509"/>
      <c r="K39" s="506"/>
      <c r="L39" s="506"/>
      <c r="M39" s="509"/>
      <c r="N39" s="509"/>
      <c r="O39" s="522"/>
      <c r="P39" s="510"/>
    </row>
    <row r="40" spans="1:16" ht="14.4" customHeight="1" x14ac:dyDescent="0.3">
      <c r="A40" s="505" t="s">
        <v>1917</v>
      </c>
      <c r="B40" s="506" t="s">
        <v>1918</v>
      </c>
      <c r="C40" s="506" t="s">
        <v>1942</v>
      </c>
      <c r="D40" s="506" t="s">
        <v>660</v>
      </c>
      <c r="E40" s="509">
        <v>2.0100000000000002</v>
      </c>
      <c r="F40" s="509">
        <v>10886.890000000001</v>
      </c>
      <c r="G40" s="506">
        <v>1</v>
      </c>
      <c r="H40" s="506">
        <v>5416.3631840796024</v>
      </c>
      <c r="I40" s="509">
        <v>2.3300000000000005</v>
      </c>
      <c r="J40" s="509">
        <v>12723.6</v>
      </c>
      <c r="K40" s="506">
        <v>1.1687084190250843</v>
      </c>
      <c r="L40" s="506">
        <v>5460.7725321888402</v>
      </c>
      <c r="M40" s="509">
        <v>4.9599999999999991</v>
      </c>
      <c r="N40" s="509">
        <v>21957.920000000002</v>
      </c>
      <c r="O40" s="522">
        <v>2.0169139212392153</v>
      </c>
      <c r="P40" s="510">
        <v>4427.0000000000009</v>
      </c>
    </row>
    <row r="41" spans="1:16" ht="14.4" customHeight="1" x14ac:dyDescent="0.3">
      <c r="A41" s="505" t="s">
        <v>1917</v>
      </c>
      <c r="B41" s="506" t="s">
        <v>1918</v>
      </c>
      <c r="C41" s="506" t="s">
        <v>1943</v>
      </c>
      <c r="D41" s="506" t="s">
        <v>660</v>
      </c>
      <c r="E41" s="509">
        <v>92.859999999999928</v>
      </c>
      <c r="F41" s="509">
        <v>1009309.7400000003</v>
      </c>
      <c r="G41" s="506">
        <v>1</v>
      </c>
      <c r="H41" s="506">
        <v>10869.155072151638</v>
      </c>
      <c r="I41" s="509">
        <v>104.51999999999985</v>
      </c>
      <c r="J41" s="509">
        <v>1140276.4500000007</v>
      </c>
      <c r="K41" s="506">
        <v>1.1297586903302848</v>
      </c>
      <c r="L41" s="506">
        <v>10909.648392652145</v>
      </c>
      <c r="M41" s="509">
        <v>8.7400000000000038</v>
      </c>
      <c r="N41" s="509">
        <v>77233.460000000006</v>
      </c>
      <c r="O41" s="522">
        <v>7.6521068745457638E-2</v>
      </c>
      <c r="P41" s="510">
        <v>8836.7803203661297</v>
      </c>
    </row>
    <row r="42" spans="1:16" ht="14.4" customHeight="1" x14ac:dyDescent="0.3">
      <c r="A42" s="505" t="s">
        <v>1917</v>
      </c>
      <c r="B42" s="506" t="s">
        <v>1918</v>
      </c>
      <c r="C42" s="506" t="s">
        <v>1944</v>
      </c>
      <c r="D42" s="506" t="s">
        <v>738</v>
      </c>
      <c r="E42" s="509">
        <v>6.469999999999998</v>
      </c>
      <c r="F42" s="509">
        <v>12602.820000000002</v>
      </c>
      <c r="G42" s="506">
        <v>1</v>
      </c>
      <c r="H42" s="506">
        <v>1947.8856259659979</v>
      </c>
      <c r="I42" s="509">
        <v>4.17</v>
      </c>
      <c r="J42" s="509">
        <v>8147.1499999999987</v>
      </c>
      <c r="K42" s="506">
        <v>0.64645452367009903</v>
      </c>
      <c r="L42" s="506">
        <v>1953.7529976019182</v>
      </c>
      <c r="M42" s="509">
        <v>4.75</v>
      </c>
      <c r="N42" s="509">
        <v>9259.1600000000035</v>
      </c>
      <c r="O42" s="522">
        <v>0.73468953773837942</v>
      </c>
      <c r="P42" s="510">
        <v>1949.296842105264</v>
      </c>
    </row>
    <row r="43" spans="1:16" ht="14.4" customHeight="1" x14ac:dyDescent="0.3">
      <c r="A43" s="505" t="s">
        <v>1917</v>
      </c>
      <c r="B43" s="506" t="s">
        <v>1918</v>
      </c>
      <c r="C43" s="506" t="s">
        <v>1945</v>
      </c>
      <c r="D43" s="506" t="s">
        <v>660</v>
      </c>
      <c r="E43" s="509"/>
      <c r="F43" s="509"/>
      <c r="G43" s="506"/>
      <c r="H43" s="506"/>
      <c r="I43" s="509">
        <v>106.28999999999996</v>
      </c>
      <c r="J43" s="509">
        <v>232148.72</v>
      </c>
      <c r="K43" s="506"/>
      <c r="L43" s="506">
        <v>2184.106877410858</v>
      </c>
      <c r="M43" s="509">
        <v>192.06000000000003</v>
      </c>
      <c r="N43" s="509">
        <v>340055.5500000004</v>
      </c>
      <c r="O43" s="522"/>
      <c r="P43" s="510">
        <v>1770.5693533270871</v>
      </c>
    </row>
    <row r="44" spans="1:16" ht="14.4" customHeight="1" x14ac:dyDescent="0.3">
      <c r="A44" s="505" t="s">
        <v>1917</v>
      </c>
      <c r="B44" s="506" t="s">
        <v>1918</v>
      </c>
      <c r="C44" s="506" t="s">
        <v>1946</v>
      </c>
      <c r="D44" s="506" t="s">
        <v>645</v>
      </c>
      <c r="E44" s="509">
        <v>32.389999999999986</v>
      </c>
      <c r="F44" s="509">
        <v>12229.169999999996</v>
      </c>
      <c r="G44" s="506">
        <v>1</v>
      </c>
      <c r="H44" s="506">
        <v>377.56004939796236</v>
      </c>
      <c r="I44" s="509">
        <v>31.379999999999988</v>
      </c>
      <c r="J44" s="509">
        <v>11900.239999999989</v>
      </c>
      <c r="K44" s="506">
        <v>0.97310283527009533</v>
      </c>
      <c r="L44" s="506">
        <v>379.23008285532165</v>
      </c>
      <c r="M44" s="509">
        <v>30.379999999999988</v>
      </c>
      <c r="N44" s="509">
        <v>14235.570000000003</v>
      </c>
      <c r="O44" s="522">
        <v>1.1640667355184373</v>
      </c>
      <c r="P44" s="510">
        <v>468.58360763660329</v>
      </c>
    </row>
    <row r="45" spans="1:16" ht="14.4" customHeight="1" x14ac:dyDescent="0.3">
      <c r="A45" s="505" t="s">
        <v>1917</v>
      </c>
      <c r="B45" s="506" t="s">
        <v>1918</v>
      </c>
      <c r="C45" s="506" t="s">
        <v>1947</v>
      </c>
      <c r="D45" s="506" t="s">
        <v>622</v>
      </c>
      <c r="E45" s="509">
        <v>30.200000000000021</v>
      </c>
      <c r="F45" s="509">
        <v>28434.190000000006</v>
      </c>
      <c r="G45" s="506">
        <v>1</v>
      </c>
      <c r="H45" s="506">
        <v>941.52947019867509</v>
      </c>
      <c r="I45" s="509">
        <v>47.170000000000016</v>
      </c>
      <c r="J45" s="509">
        <v>44561.37000000001</v>
      </c>
      <c r="K45" s="506">
        <v>1.5671756431254065</v>
      </c>
      <c r="L45" s="506">
        <v>944.69726521093901</v>
      </c>
      <c r="M45" s="509">
        <v>46.699999999999953</v>
      </c>
      <c r="N45" s="509">
        <v>42203.090000000033</v>
      </c>
      <c r="O45" s="522">
        <v>1.4842374620131618</v>
      </c>
      <c r="P45" s="510">
        <v>903.706423982871</v>
      </c>
    </row>
    <row r="46" spans="1:16" ht="14.4" customHeight="1" x14ac:dyDescent="0.3">
      <c r="A46" s="505" t="s">
        <v>1917</v>
      </c>
      <c r="B46" s="506" t="s">
        <v>1918</v>
      </c>
      <c r="C46" s="506" t="s">
        <v>1948</v>
      </c>
      <c r="D46" s="506" t="s">
        <v>660</v>
      </c>
      <c r="E46" s="509"/>
      <c r="F46" s="509"/>
      <c r="G46" s="506"/>
      <c r="H46" s="506"/>
      <c r="I46" s="509"/>
      <c r="J46" s="509"/>
      <c r="K46" s="506"/>
      <c r="L46" s="506"/>
      <c r="M46" s="509">
        <v>24.769999999999953</v>
      </c>
      <c r="N46" s="509">
        <v>805255.80999999924</v>
      </c>
      <c r="O46" s="522"/>
      <c r="P46" s="510">
        <v>32509.31812676628</v>
      </c>
    </row>
    <row r="47" spans="1:16" ht="14.4" customHeight="1" x14ac:dyDescent="0.3">
      <c r="A47" s="505" t="s">
        <v>1917</v>
      </c>
      <c r="B47" s="506" t="s">
        <v>1887</v>
      </c>
      <c r="C47" s="506" t="s">
        <v>1949</v>
      </c>
      <c r="D47" s="506" t="s">
        <v>1950</v>
      </c>
      <c r="E47" s="509">
        <v>20</v>
      </c>
      <c r="F47" s="509">
        <v>195665.4</v>
      </c>
      <c r="G47" s="506">
        <v>1</v>
      </c>
      <c r="H47" s="506">
        <v>9783.27</v>
      </c>
      <c r="I47" s="509">
        <v>13</v>
      </c>
      <c r="J47" s="509">
        <v>127182.51000000002</v>
      </c>
      <c r="K47" s="506">
        <v>0.65000000000000013</v>
      </c>
      <c r="L47" s="506">
        <v>9783.2700000000023</v>
      </c>
      <c r="M47" s="509"/>
      <c r="N47" s="509"/>
      <c r="O47" s="522"/>
      <c r="P47" s="510"/>
    </row>
    <row r="48" spans="1:16" ht="14.4" customHeight="1" x14ac:dyDescent="0.3">
      <c r="A48" s="505" t="s">
        <v>1917</v>
      </c>
      <c r="B48" s="506" t="s">
        <v>1887</v>
      </c>
      <c r="C48" s="506" t="s">
        <v>1951</v>
      </c>
      <c r="D48" s="506" t="s">
        <v>1952</v>
      </c>
      <c r="E48" s="509">
        <v>5</v>
      </c>
      <c r="F48" s="509">
        <v>18271.099999999999</v>
      </c>
      <c r="G48" s="506">
        <v>1</v>
      </c>
      <c r="H48" s="506">
        <v>3654.22</v>
      </c>
      <c r="I48" s="509">
        <v>5</v>
      </c>
      <c r="J48" s="509">
        <v>18271.099999999999</v>
      </c>
      <c r="K48" s="506">
        <v>1</v>
      </c>
      <c r="L48" s="506">
        <v>3654.22</v>
      </c>
      <c r="M48" s="509"/>
      <c r="N48" s="509"/>
      <c r="O48" s="522"/>
      <c r="P48" s="510"/>
    </row>
    <row r="49" spans="1:16" ht="14.4" customHeight="1" x14ac:dyDescent="0.3">
      <c r="A49" s="505" t="s">
        <v>1917</v>
      </c>
      <c r="B49" s="506" t="s">
        <v>1887</v>
      </c>
      <c r="C49" s="506" t="s">
        <v>1953</v>
      </c>
      <c r="D49" s="506" t="s">
        <v>1954</v>
      </c>
      <c r="E49" s="509">
        <v>7</v>
      </c>
      <c r="F49" s="509">
        <v>4127.13</v>
      </c>
      <c r="G49" s="506">
        <v>1</v>
      </c>
      <c r="H49" s="506">
        <v>589.59</v>
      </c>
      <c r="I49" s="509">
        <v>8</v>
      </c>
      <c r="J49" s="509">
        <v>4716.72</v>
      </c>
      <c r="K49" s="506">
        <v>1.1428571428571428</v>
      </c>
      <c r="L49" s="506">
        <v>589.59</v>
      </c>
      <c r="M49" s="509">
        <v>1</v>
      </c>
      <c r="N49" s="509">
        <v>589.59</v>
      </c>
      <c r="O49" s="522">
        <v>0.14285714285714285</v>
      </c>
      <c r="P49" s="510">
        <v>589.59</v>
      </c>
    </row>
    <row r="50" spans="1:16" ht="14.4" customHeight="1" x14ac:dyDescent="0.3">
      <c r="A50" s="505" t="s">
        <v>1917</v>
      </c>
      <c r="B50" s="506" t="s">
        <v>1887</v>
      </c>
      <c r="C50" s="506" t="s">
        <v>1955</v>
      </c>
      <c r="D50" s="506" t="s">
        <v>1956</v>
      </c>
      <c r="E50" s="509"/>
      <c r="F50" s="509"/>
      <c r="G50" s="506"/>
      <c r="H50" s="506"/>
      <c r="I50" s="509">
        <v>1</v>
      </c>
      <c r="J50" s="509">
        <v>1707.1</v>
      </c>
      <c r="K50" s="506"/>
      <c r="L50" s="506">
        <v>1707.1</v>
      </c>
      <c r="M50" s="509">
        <v>2</v>
      </c>
      <c r="N50" s="509">
        <v>3414.2</v>
      </c>
      <c r="O50" s="522"/>
      <c r="P50" s="510">
        <v>1707.1</v>
      </c>
    </row>
    <row r="51" spans="1:16" ht="14.4" customHeight="1" x14ac:dyDescent="0.3">
      <c r="A51" s="505" t="s">
        <v>1917</v>
      </c>
      <c r="B51" s="506" t="s">
        <v>1887</v>
      </c>
      <c r="C51" s="506" t="s">
        <v>1957</v>
      </c>
      <c r="D51" s="506" t="s">
        <v>1958</v>
      </c>
      <c r="E51" s="509">
        <v>2</v>
      </c>
      <c r="F51" s="509">
        <v>2894.56</v>
      </c>
      <c r="G51" s="506">
        <v>1</v>
      </c>
      <c r="H51" s="506">
        <v>1447.28</v>
      </c>
      <c r="I51" s="509">
        <v>1</v>
      </c>
      <c r="J51" s="509">
        <v>1447.28</v>
      </c>
      <c r="K51" s="506">
        <v>0.5</v>
      </c>
      <c r="L51" s="506">
        <v>1447.28</v>
      </c>
      <c r="M51" s="509"/>
      <c r="N51" s="509"/>
      <c r="O51" s="522"/>
      <c r="P51" s="510"/>
    </row>
    <row r="52" spans="1:16" ht="14.4" customHeight="1" x14ac:dyDescent="0.3">
      <c r="A52" s="505" t="s">
        <v>1917</v>
      </c>
      <c r="B52" s="506" t="s">
        <v>1887</v>
      </c>
      <c r="C52" s="506" t="s">
        <v>1959</v>
      </c>
      <c r="D52" s="506" t="s">
        <v>1960</v>
      </c>
      <c r="E52" s="509">
        <v>13</v>
      </c>
      <c r="F52" s="509">
        <v>12640.16</v>
      </c>
      <c r="G52" s="506">
        <v>1</v>
      </c>
      <c r="H52" s="506">
        <v>972.31999999999994</v>
      </c>
      <c r="I52" s="509">
        <v>10</v>
      </c>
      <c r="J52" s="509">
        <v>9723.2000000000007</v>
      </c>
      <c r="K52" s="506">
        <v>0.76923076923076927</v>
      </c>
      <c r="L52" s="506">
        <v>972.32</v>
      </c>
      <c r="M52" s="509">
        <v>20</v>
      </c>
      <c r="N52" s="509">
        <v>19446.399999999998</v>
      </c>
      <c r="O52" s="522">
        <v>1.5384615384615383</v>
      </c>
      <c r="P52" s="510">
        <v>972.31999999999994</v>
      </c>
    </row>
    <row r="53" spans="1:16" ht="14.4" customHeight="1" x14ac:dyDescent="0.3">
      <c r="A53" s="505" t="s">
        <v>1917</v>
      </c>
      <c r="B53" s="506" t="s">
        <v>1887</v>
      </c>
      <c r="C53" s="506" t="s">
        <v>1961</v>
      </c>
      <c r="D53" s="506" t="s">
        <v>1960</v>
      </c>
      <c r="E53" s="509"/>
      <c r="F53" s="509"/>
      <c r="G53" s="506"/>
      <c r="H53" s="506"/>
      <c r="I53" s="509"/>
      <c r="J53" s="509"/>
      <c r="K53" s="506"/>
      <c r="L53" s="506"/>
      <c r="M53" s="509">
        <v>1</v>
      </c>
      <c r="N53" s="509">
        <v>1408.42</v>
      </c>
      <c r="O53" s="522"/>
      <c r="P53" s="510">
        <v>1408.42</v>
      </c>
    </row>
    <row r="54" spans="1:16" ht="14.4" customHeight="1" x14ac:dyDescent="0.3">
      <c r="A54" s="505" t="s">
        <v>1917</v>
      </c>
      <c r="B54" s="506" t="s">
        <v>1887</v>
      </c>
      <c r="C54" s="506" t="s">
        <v>1962</v>
      </c>
      <c r="D54" s="506" t="s">
        <v>1960</v>
      </c>
      <c r="E54" s="509">
        <v>30</v>
      </c>
      <c r="F54" s="509">
        <v>51219.299999999988</v>
      </c>
      <c r="G54" s="506">
        <v>1</v>
      </c>
      <c r="H54" s="506">
        <v>1707.3099999999997</v>
      </c>
      <c r="I54" s="509">
        <v>31</v>
      </c>
      <c r="J54" s="509">
        <v>52926.61</v>
      </c>
      <c r="K54" s="506">
        <v>1.0333333333333337</v>
      </c>
      <c r="L54" s="506">
        <v>1707.31</v>
      </c>
      <c r="M54" s="509">
        <v>29</v>
      </c>
      <c r="N54" s="509">
        <v>49511.990000000005</v>
      </c>
      <c r="O54" s="522">
        <v>0.96666666666666701</v>
      </c>
      <c r="P54" s="510">
        <v>1707.3100000000002</v>
      </c>
    </row>
    <row r="55" spans="1:16" ht="14.4" customHeight="1" x14ac:dyDescent="0.3">
      <c r="A55" s="505" t="s">
        <v>1917</v>
      </c>
      <c r="B55" s="506" t="s">
        <v>1887</v>
      </c>
      <c r="C55" s="506" t="s">
        <v>1963</v>
      </c>
      <c r="D55" s="506" t="s">
        <v>1960</v>
      </c>
      <c r="E55" s="509">
        <v>3</v>
      </c>
      <c r="F55" s="509">
        <v>6198.9000000000005</v>
      </c>
      <c r="G55" s="506">
        <v>1</v>
      </c>
      <c r="H55" s="506">
        <v>2066.3000000000002</v>
      </c>
      <c r="I55" s="509">
        <v>2</v>
      </c>
      <c r="J55" s="509">
        <v>4132.6000000000004</v>
      </c>
      <c r="K55" s="506">
        <v>0.66666666666666663</v>
      </c>
      <c r="L55" s="506">
        <v>2066.3000000000002</v>
      </c>
      <c r="M55" s="509">
        <v>6</v>
      </c>
      <c r="N55" s="509">
        <v>12397.8</v>
      </c>
      <c r="O55" s="522">
        <v>1.9999999999999998</v>
      </c>
      <c r="P55" s="510">
        <v>2066.2999999999997</v>
      </c>
    </row>
    <row r="56" spans="1:16" ht="14.4" customHeight="1" x14ac:dyDescent="0.3">
      <c r="A56" s="505" t="s">
        <v>1917</v>
      </c>
      <c r="B56" s="506" t="s">
        <v>1887</v>
      </c>
      <c r="C56" s="506" t="s">
        <v>1964</v>
      </c>
      <c r="D56" s="506" t="s">
        <v>1965</v>
      </c>
      <c r="E56" s="509">
        <v>1</v>
      </c>
      <c r="F56" s="509">
        <v>1932.09</v>
      </c>
      <c r="G56" s="506">
        <v>1</v>
      </c>
      <c r="H56" s="506">
        <v>1932.09</v>
      </c>
      <c r="I56" s="509"/>
      <c r="J56" s="509"/>
      <c r="K56" s="506"/>
      <c r="L56" s="506"/>
      <c r="M56" s="509"/>
      <c r="N56" s="509"/>
      <c r="O56" s="522"/>
      <c r="P56" s="510"/>
    </row>
    <row r="57" spans="1:16" ht="14.4" customHeight="1" x14ac:dyDescent="0.3">
      <c r="A57" s="505" t="s">
        <v>1917</v>
      </c>
      <c r="B57" s="506" t="s">
        <v>1887</v>
      </c>
      <c r="C57" s="506" t="s">
        <v>1966</v>
      </c>
      <c r="D57" s="506" t="s">
        <v>1967</v>
      </c>
      <c r="E57" s="509">
        <v>16</v>
      </c>
      <c r="F57" s="509">
        <v>16444.16</v>
      </c>
      <c r="G57" s="506">
        <v>1</v>
      </c>
      <c r="H57" s="506">
        <v>1027.76</v>
      </c>
      <c r="I57" s="509">
        <v>15</v>
      </c>
      <c r="J57" s="509">
        <v>15416.400000000001</v>
      </c>
      <c r="K57" s="506">
        <v>0.93750000000000011</v>
      </c>
      <c r="L57" s="506">
        <v>1027.76</v>
      </c>
      <c r="M57" s="509">
        <v>28</v>
      </c>
      <c r="N57" s="509">
        <v>28777.279999999995</v>
      </c>
      <c r="O57" s="522">
        <v>1.7499999999999998</v>
      </c>
      <c r="P57" s="510">
        <v>1027.7599999999998</v>
      </c>
    </row>
    <row r="58" spans="1:16" ht="14.4" customHeight="1" x14ac:dyDescent="0.3">
      <c r="A58" s="505" t="s">
        <v>1917</v>
      </c>
      <c r="B58" s="506" t="s">
        <v>1887</v>
      </c>
      <c r="C58" s="506" t="s">
        <v>1968</v>
      </c>
      <c r="D58" s="506" t="s">
        <v>1967</v>
      </c>
      <c r="E58" s="509">
        <v>6</v>
      </c>
      <c r="F58" s="509">
        <v>12851.1</v>
      </c>
      <c r="G58" s="506">
        <v>1</v>
      </c>
      <c r="H58" s="506">
        <v>2141.85</v>
      </c>
      <c r="I58" s="509">
        <v>2</v>
      </c>
      <c r="J58" s="509">
        <v>4283.7</v>
      </c>
      <c r="K58" s="506">
        <v>0.33333333333333331</v>
      </c>
      <c r="L58" s="506">
        <v>2141.85</v>
      </c>
      <c r="M58" s="509">
        <v>7</v>
      </c>
      <c r="N58" s="509">
        <v>14992.95</v>
      </c>
      <c r="O58" s="522">
        <v>1.1666666666666667</v>
      </c>
      <c r="P58" s="510">
        <v>2141.85</v>
      </c>
    </row>
    <row r="59" spans="1:16" ht="14.4" customHeight="1" x14ac:dyDescent="0.3">
      <c r="A59" s="505" t="s">
        <v>1917</v>
      </c>
      <c r="B59" s="506" t="s">
        <v>1887</v>
      </c>
      <c r="C59" s="506" t="s">
        <v>1969</v>
      </c>
      <c r="D59" s="506" t="s">
        <v>1970</v>
      </c>
      <c r="E59" s="509">
        <v>1</v>
      </c>
      <c r="F59" s="509">
        <v>466.78</v>
      </c>
      <c r="G59" s="506">
        <v>1</v>
      </c>
      <c r="H59" s="506">
        <v>466.78</v>
      </c>
      <c r="I59" s="509"/>
      <c r="J59" s="509"/>
      <c r="K59" s="506"/>
      <c r="L59" s="506"/>
      <c r="M59" s="509"/>
      <c r="N59" s="509"/>
      <c r="O59" s="522"/>
      <c r="P59" s="510"/>
    </row>
    <row r="60" spans="1:16" ht="14.4" customHeight="1" x14ac:dyDescent="0.3">
      <c r="A60" s="505" t="s">
        <v>1917</v>
      </c>
      <c r="B60" s="506" t="s">
        <v>1887</v>
      </c>
      <c r="C60" s="506" t="s">
        <v>1971</v>
      </c>
      <c r="D60" s="506" t="s">
        <v>1972</v>
      </c>
      <c r="E60" s="509"/>
      <c r="F60" s="509"/>
      <c r="G60" s="506"/>
      <c r="H60" s="506"/>
      <c r="I60" s="509">
        <v>1</v>
      </c>
      <c r="J60" s="509">
        <v>27463.64</v>
      </c>
      <c r="K60" s="506"/>
      <c r="L60" s="506">
        <v>27463.64</v>
      </c>
      <c r="M60" s="509">
        <v>2</v>
      </c>
      <c r="N60" s="509">
        <v>17073.099999999999</v>
      </c>
      <c r="O60" s="522"/>
      <c r="P60" s="510">
        <v>8536.5499999999993</v>
      </c>
    </row>
    <row r="61" spans="1:16" ht="14.4" customHeight="1" x14ac:dyDescent="0.3">
      <c r="A61" s="505" t="s">
        <v>1917</v>
      </c>
      <c r="B61" s="506" t="s">
        <v>1887</v>
      </c>
      <c r="C61" s="506" t="s">
        <v>1973</v>
      </c>
      <c r="D61" s="506" t="s">
        <v>1974</v>
      </c>
      <c r="E61" s="509"/>
      <c r="F61" s="509"/>
      <c r="G61" s="506"/>
      <c r="H61" s="506"/>
      <c r="I61" s="509"/>
      <c r="J61" s="509"/>
      <c r="K61" s="506"/>
      <c r="L61" s="506"/>
      <c r="M61" s="509">
        <v>1</v>
      </c>
      <c r="N61" s="509">
        <v>11772</v>
      </c>
      <c r="O61" s="522"/>
      <c r="P61" s="510">
        <v>11772</v>
      </c>
    </row>
    <row r="62" spans="1:16" ht="14.4" customHeight="1" x14ac:dyDescent="0.3">
      <c r="A62" s="505" t="s">
        <v>1917</v>
      </c>
      <c r="B62" s="506" t="s">
        <v>1887</v>
      </c>
      <c r="C62" s="506" t="s">
        <v>1975</v>
      </c>
      <c r="D62" s="506" t="s">
        <v>1976</v>
      </c>
      <c r="E62" s="509">
        <v>8</v>
      </c>
      <c r="F62" s="509">
        <v>24027.040000000001</v>
      </c>
      <c r="G62" s="506">
        <v>1</v>
      </c>
      <c r="H62" s="506">
        <v>3003.38</v>
      </c>
      <c r="I62" s="509">
        <v>15</v>
      </c>
      <c r="J62" s="509">
        <v>45050.700000000004</v>
      </c>
      <c r="K62" s="506">
        <v>1.8750000000000002</v>
      </c>
      <c r="L62" s="506">
        <v>3003.38</v>
      </c>
      <c r="M62" s="509">
        <v>11</v>
      </c>
      <c r="N62" s="509">
        <v>33037.18</v>
      </c>
      <c r="O62" s="522">
        <v>1.375</v>
      </c>
      <c r="P62" s="510">
        <v>3003.38</v>
      </c>
    </row>
    <row r="63" spans="1:16" ht="14.4" customHeight="1" x14ac:dyDescent="0.3">
      <c r="A63" s="505" t="s">
        <v>1917</v>
      </c>
      <c r="B63" s="506" t="s">
        <v>1887</v>
      </c>
      <c r="C63" s="506" t="s">
        <v>1977</v>
      </c>
      <c r="D63" s="506" t="s">
        <v>1978</v>
      </c>
      <c r="E63" s="509"/>
      <c r="F63" s="509"/>
      <c r="G63" s="506"/>
      <c r="H63" s="506"/>
      <c r="I63" s="509">
        <v>2</v>
      </c>
      <c r="J63" s="509">
        <v>4473</v>
      </c>
      <c r="K63" s="506"/>
      <c r="L63" s="506">
        <v>2236.5</v>
      </c>
      <c r="M63" s="509">
        <v>1</v>
      </c>
      <c r="N63" s="509">
        <v>2236.5</v>
      </c>
      <c r="O63" s="522"/>
      <c r="P63" s="510">
        <v>2236.5</v>
      </c>
    </row>
    <row r="64" spans="1:16" ht="14.4" customHeight="1" x14ac:dyDescent="0.3">
      <c r="A64" s="505" t="s">
        <v>1917</v>
      </c>
      <c r="B64" s="506" t="s">
        <v>1887</v>
      </c>
      <c r="C64" s="506" t="s">
        <v>1979</v>
      </c>
      <c r="D64" s="506" t="s">
        <v>1980</v>
      </c>
      <c r="E64" s="509">
        <v>25</v>
      </c>
      <c r="F64" s="509">
        <v>172269.5</v>
      </c>
      <c r="G64" s="506">
        <v>1</v>
      </c>
      <c r="H64" s="506">
        <v>6890.78</v>
      </c>
      <c r="I64" s="509">
        <v>9</v>
      </c>
      <c r="J64" s="509">
        <v>62017.02</v>
      </c>
      <c r="K64" s="506">
        <v>0.36</v>
      </c>
      <c r="L64" s="506">
        <v>6890.78</v>
      </c>
      <c r="M64" s="509">
        <v>21</v>
      </c>
      <c r="N64" s="509">
        <v>144706.38</v>
      </c>
      <c r="O64" s="522">
        <v>0.84000000000000008</v>
      </c>
      <c r="P64" s="510">
        <v>6890.7800000000007</v>
      </c>
    </row>
    <row r="65" spans="1:16" ht="14.4" customHeight="1" x14ac:dyDescent="0.3">
      <c r="A65" s="505" t="s">
        <v>1917</v>
      </c>
      <c r="B65" s="506" t="s">
        <v>1887</v>
      </c>
      <c r="C65" s="506" t="s">
        <v>1981</v>
      </c>
      <c r="D65" s="506" t="s">
        <v>1982</v>
      </c>
      <c r="E65" s="509"/>
      <c r="F65" s="509"/>
      <c r="G65" s="506"/>
      <c r="H65" s="506"/>
      <c r="I65" s="509">
        <v>1</v>
      </c>
      <c r="J65" s="509">
        <v>19196.8</v>
      </c>
      <c r="K65" s="506"/>
      <c r="L65" s="506">
        <v>19196.8</v>
      </c>
      <c r="M65" s="509"/>
      <c r="N65" s="509"/>
      <c r="O65" s="522"/>
      <c r="P65" s="510"/>
    </row>
    <row r="66" spans="1:16" ht="14.4" customHeight="1" x14ac:dyDescent="0.3">
      <c r="A66" s="505" t="s">
        <v>1917</v>
      </c>
      <c r="B66" s="506" t="s">
        <v>1887</v>
      </c>
      <c r="C66" s="506" t="s">
        <v>1983</v>
      </c>
      <c r="D66" s="506" t="s">
        <v>1984</v>
      </c>
      <c r="E66" s="509">
        <v>6</v>
      </c>
      <c r="F66" s="509">
        <v>13793.819999999998</v>
      </c>
      <c r="G66" s="506">
        <v>1</v>
      </c>
      <c r="H66" s="506">
        <v>2298.9699999999998</v>
      </c>
      <c r="I66" s="509">
        <v>1</v>
      </c>
      <c r="J66" s="509">
        <v>2298.9699999999998</v>
      </c>
      <c r="K66" s="506">
        <v>0.16666666666666669</v>
      </c>
      <c r="L66" s="506">
        <v>2298.9699999999998</v>
      </c>
      <c r="M66" s="509"/>
      <c r="N66" s="509"/>
      <c r="O66" s="522"/>
      <c r="P66" s="510"/>
    </row>
    <row r="67" spans="1:16" ht="14.4" customHeight="1" x14ac:dyDescent="0.3">
      <c r="A67" s="505" t="s">
        <v>1917</v>
      </c>
      <c r="B67" s="506" t="s">
        <v>1887</v>
      </c>
      <c r="C67" s="506" t="s">
        <v>1985</v>
      </c>
      <c r="D67" s="506" t="s">
        <v>1986</v>
      </c>
      <c r="E67" s="509">
        <v>11</v>
      </c>
      <c r="F67" s="509">
        <v>45516.79</v>
      </c>
      <c r="G67" s="506">
        <v>1</v>
      </c>
      <c r="H67" s="506">
        <v>4137.8900000000003</v>
      </c>
      <c r="I67" s="509">
        <v>22</v>
      </c>
      <c r="J67" s="509">
        <v>91033.58</v>
      </c>
      <c r="K67" s="506">
        <v>2</v>
      </c>
      <c r="L67" s="506">
        <v>4137.8900000000003</v>
      </c>
      <c r="M67" s="509">
        <v>14</v>
      </c>
      <c r="N67" s="509">
        <v>57930.46</v>
      </c>
      <c r="O67" s="522">
        <v>1.2727272727272727</v>
      </c>
      <c r="P67" s="510">
        <v>4137.8900000000003</v>
      </c>
    </row>
    <row r="68" spans="1:16" ht="14.4" customHeight="1" x14ac:dyDescent="0.3">
      <c r="A68" s="505" t="s">
        <v>1917</v>
      </c>
      <c r="B68" s="506" t="s">
        <v>1887</v>
      </c>
      <c r="C68" s="506" t="s">
        <v>1987</v>
      </c>
      <c r="D68" s="506" t="s">
        <v>1988</v>
      </c>
      <c r="E68" s="509"/>
      <c r="F68" s="509"/>
      <c r="G68" s="506"/>
      <c r="H68" s="506"/>
      <c r="I68" s="509"/>
      <c r="J68" s="509"/>
      <c r="K68" s="506"/>
      <c r="L68" s="506"/>
      <c r="M68" s="509">
        <v>4</v>
      </c>
      <c r="N68" s="509">
        <v>4494.92</v>
      </c>
      <c r="O68" s="522"/>
      <c r="P68" s="510">
        <v>1123.73</v>
      </c>
    </row>
    <row r="69" spans="1:16" ht="14.4" customHeight="1" x14ac:dyDescent="0.3">
      <c r="A69" s="505" t="s">
        <v>1917</v>
      </c>
      <c r="B69" s="506" t="s">
        <v>1887</v>
      </c>
      <c r="C69" s="506" t="s">
        <v>1989</v>
      </c>
      <c r="D69" s="506" t="s">
        <v>1990</v>
      </c>
      <c r="E69" s="509">
        <v>4</v>
      </c>
      <c r="F69" s="509">
        <v>68292.2</v>
      </c>
      <c r="G69" s="506">
        <v>1</v>
      </c>
      <c r="H69" s="506">
        <v>17073.05</v>
      </c>
      <c r="I69" s="509">
        <v>7</v>
      </c>
      <c r="J69" s="509">
        <v>119511.35</v>
      </c>
      <c r="K69" s="506">
        <v>1.7500000000000002</v>
      </c>
      <c r="L69" s="506">
        <v>17073.05</v>
      </c>
      <c r="M69" s="509">
        <v>10</v>
      </c>
      <c r="N69" s="509">
        <v>170730.5</v>
      </c>
      <c r="O69" s="522">
        <v>2.5</v>
      </c>
      <c r="P69" s="510">
        <v>17073.05</v>
      </c>
    </row>
    <row r="70" spans="1:16" ht="14.4" customHeight="1" x14ac:dyDescent="0.3">
      <c r="A70" s="505" t="s">
        <v>1917</v>
      </c>
      <c r="B70" s="506" t="s">
        <v>1887</v>
      </c>
      <c r="C70" s="506" t="s">
        <v>1991</v>
      </c>
      <c r="D70" s="506" t="s">
        <v>1992</v>
      </c>
      <c r="E70" s="509">
        <v>8</v>
      </c>
      <c r="F70" s="509">
        <v>8022.4</v>
      </c>
      <c r="G70" s="506">
        <v>1</v>
      </c>
      <c r="H70" s="506">
        <v>1002.8</v>
      </c>
      <c r="I70" s="509">
        <v>18</v>
      </c>
      <c r="J70" s="509">
        <v>18050.399999999998</v>
      </c>
      <c r="K70" s="506">
        <v>2.25</v>
      </c>
      <c r="L70" s="506">
        <v>1002.7999999999998</v>
      </c>
      <c r="M70" s="509">
        <v>17</v>
      </c>
      <c r="N70" s="509">
        <v>17047.599999999995</v>
      </c>
      <c r="O70" s="522">
        <v>2.1249999999999996</v>
      </c>
      <c r="P70" s="510">
        <v>1002.7999999999997</v>
      </c>
    </row>
    <row r="71" spans="1:16" ht="14.4" customHeight="1" x14ac:dyDescent="0.3">
      <c r="A71" s="505" t="s">
        <v>1917</v>
      </c>
      <c r="B71" s="506" t="s">
        <v>1887</v>
      </c>
      <c r="C71" s="506" t="s">
        <v>1993</v>
      </c>
      <c r="D71" s="506" t="s">
        <v>1994</v>
      </c>
      <c r="E71" s="509">
        <v>10</v>
      </c>
      <c r="F71" s="509">
        <v>76500</v>
      </c>
      <c r="G71" s="506">
        <v>1</v>
      </c>
      <c r="H71" s="506">
        <v>7650</v>
      </c>
      <c r="I71" s="509">
        <v>5</v>
      </c>
      <c r="J71" s="509">
        <v>38250</v>
      </c>
      <c r="K71" s="506">
        <v>0.5</v>
      </c>
      <c r="L71" s="506">
        <v>7650</v>
      </c>
      <c r="M71" s="509">
        <v>19</v>
      </c>
      <c r="N71" s="509">
        <v>145350</v>
      </c>
      <c r="O71" s="522">
        <v>1.9</v>
      </c>
      <c r="P71" s="510">
        <v>7650</v>
      </c>
    </row>
    <row r="72" spans="1:16" ht="14.4" customHeight="1" x14ac:dyDescent="0.3">
      <c r="A72" s="505" t="s">
        <v>1917</v>
      </c>
      <c r="B72" s="506" t="s">
        <v>1887</v>
      </c>
      <c r="C72" s="506" t="s">
        <v>1995</v>
      </c>
      <c r="D72" s="506" t="s">
        <v>1996</v>
      </c>
      <c r="E72" s="509">
        <v>2</v>
      </c>
      <c r="F72" s="509">
        <v>18740.78</v>
      </c>
      <c r="G72" s="506">
        <v>1</v>
      </c>
      <c r="H72" s="506">
        <v>9370.39</v>
      </c>
      <c r="I72" s="509">
        <v>2</v>
      </c>
      <c r="J72" s="509">
        <v>18740.78</v>
      </c>
      <c r="K72" s="506">
        <v>1</v>
      </c>
      <c r="L72" s="506">
        <v>9370.39</v>
      </c>
      <c r="M72" s="509">
        <v>3</v>
      </c>
      <c r="N72" s="509">
        <v>28111.17</v>
      </c>
      <c r="O72" s="522">
        <v>1.5</v>
      </c>
      <c r="P72" s="510">
        <v>9370.39</v>
      </c>
    </row>
    <row r="73" spans="1:16" ht="14.4" customHeight="1" x14ac:dyDescent="0.3">
      <c r="A73" s="505" t="s">
        <v>1917</v>
      </c>
      <c r="B73" s="506" t="s">
        <v>1887</v>
      </c>
      <c r="C73" s="506" t="s">
        <v>1997</v>
      </c>
      <c r="D73" s="506" t="s">
        <v>1998</v>
      </c>
      <c r="E73" s="509">
        <v>2</v>
      </c>
      <c r="F73" s="509">
        <v>6798.54</v>
      </c>
      <c r="G73" s="506">
        <v>1</v>
      </c>
      <c r="H73" s="506">
        <v>3399.27</v>
      </c>
      <c r="I73" s="509"/>
      <c r="J73" s="509"/>
      <c r="K73" s="506"/>
      <c r="L73" s="506"/>
      <c r="M73" s="509"/>
      <c r="N73" s="509"/>
      <c r="O73" s="522"/>
      <c r="P73" s="510"/>
    </row>
    <row r="74" spans="1:16" ht="14.4" customHeight="1" x14ac:dyDescent="0.3">
      <c r="A74" s="505" t="s">
        <v>1917</v>
      </c>
      <c r="B74" s="506" t="s">
        <v>1887</v>
      </c>
      <c r="C74" s="506" t="s">
        <v>1999</v>
      </c>
      <c r="D74" s="506" t="s">
        <v>2000</v>
      </c>
      <c r="E74" s="509">
        <v>3</v>
      </c>
      <c r="F74" s="509">
        <v>39853.56</v>
      </c>
      <c r="G74" s="506">
        <v>1</v>
      </c>
      <c r="H74" s="506">
        <v>13284.519999999999</v>
      </c>
      <c r="I74" s="509">
        <v>3</v>
      </c>
      <c r="J74" s="509">
        <v>39853.56</v>
      </c>
      <c r="K74" s="506">
        <v>1</v>
      </c>
      <c r="L74" s="506">
        <v>13284.519999999999</v>
      </c>
      <c r="M74" s="509">
        <v>3</v>
      </c>
      <c r="N74" s="509">
        <v>39853.56</v>
      </c>
      <c r="O74" s="522">
        <v>1</v>
      </c>
      <c r="P74" s="510">
        <v>13284.519999999999</v>
      </c>
    </row>
    <row r="75" spans="1:16" ht="14.4" customHeight="1" x14ac:dyDescent="0.3">
      <c r="A75" s="505" t="s">
        <v>1917</v>
      </c>
      <c r="B75" s="506" t="s">
        <v>1887</v>
      </c>
      <c r="C75" s="506" t="s">
        <v>2001</v>
      </c>
      <c r="D75" s="506" t="s">
        <v>2002</v>
      </c>
      <c r="E75" s="509">
        <v>7</v>
      </c>
      <c r="F75" s="509">
        <v>15196.789999999997</v>
      </c>
      <c r="G75" s="506">
        <v>1</v>
      </c>
      <c r="H75" s="506">
        <v>2170.9699999999998</v>
      </c>
      <c r="I75" s="509">
        <v>15</v>
      </c>
      <c r="J75" s="509">
        <v>32564.550000000003</v>
      </c>
      <c r="K75" s="506">
        <v>2.1428571428571432</v>
      </c>
      <c r="L75" s="506">
        <v>2170.9700000000003</v>
      </c>
      <c r="M75" s="509">
        <v>10</v>
      </c>
      <c r="N75" s="509">
        <v>21709.7</v>
      </c>
      <c r="O75" s="522">
        <v>1.4285714285714288</v>
      </c>
      <c r="P75" s="510">
        <v>2170.9700000000003</v>
      </c>
    </row>
    <row r="76" spans="1:16" ht="14.4" customHeight="1" x14ac:dyDescent="0.3">
      <c r="A76" s="505" t="s">
        <v>1917</v>
      </c>
      <c r="B76" s="506" t="s">
        <v>1887</v>
      </c>
      <c r="C76" s="506" t="s">
        <v>2003</v>
      </c>
      <c r="D76" s="506" t="s">
        <v>2004</v>
      </c>
      <c r="E76" s="509">
        <v>1</v>
      </c>
      <c r="F76" s="509">
        <v>797</v>
      </c>
      <c r="G76" s="506">
        <v>1</v>
      </c>
      <c r="H76" s="506">
        <v>797</v>
      </c>
      <c r="I76" s="509">
        <v>3</v>
      </c>
      <c r="J76" s="509">
        <v>2391</v>
      </c>
      <c r="K76" s="506">
        <v>3</v>
      </c>
      <c r="L76" s="506">
        <v>797</v>
      </c>
      <c r="M76" s="509">
        <v>1</v>
      </c>
      <c r="N76" s="509">
        <v>797</v>
      </c>
      <c r="O76" s="522">
        <v>1</v>
      </c>
      <c r="P76" s="510">
        <v>797</v>
      </c>
    </row>
    <row r="77" spans="1:16" ht="14.4" customHeight="1" x14ac:dyDescent="0.3">
      <c r="A77" s="505" t="s">
        <v>1917</v>
      </c>
      <c r="B77" s="506" t="s">
        <v>1887</v>
      </c>
      <c r="C77" s="506" t="s">
        <v>2005</v>
      </c>
      <c r="D77" s="506" t="s">
        <v>2006</v>
      </c>
      <c r="E77" s="509">
        <v>1</v>
      </c>
      <c r="F77" s="509">
        <v>2050.3000000000002</v>
      </c>
      <c r="G77" s="506">
        <v>1</v>
      </c>
      <c r="H77" s="506">
        <v>2050.3000000000002</v>
      </c>
      <c r="I77" s="509">
        <v>1</v>
      </c>
      <c r="J77" s="509">
        <v>2050.3000000000002</v>
      </c>
      <c r="K77" s="506">
        <v>1</v>
      </c>
      <c r="L77" s="506">
        <v>2050.3000000000002</v>
      </c>
      <c r="M77" s="509"/>
      <c r="N77" s="509"/>
      <c r="O77" s="522"/>
      <c r="P77" s="510"/>
    </row>
    <row r="78" spans="1:16" ht="14.4" customHeight="1" x14ac:dyDescent="0.3">
      <c r="A78" s="505" t="s">
        <v>1917</v>
      </c>
      <c r="B78" s="506" t="s">
        <v>1887</v>
      </c>
      <c r="C78" s="506" t="s">
        <v>2007</v>
      </c>
      <c r="D78" s="506" t="s">
        <v>2008</v>
      </c>
      <c r="E78" s="509">
        <v>1</v>
      </c>
      <c r="F78" s="509">
        <v>129.19999999999999</v>
      </c>
      <c r="G78" s="506">
        <v>1</v>
      </c>
      <c r="H78" s="506">
        <v>129.19999999999999</v>
      </c>
      <c r="I78" s="509">
        <v>1</v>
      </c>
      <c r="J78" s="509">
        <v>129.19999999999999</v>
      </c>
      <c r="K78" s="506">
        <v>1</v>
      </c>
      <c r="L78" s="506">
        <v>129.19999999999999</v>
      </c>
      <c r="M78" s="509"/>
      <c r="N78" s="509"/>
      <c r="O78" s="522"/>
      <c r="P78" s="510"/>
    </row>
    <row r="79" spans="1:16" ht="14.4" customHeight="1" x14ac:dyDescent="0.3">
      <c r="A79" s="505" t="s">
        <v>1917</v>
      </c>
      <c r="B79" s="506" t="s">
        <v>1887</v>
      </c>
      <c r="C79" s="506" t="s">
        <v>2009</v>
      </c>
      <c r="D79" s="506" t="s">
        <v>2010</v>
      </c>
      <c r="E79" s="509">
        <v>1</v>
      </c>
      <c r="F79" s="509">
        <v>131</v>
      </c>
      <c r="G79" s="506">
        <v>1</v>
      </c>
      <c r="H79" s="506">
        <v>131</v>
      </c>
      <c r="I79" s="509">
        <v>1</v>
      </c>
      <c r="J79" s="509">
        <v>131</v>
      </c>
      <c r="K79" s="506">
        <v>1</v>
      </c>
      <c r="L79" s="506">
        <v>131</v>
      </c>
      <c r="M79" s="509"/>
      <c r="N79" s="509"/>
      <c r="O79" s="522"/>
      <c r="P79" s="510"/>
    </row>
    <row r="80" spans="1:16" ht="14.4" customHeight="1" x14ac:dyDescent="0.3">
      <c r="A80" s="505" t="s">
        <v>1917</v>
      </c>
      <c r="B80" s="506" t="s">
        <v>1887</v>
      </c>
      <c r="C80" s="506" t="s">
        <v>2011</v>
      </c>
      <c r="D80" s="506" t="s">
        <v>2012</v>
      </c>
      <c r="E80" s="509">
        <v>1</v>
      </c>
      <c r="F80" s="509">
        <v>136.69999999999999</v>
      </c>
      <c r="G80" s="506">
        <v>1</v>
      </c>
      <c r="H80" s="506">
        <v>136.69999999999999</v>
      </c>
      <c r="I80" s="509">
        <v>1</v>
      </c>
      <c r="J80" s="509">
        <v>136.69999999999999</v>
      </c>
      <c r="K80" s="506">
        <v>1</v>
      </c>
      <c r="L80" s="506">
        <v>136.69999999999999</v>
      </c>
      <c r="M80" s="509"/>
      <c r="N80" s="509"/>
      <c r="O80" s="522"/>
      <c r="P80" s="510"/>
    </row>
    <row r="81" spans="1:16" ht="14.4" customHeight="1" x14ac:dyDescent="0.3">
      <c r="A81" s="505" t="s">
        <v>1917</v>
      </c>
      <c r="B81" s="506" t="s">
        <v>1887</v>
      </c>
      <c r="C81" s="506" t="s">
        <v>2013</v>
      </c>
      <c r="D81" s="506" t="s">
        <v>2014</v>
      </c>
      <c r="E81" s="509">
        <v>1</v>
      </c>
      <c r="F81" s="509">
        <v>2697.24</v>
      </c>
      <c r="G81" s="506">
        <v>1</v>
      </c>
      <c r="H81" s="506">
        <v>2697.24</v>
      </c>
      <c r="I81" s="509"/>
      <c r="J81" s="509"/>
      <c r="K81" s="506"/>
      <c r="L81" s="506"/>
      <c r="M81" s="509"/>
      <c r="N81" s="509"/>
      <c r="O81" s="522"/>
      <c r="P81" s="510"/>
    </row>
    <row r="82" spans="1:16" ht="14.4" customHeight="1" x14ac:dyDescent="0.3">
      <c r="A82" s="505" t="s">
        <v>1917</v>
      </c>
      <c r="B82" s="506" t="s">
        <v>1887</v>
      </c>
      <c r="C82" s="506" t="s">
        <v>2015</v>
      </c>
      <c r="D82" s="506" t="s">
        <v>2014</v>
      </c>
      <c r="E82" s="509">
        <v>1</v>
      </c>
      <c r="F82" s="509">
        <v>5259.23</v>
      </c>
      <c r="G82" s="506">
        <v>1</v>
      </c>
      <c r="H82" s="506">
        <v>5259.23</v>
      </c>
      <c r="I82" s="509">
        <v>1</v>
      </c>
      <c r="J82" s="509">
        <v>5259.23</v>
      </c>
      <c r="K82" s="506">
        <v>1</v>
      </c>
      <c r="L82" s="506">
        <v>5259.23</v>
      </c>
      <c r="M82" s="509"/>
      <c r="N82" s="509"/>
      <c r="O82" s="522"/>
      <c r="P82" s="510"/>
    </row>
    <row r="83" spans="1:16" ht="14.4" customHeight="1" x14ac:dyDescent="0.3">
      <c r="A83" s="505" t="s">
        <v>1917</v>
      </c>
      <c r="B83" s="506" t="s">
        <v>1887</v>
      </c>
      <c r="C83" s="506" t="s">
        <v>2016</v>
      </c>
      <c r="D83" s="506" t="s">
        <v>2017</v>
      </c>
      <c r="E83" s="509">
        <v>1</v>
      </c>
      <c r="F83" s="509">
        <v>1497.44</v>
      </c>
      <c r="G83" s="506">
        <v>1</v>
      </c>
      <c r="H83" s="506">
        <v>1497.44</v>
      </c>
      <c r="I83" s="509">
        <v>1</v>
      </c>
      <c r="J83" s="509">
        <v>1497.44</v>
      </c>
      <c r="K83" s="506">
        <v>1</v>
      </c>
      <c r="L83" s="506">
        <v>1497.44</v>
      </c>
      <c r="M83" s="509">
        <v>1</v>
      </c>
      <c r="N83" s="509">
        <v>1497.44</v>
      </c>
      <c r="O83" s="522">
        <v>1</v>
      </c>
      <c r="P83" s="510">
        <v>1497.44</v>
      </c>
    </row>
    <row r="84" spans="1:16" ht="14.4" customHeight="1" x14ac:dyDescent="0.3">
      <c r="A84" s="505" t="s">
        <v>1917</v>
      </c>
      <c r="B84" s="506" t="s">
        <v>1887</v>
      </c>
      <c r="C84" s="506" t="s">
        <v>2018</v>
      </c>
      <c r="D84" s="506" t="s">
        <v>2019</v>
      </c>
      <c r="E84" s="509">
        <v>9</v>
      </c>
      <c r="F84" s="509">
        <v>5450.8499999999995</v>
      </c>
      <c r="G84" s="506">
        <v>1</v>
      </c>
      <c r="H84" s="506">
        <v>605.65</v>
      </c>
      <c r="I84" s="509">
        <v>8</v>
      </c>
      <c r="J84" s="509">
        <v>4845.2</v>
      </c>
      <c r="K84" s="506">
        <v>0.88888888888888895</v>
      </c>
      <c r="L84" s="506">
        <v>605.65</v>
      </c>
      <c r="M84" s="509">
        <v>9</v>
      </c>
      <c r="N84" s="509">
        <v>5450.8499999999995</v>
      </c>
      <c r="O84" s="522">
        <v>1</v>
      </c>
      <c r="P84" s="510">
        <v>605.65</v>
      </c>
    </row>
    <row r="85" spans="1:16" ht="14.4" customHeight="1" x14ac:dyDescent="0.3">
      <c r="A85" s="505" t="s">
        <v>1917</v>
      </c>
      <c r="B85" s="506" t="s">
        <v>1887</v>
      </c>
      <c r="C85" s="506" t="s">
        <v>2020</v>
      </c>
      <c r="D85" s="506" t="s">
        <v>2021</v>
      </c>
      <c r="E85" s="509"/>
      <c r="F85" s="509"/>
      <c r="G85" s="506"/>
      <c r="H85" s="506"/>
      <c r="I85" s="509"/>
      <c r="J85" s="509"/>
      <c r="K85" s="506"/>
      <c r="L85" s="506"/>
      <c r="M85" s="509">
        <v>1</v>
      </c>
      <c r="N85" s="509">
        <v>8593.6299999999992</v>
      </c>
      <c r="O85" s="522"/>
      <c r="P85" s="510">
        <v>8593.6299999999992</v>
      </c>
    </row>
    <row r="86" spans="1:16" ht="14.4" customHeight="1" x14ac:dyDescent="0.3">
      <c r="A86" s="505" t="s">
        <v>1917</v>
      </c>
      <c r="B86" s="506" t="s">
        <v>1887</v>
      </c>
      <c r="C86" s="506" t="s">
        <v>2022</v>
      </c>
      <c r="D86" s="506" t="s">
        <v>2023</v>
      </c>
      <c r="E86" s="509"/>
      <c r="F86" s="509"/>
      <c r="G86" s="506"/>
      <c r="H86" s="506"/>
      <c r="I86" s="509">
        <v>1</v>
      </c>
      <c r="J86" s="509">
        <v>831.16</v>
      </c>
      <c r="K86" s="506"/>
      <c r="L86" s="506">
        <v>831.16</v>
      </c>
      <c r="M86" s="509">
        <v>3</v>
      </c>
      <c r="N86" s="509">
        <v>2493.48</v>
      </c>
      <c r="O86" s="522"/>
      <c r="P86" s="510">
        <v>831.16</v>
      </c>
    </row>
    <row r="87" spans="1:16" ht="14.4" customHeight="1" x14ac:dyDescent="0.3">
      <c r="A87" s="505" t="s">
        <v>1917</v>
      </c>
      <c r="B87" s="506" t="s">
        <v>1887</v>
      </c>
      <c r="C87" s="506" t="s">
        <v>2024</v>
      </c>
      <c r="D87" s="506" t="s">
        <v>2023</v>
      </c>
      <c r="E87" s="509">
        <v>10</v>
      </c>
      <c r="F87" s="509">
        <v>8880.5999999999985</v>
      </c>
      <c r="G87" s="506">
        <v>1</v>
      </c>
      <c r="H87" s="506">
        <v>888.05999999999983</v>
      </c>
      <c r="I87" s="509">
        <v>8</v>
      </c>
      <c r="J87" s="509">
        <v>7104.48</v>
      </c>
      <c r="K87" s="506">
        <v>0.8</v>
      </c>
      <c r="L87" s="506">
        <v>888.06</v>
      </c>
      <c r="M87" s="509">
        <v>9</v>
      </c>
      <c r="N87" s="509">
        <v>7992.54</v>
      </c>
      <c r="O87" s="522">
        <v>0.90000000000000013</v>
      </c>
      <c r="P87" s="510">
        <v>888.06</v>
      </c>
    </row>
    <row r="88" spans="1:16" ht="14.4" customHeight="1" x14ac:dyDescent="0.3">
      <c r="A88" s="505" t="s">
        <v>1917</v>
      </c>
      <c r="B88" s="506" t="s">
        <v>1887</v>
      </c>
      <c r="C88" s="506" t="s">
        <v>2025</v>
      </c>
      <c r="D88" s="506" t="s">
        <v>2026</v>
      </c>
      <c r="E88" s="509">
        <v>5</v>
      </c>
      <c r="F88" s="509">
        <v>4440.2999999999993</v>
      </c>
      <c r="G88" s="506">
        <v>1</v>
      </c>
      <c r="H88" s="506">
        <v>888.05999999999983</v>
      </c>
      <c r="I88" s="509">
        <v>2</v>
      </c>
      <c r="J88" s="509">
        <v>1776.12</v>
      </c>
      <c r="K88" s="506">
        <v>0.4</v>
      </c>
      <c r="L88" s="506">
        <v>888.06</v>
      </c>
      <c r="M88" s="509">
        <v>3</v>
      </c>
      <c r="N88" s="509">
        <v>2664.18</v>
      </c>
      <c r="O88" s="522">
        <v>0.60000000000000009</v>
      </c>
      <c r="P88" s="510">
        <v>888.06</v>
      </c>
    </row>
    <row r="89" spans="1:16" ht="14.4" customHeight="1" x14ac:dyDescent="0.3">
      <c r="A89" s="505" t="s">
        <v>1917</v>
      </c>
      <c r="B89" s="506" t="s">
        <v>1887</v>
      </c>
      <c r="C89" s="506" t="s">
        <v>2027</v>
      </c>
      <c r="D89" s="506" t="s">
        <v>2028</v>
      </c>
      <c r="E89" s="509">
        <v>3</v>
      </c>
      <c r="F89" s="509">
        <v>2493.48</v>
      </c>
      <c r="G89" s="506">
        <v>1</v>
      </c>
      <c r="H89" s="506">
        <v>831.16</v>
      </c>
      <c r="I89" s="509">
        <v>3</v>
      </c>
      <c r="J89" s="509">
        <v>2493.48</v>
      </c>
      <c r="K89" s="506">
        <v>1</v>
      </c>
      <c r="L89" s="506">
        <v>831.16</v>
      </c>
      <c r="M89" s="509">
        <v>2</v>
      </c>
      <c r="N89" s="509">
        <v>1662.32</v>
      </c>
      <c r="O89" s="522">
        <v>0.66666666666666663</v>
      </c>
      <c r="P89" s="510">
        <v>831.16</v>
      </c>
    </row>
    <row r="90" spans="1:16" ht="14.4" customHeight="1" x14ac:dyDescent="0.3">
      <c r="A90" s="505" t="s">
        <v>1917</v>
      </c>
      <c r="B90" s="506" t="s">
        <v>1887</v>
      </c>
      <c r="C90" s="506" t="s">
        <v>2029</v>
      </c>
      <c r="D90" s="506" t="s">
        <v>2030</v>
      </c>
      <c r="E90" s="509">
        <v>2</v>
      </c>
      <c r="F90" s="509">
        <v>7797.6</v>
      </c>
      <c r="G90" s="506">
        <v>1</v>
      </c>
      <c r="H90" s="506">
        <v>3898.8</v>
      </c>
      <c r="I90" s="509"/>
      <c r="J90" s="509"/>
      <c r="K90" s="506"/>
      <c r="L90" s="506"/>
      <c r="M90" s="509"/>
      <c r="N90" s="509"/>
      <c r="O90" s="522"/>
      <c r="P90" s="510"/>
    </row>
    <row r="91" spans="1:16" ht="14.4" customHeight="1" x14ac:dyDescent="0.3">
      <c r="A91" s="505" t="s">
        <v>1917</v>
      </c>
      <c r="B91" s="506" t="s">
        <v>1887</v>
      </c>
      <c r="C91" s="506" t="s">
        <v>2031</v>
      </c>
      <c r="D91" s="506" t="s">
        <v>2032</v>
      </c>
      <c r="E91" s="509">
        <v>5</v>
      </c>
      <c r="F91" s="509">
        <v>7364.4000000000005</v>
      </c>
      <c r="G91" s="506">
        <v>1</v>
      </c>
      <c r="H91" s="506">
        <v>1472.88</v>
      </c>
      <c r="I91" s="509">
        <v>6</v>
      </c>
      <c r="J91" s="509">
        <v>8837.2800000000007</v>
      </c>
      <c r="K91" s="506">
        <v>1.2</v>
      </c>
      <c r="L91" s="506">
        <v>1472.88</v>
      </c>
      <c r="M91" s="509"/>
      <c r="N91" s="509"/>
      <c r="O91" s="522"/>
      <c r="P91" s="510"/>
    </row>
    <row r="92" spans="1:16" ht="14.4" customHeight="1" x14ac:dyDescent="0.3">
      <c r="A92" s="505" t="s">
        <v>1917</v>
      </c>
      <c r="B92" s="506" t="s">
        <v>1887</v>
      </c>
      <c r="C92" s="506" t="s">
        <v>2033</v>
      </c>
      <c r="D92" s="506" t="s">
        <v>2034</v>
      </c>
      <c r="E92" s="509">
        <v>2</v>
      </c>
      <c r="F92" s="509">
        <v>2624.28</v>
      </c>
      <c r="G92" s="506">
        <v>1</v>
      </c>
      <c r="H92" s="506">
        <v>1312.14</v>
      </c>
      <c r="I92" s="509">
        <v>2</v>
      </c>
      <c r="J92" s="509">
        <v>2624.28</v>
      </c>
      <c r="K92" s="506">
        <v>1</v>
      </c>
      <c r="L92" s="506">
        <v>1312.14</v>
      </c>
      <c r="M92" s="509">
        <v>10</v>
      </c>
      <c r="N92" s="509">
        <v>13121.400000000001</v>
      </c>
      <c r="O92" s="522">
        <v>5</v>
      </c>
      <c r="P92" s="510">
        <v>1312.14</v>
      </c>
    </row>
    <row r="93" spans="1:16" ht="14.4" customHeight="1" x14ac:dyDescent="0.3">
      <c r="A93" s="505" t="s">
        <v>1917</v>
      </c>
      <c r="B93" s="506" t="s">
        <v>1887</v>
      </c>
      <c r="C93" s="506" t="s">
        <v>2035</v>
      </c>
      <c r="D93" s="506" t="s">
        <v>2036</v>
      </c>
      <c r="E93" s="509"/>
      <c r="F93" s="509"/>
      <c r="G93" s="506"/>
      <c r="H93" s="506"/>
      <c r="I93" s="509"/>
      <c r="J93" s="509"/>
      <c r="K93" s="506"/>
      <c r="L93" s="506"/>
      <c r="M93" s="509">
        <v>1</v>
      </c>
      <c r="N93" s="509">
        <v>40210.910000000003</v>
      </c>
      <c r="O93" s="522"/>
      <c r="P93" s="510">
        <v>40210.910000000003</v>
      </c>
    </row>
    <row r="94" spans="1:16" ht="14.4" customHeight="1" x14ac:dyDescent="0.3">
      <c r="A94" s="505" t="s">
        <v>1917</v>
      </c>
      <c r="B94" s="506" t="s">
        <v>1887</v>
      </c>
      <c r="C94" s="506" t="s">
        <v>2037</v>
      </c>
      <c r="D94" s="506" t="s">
        <v>2038</v>
      </c>
      <c r="E94" s="509">
        <v>24</v>
      </c>
      <c r="F94" s="509">
        <v>31339.679999999997</v>
      </c>
      <c r="G94" s="506">
        <v>1</v>
      </c>
      <c r="H94" s="506">
        <v>1305.82</v>
      </c>
      <c r="I94" s="509">
        <v>21</v>
      </c>
      <c r="J94" s="509">
        <v>26624.77</v>
      </c>
      <c r="K94" s="506">
        <v>0.84955462212760324</v>
      </c>
      <c r="L94" s="506">
        <v>1267.8461904761905</v>
      </c>
      <c r="M94" s="509">
        <v>38</v>
      </c>
      <c r="N94" s="509">
        <v>43560.540000000008</v>
      </c>
      <c r="O94" s="522">
        <v>1.3899484615031172</v>
      </c>
      <c r="P94" s="510">
        <v>1146.3300000000002</v>
      </c>
    </row>
    <row r="95" spans="1:16" ht="14.4" customHeight="1" x14ac:dyDescent="0.3">
      <c r="A95" s="505" t="s">
        <v>1917</v>
      </c>
      <c r="B95" s="506" t="s">
        <v>1887</v>
      </c>
      <c r="C95" s="506" t="s">
        <v>2039</v>
      </c>
      <c r="D95" s="506" t="s">
        <v>2040</v>
      </c>
      <c r="E95" s="509">
        <v>10</v>
      </c>
      <c r="F95" s="509">
        <v>3590.9999999999995</v>
      </c>
      <c r="G95" s="506">
        <v>1</v>
      </c>
      <c r="H95" s="506">
        <v>359.09999999999997</v>
      </c>
      <c r="I95" s="509">
        <v>5</v>
      </c>
      <c r="J95" s="509">
        <v>1795.5</v>
      </c>
      <c r="K95" s="506">
        <v>0.50000000000000011</v>
      </c>
      <c r="L95" s="506">
        <v>359.1</v>
      </c>
      <c r="M95" s="509">
        <v>10</v>
      </c>
      <c r="N95" s="509">
        <v>3590.9999999999995</v>
      </c>
      <c r="O95" s="522">
        <v>1</v>
      </c>
      <c r="P95" s="510">
        <v>359.09999999999997</v>
      </c>
    </row>
    <row r="96" spans="1:16" ht="14.4" customHeight="1" x14ac:dyDescent="0.3">
      <c r="A96" s="505" t="s">
        <v>1917</v>
      </c>
      <c r="B96" s="506" t="s">
        <v>1887</v>
      </c>
      <c r="C96" s="506" t="s">
        <v>1888</v>
      </c>
      <c r="D96" s="506" t="s">
        <v>1889</v>
      </c>
      <c r="E96" s="509">
        <v>5</v>
      </c>
      <c r="F96" s="509">
        <v>4469.5</v>
      </c>
      <c r="G96" s="506">
        <v>1</v>
      </c>
      <c r="H96" s="506">
        <v>893.9</v>
      </c>
      <c r="I96" s="509">
        <v>2</v>
      </c>
      <c r="J96" s="509">
        <v>1787.8</v>
      </c>
      <c r="K96" s="506">
        <v>0.39999999999999997</v>
      </c>
      <c r="L96" s="506">
        <v>893.9</v>
      </c>
      <c r="M96" s="509">
        <v>8</v>
      </c>
      <c r="N96" s="509">
        <v>7151.1999999999989</v>
      </c>
      <c r="O96" s="522">
        <v>1.5999999999999999</v>
      </c>
      <c r="P96" s="510">
        <v>893.89999999999986</v>
      </c>
    </row>
    <row r="97" spans="1:16" ht="14.4" customHeight="1" x14ac:dyDescent="0.3">
      <c r="A97" s="505" t="s">
        <v>1917</v>
      </c>
      <c r="B97" s="506" t="s">
        <v>1887</v>
      </c>
      <c r="C97" s="506" t="s">
        <v>2041</v>
      </c>
      <c r="D97" s="506" t="s">
        <v>2042</v>
      </c>
      <c r="E97" s="509">
        <v>2</v>
      </c>
      <c r="F97" s="509">
        <v>1787.8</v>
      </c>
      <c r="G97" s="506">
        <v>1</v>
      </c>
      <c r="H97" s="506">
        <v>893.9</v>
      </c>
      <c r="I97" s="509"/>
      <c r="J97" s="509"/>
      <c r="K97" s="506"/>
      <c r="L97" s="506"/>
      <c r="M97" s="509"/>
      <c r="N97" s="509"/>
      <c r="O97" s="522"/>
      <c r="P97" s="510"/>
    </row>
    <row r="98" spans="1:16" ht="14.4" customHeight="1" x14ac:dyDescent="0.3">
      <c r="A98" s="505" t="s">
        <v>1917</v>
      </c>
      <c r="B98" s="506" t="s">
        <v>1887</v>
      </c>
      <c r="C98" s="506" t="s">
        <v>1890</v>
      </c>
      <c r="D98" s="506" t="s">
        <v>1891</v>
      </c>
      <c r="E98" s="509">
        <v>1</v>
      </c>
      <c r="F98" s="509">
        <v>893.9</v>
      </c>
      <c r="G98" s="506">
        <v>1</v>
      </c>
      <c r="H98" s="506">
        <v>893.9</v>
      </c>
      <c r="I98" s="509"/>
      <c r="J98" s="509"/>
      <c r="K98" s="506"/>
      <c r="L98" s="506"/>
      <c r="M98" s="509">
        <v>9</v>
      </c>
      <c r="N98" s="509">
        <v>8045.0999999999995</v>
      </c>
      <c r="O98" s="522">
        <v>9</v>
      </c>
      <c r="P98" s="510">
        <v>893.9</v>
      </c>
    </row>
    <row r="99" spans="1:16" ht="14.4" customHeight="1" x14ac:dyDescent="0.3">
      <c r="A99" s="505" t="s">
        <v>1917</v>
      </c>
      <c r="B99" s="506" t="s">
        <v>1887</v>
      </c>
      <c r="C99" s="506" t="s">
        <v>2043</v>
      </c>
      <c r="D99" s="506" t="s">
        <v>2044</v>
      </c>
      <c r="E99" s="509">
        <v>1</v>
      </c>
      <c r="F99" s="509">
        <v>16831.689999999999</v>
      </c>
      <c r="G99" s="506">
        <v>1</v>
      </c>
      <c r="H99" s="506">
        <v>16831.689999999999</v>
      </c>
      <c r="I99" s="509">
        <v>1</v>
      </c>
      <c r="J99" s="509">
        <v>16831.689999999999</v>
      </c>
      <c r="K99" s="506">
        <v>1</v>
      </c>
      <c r="L99" s="506">
        <v>16831.689999999999</v>
      </c>
      <c r="M99" s="509">
        <v>3</v>
      </c>
      <c r="N99" s="509">
        <v>50495.069999999992</v>
      </c>
      <c r="O99" s="522">
        <v>3</v>
      </c>
      <c r="P99" s="510">
        <v>16831.689999999999</v>
      </c>
    </row>
    <row r="100" spans="1:16" ht="14.4" customHeight="1" x14ac:dyDescent="0.3">
      <c r="A100" s="505" t="s">
        <v>1917</v>
      </c>
      <c r="B100" s="506" t="s">
        <v>1887</v>
      </c>
      <c r="C100" s="506" t="s">
        <v>2045</v>
      </c>
      <c r="D100" s="506" t="s">
        <v>2046</v>
      </c>
      <c r="E100" s="509">
        <v>2</v>
      </c>
      <c r="F100" s="509">
        <v>64358.18</v>
      </c>
      <c r="G100" s="506">
        <v>1</v>
      </c>
      <c r="H100" s="506">
        <v>32179.09</v>
      </c>
      <c r="I100" s="509"/>
      <c r="J100" s="509"/>
      <c r="K100" s="506"/>
      <c r="L100" s="506"/>
      <c r="M100" s="509"/>
      <c r="N100" s="509"/>
      <c r="O100" s="522"/>
      <c r="P100" s="510"/>
    </row>
    <row r="101" spans="1:16" ht="14.4" customHeight="1" x14ac:dyDescent="0.3">
      <c r="A101" s="505" t="s">
        <v>1917</v>
      </c>
      <c r="B101" s="506" t="s">
        <v>1887</v>
      </c>
      <c r="C101" s="506" t="s">
        <v>2047</v>
      </c>
      <c r="D101" s="506" t="s">
        <v>2048</v>
      </c>
      <c r="E101" s="509">
        <v>3</v>
      </c>
      <c r="F101" s="509">
        <v>19761.39</v>
      </c>
      <c r="G101" s="506">
        <v>1</v>
      </c>
      <c r="H101" s="506">
        <v>6587.13</v>
      </c>
      <c r="I101" s="509">
        <v>2</v>
      </c>
      <c r="J101" s="509">
        <v>13174.26</v>
      </c>
      <c r="K101" s="506">
        <v>0.66666666666666674</v>
      </c>
      <c r="L101" s="506">
        <v>6587.13</v>
      </c>
      <c r="M101" s="509">
        <v>6</v>
      </c>
      <c r="N101" s="509">
        <v>39522.78</v>
      </c>
      <c r="O101" s="522">
        <v>2</v>
      </c>
      <c r="P101" s="510">
        <v>6587.13</v>
      </c>
    </row>
    <row r="102" spans="1:16" ht="14.4" customHeight="1" x14ac:dyDescent="0.3">
      <c r="A102" s="505" t="s">
        <v>1917</v>
      </c>
      <c r="B102" s="506" t="s">
        <v>1887</v>
      </c>
      <c r="C102" s="506" t="s">
        <v>2049</v>
      </c>
      <c r="D102" s="506" t="s">
        <v>2050</v>
      </c>
      <c r="E102" s="509">
        <v>2</v>
      </c>
      <c r="F102" s="509">
        <v>3683.24</v>
      </c>
      <c r="G102" s="506">
        <v>1</v>
      </c>
      <c r="H102" s="506">
        <v>1841.62</v>
      </c>
      <c r="I102" s="509">
        <v>2</v>
      </c>
      <c r="J102" s="509">
        <v>3683.24</v>
      </c>
      <c r="K102" s="506">
        <v>1</v>
      </c>
      <c r="L102" s="506">
        <v>1841.62</v>
      </c>
      <c r="M102" s="509"/>
      <c r="N102" s="509"/>
      <c r="O102" s="522"/>
      <c r="P102" s="510"/>
    </row>
    <row r="103" spans="1:16" ht="14.4" customHeight="1" x14ac:dyDescent="0.3">
      <c r="A103" s="505" t="s">
        <v>1917</v>
      </c>
      <c r="B103" s="506" t="s">
        <v>1887</v>
      </c>
      <c r="C103" s="506" t="s">
        <v>2051</v>
      </c>
      <c r="D103" s="506" t="s">
        <v>2052</v>
      </c>
      <c r="E103" s="509">
        <v>1</v>
      </c>
      <c r="F103" s="509">
        <v>2013.14</v>
      </c>
      <c r="G103" s="506">
        <v>1</v>
      </c>
      <c r="H103" s="506">
        <v>2013.14</v>
      </c>
      <c r="I103" s="509">
        <v>9</v>
      </c>
      <c r="J103" s="509">
        <v>18118.260000000002</v>
      </c>
      <c r="K103" s="506">
        <v>9</v>
      </c>
      <c r="L103" s="506">
        <v>2013.1400000000003</v>
      </c>
      <c r="M103" s="509">
        <v>7</v>
      </c>
      <c r="N103" s="509">
        <v>14091.98</v>
      </c>
      <c r="O103" s="522">
        <v>6.9999999999999991</v>
      </c>
      <c r="P103" s="510">
        <v>2013.1399999999999</v>
      </c>
    </row>
    <row r="104" spans="1:16" ht="14.4" customHeight="1" x14ac:dyDescent="0.3">
      <c r="A104" s="505" t="s">
        <v>1917</v>
      </c>
      <c r="B104" s="506" t="s">
        <v>1887</v>
      </c>
      <c r="C104" s="506" t="s">
        <v>2053</v>
      </c>
      <c r="D104" s="506" t="s">
        <v>2054</v>
      </c>
      <c r="E104" s="509"/>
      <c r="F104" s="509"/>
      <c r="G104" s="506"/>
      <c r="H104" s="506"/>
      <c r="I104" s="509"/>
      <c r="J104" s="509"/>
      <c r="K104" s="506"/>
      <c r="L104" s="506"/>
      <c r="M104" s="509">
        <v>2</v>
      </c>
      <c r="N104" s="509">
        <v>18655.2</v>
      </c>
      <c r="O104" s="522"/>
      <c r="P104" s="510">
        <v>9327.6</v>
      </c>
    </row>
    <row r="105" spans="1:16" ht="14.4" customHeight="1" x14ac:dyDescent="0.3">
      <c r="A105" s="505" t="s">
        <v>1917</v>
      </c>
      <c r="B105" s="506" t="s">
        <v>1887</v>
      </c>
      <c r="C105" s="506" t="s">
        <v>2055</v>
      </c>
      <c r="D105" s="506" t="s">
        <v>2056</v>
      </c>
      <c r="E105" s="509"/>
      <c r="F105" s="509"/>
      <c r="G105" s="506"/>
      <c r="H105" s="506"/>
      <c r="I105" s="509"/>
      <c r="J105" s="509"/>
      <c r="K105" s="506"/>
      <c r="L105" s="506"/>
      <c r="M105" s="509">
        <v>4</v>
      </c>
      <c r="N105" s="509">
        <v>323745.59999999998</v>
      </c>
      <c r="O105" s="522"/>
      <c r="P105" s="510">
        <v>80936.399999999994</v>
      </c>
    </row>
    <row r="106" spans="1:16" ht="14.4" customHeight="1" x14ac:dyDescent="0.3">
      <c r="A106" s="505" t="s">
        <v>1917</v>
      </c>
      <c r="B106" s="506" t="s">
        <v>1887</v>
      </c>
      <c r="C106" s="506" t="s">
        <v>2057</v>
      </c>
      <c r="D106" s="506" t="s">
        <v>2058</v>
      </c>
      <c r="E106" s="509"/>
      <c r="F106" s="509"/>
      <c r="G106" s="506"/>
      <c r="H106" s="506"/>
      <c r="I106" s="509">
        <v>2</v>
      </c>
      <c r="J106" s="509">
        <v>31909.64</v>
      </c>
      <c r="K106" s="506"/>
      <c r="L106" s="506">
        <v>15954.82</v>
      </c>
      <c r="M106" s="509">
        <v>1</v>
      </c>
      <c r="N106" s="509">
        <v>15954.82</v>
      </c>
      <c r="O106" s="522"/>
      <c r="P106" s="510">
        <v>15954.82</v>
      </c>
    </row>
    <row r="107" spans="1:16" ht="14.4" customHeight="1" x14ac:dyDescent="0.3">
      <c r="A107" s="505" t="s">
        <v>1917</v>
      </c>
      <c r="B107" s="506" t="s">
        <v>1887</v>
      </c>
      <c r="C107" s="506" t="s">
        <v>2059</v>
      </c>
      <c r="D107" s="506" t="s">
        <v>2060</v>
      </c>
      <c r="E107" s="509">
        <v>1</v>
      </c>
      <c r="F107" s="509">
        <v>26449.24</v>
      </c>
      <c r="G107" s="506">
        <v>1</v>
      </c>
      <c r="H107" s="506">
        <v>26449.24</v>
      </c>
      <c r="I107" s="509">
        <v>1</v>
      </c>
      <c r="J107" s="509">
        <v>26449.24</v>
      </c>
      <c r="K107" s="506">
        <v>1</v>
      </c>
      <c r="L107" s="506">
        <v>26449.24</v>
      </c>
      <c r="M107" s="509"/>
      <c r="N107" s="509"/>
      <c r="O107" s="522"/>
      <c r="P107" s="510"/>
    </row>
    <row r="108" spans="1:16" ht="14.4" customHeight="1" x14ac:dyDescent="0.3">
      <c r="A108" s="505" t="s">
        <v>1917</v>
      </c>
      <c r="B108" s="506" t="s">
        <v>1887</v>
      </c>
      <c r="C108" s="506" t="s">
        <v>1892</v>
      </c>
      <c r="D108" s="506" t="s">
        <v>1893</v>
      </c>
      <c r="E108" s="509">
        <v>50</v>
      </c>
      <c r="F108" s="509">
        <v>25550</v>
      </c>
      <c r="G108" s="506">
        <v>1</v>
      </c>
      <c r="H108" s="506">
        <v>511</v>
      </c>
      <c r="I108" s="509">
        <v>40</v>
      </c>
      <c r="J108" s="509">
        <v>18396</v>
      </c>
      <c r="K108" s="506">
        <v>0.72</v>
      </c>
      <c r="L108" s="506">
        <v>459.9</v>
      </c>
      <c r="M108" s="509">
        <v>55</v>
      </c>
      <c r="N108" s="509">
        <v>28105</v>
      </c>
      <c r="O108" s="522">
        <v>1.1000000000000001</v>
      </c>
      <c r="P108" s="510">
        <v>511</v>
      </c>
    </row>
    <row r="109" spans="1:16" ht="14.4" customHeight="1" x14ac:dyDescent="0.3">
      <c r="A109" s="505" t="s">
        <v>1917</v>
      </c>
      <c r="B109" s="506" t="s">
        <v>1887</v>
      </c>
      <c r="C109" s="506" t="s">
        <v>2061</v>
      </c>
      <c r="D109" s="506" t="s">
        <v>2062</v>
      </c>
      <c r="E109" s="509">
        <v>2</v>
      </c>
      <c r="F109" s="509">
        <v>47112.46</v>
      </c>
      <c r="G109" s="506">
        <v>1</v>
      </c>
      <c r="H109" s="506">
        <v>23556.23</v>
      </c>
      <c r="I109" s="509"/>
      <c r="J109" s="509"/>
      <c r="K109" s="506"/>
      <c r="L109" s="506"/>
      <c r="M109" s="509"/>
      <c r="N109" s="509"/>
      <c r="O109" s="522"/>
      <c r="P109" s="510"/>
    </row>
    <row r="110" spans="1:16" ht="14.4" customHeight="1" x14ac:dyDescent="0.3">
      <c r="A110" s="505" t="s">
        <v>1917</v>
      </c>
      <c r="B110" s="506" t="s">
        <v>1887</v>
      </c>
      <c r="C110" s="506" t="s">
        <v>2063</v>
      </c>
      <c r="D110" s="506" t="s">
        <v>2064</v>
      </c>
      <c r="E110" s="509"/>
      <c r="F110" s="509"/>
      <c r="G110" s="506"/>
      <c r="H110" s="506"/>
      <c r="I110" s="509">
        <v>1</v>
      </c>
      <c r="J110" s="509">
        <v>4360</v>
      </c>
      <c r="K110" s="506"/>
      <c r="L110" s="506">
        <v>4360</v>
      </c>
      <c r="M110" s="509">
        <v>4</v>
      </c>
      <c r="N110" s="509">
        <v>17440</v>
      </c>
      <c r="O110" s="522"/>
      <c r="P110" s="510">
        <v>4360</v>
      </c>
    </row>
    <row r="111" spans="1:16" ht="14.4" customHeight="1" x14ac:dyDescent="0.3">
      <c r="A111" s="505" t="s">
        <v>1917</v>
      </c>
      <c r="B111" s="506" t="s">
        <v>1887</v>
      </c>
      <c r="C111" s="506" t="s">
        <v>2065</v>
      </c>
      <c r="D111" s="506" t="s">
        <v>2066</v>
      </c>
      <c r="E111" s="509"/>
      <c r="F111" s="509"/>
      <c r="G111" s="506"/>
      <c r="H111" s="506"/>
      <c r="I111" s="509">
        <v>1</v>
      </c>
      <c r="J111" s="509">
        <v>3106.5</v>
      </c>
      <c r="K111" s="506"/>
      <c r="L111" s="506">
        <v>3106.5</v>
      </c>
      <c r="M111" s="509"/>
      <c r="N111" s="509"/>
      <c r="O111" s="522"/>
      <c r="P111" s="510"/>
    </row>
    <row r="112" spans="1:16" ht="14.4" customHeight="1" x14ac:dyDescent="0.3">
      <c r="A112" s="505" t="s">
        <v>1917</v>
      </c>
      <c r="B112" s="506" t="s">
        <v>1887</v>
      </c>
      <c r="C112" s="506" t="s">
        <v>2067</v>
      </c>
      <c r="D112" s="506" t="s">
        <v>2068</v>
      </c>
      <c r="E112" s="509"/>
      <c r="F112" s="509"/>
      <c r="G112" s="506"/>
      <c r="H112" s="506"/>
      <c r="I112" s="509">
        <v>1</v>
      </c>
      <c r="J112" s="509">
        <v>380.86</v>
      </c>
      <c r="K112" s="506"/>
      <c r="L112" s="506">
        <v>380.86</v>
      </c>
      <c r="M112" s="509">
        <v>1</v>
      </c>
      <c r="N112" s="509">
        <v>380.86</v>
      </c>
      <c r="O112" s="522"/>
      <c r="P112" s="510">
        <v>380.86</v>
      </c>
    </row>
    <row r="113" spans="1:16" ht="14.4" customHeight="1" x14ac:dyDescent="0.3">
      <c r="A113" s="505" t="s">
        <v>1917</v>
      </c>
      <c r="B113" s="506" t="s">
        <v>1887</v>
      </c>
      <c r="C113" s="506" t="s">
        <v>2069</v>
      </c>
      <c r="D113" s="506" t="s">
        <v>2070</v>
      </c>
      <c r="E113" s="509"/>
      <c r="F113" s="509"/>
      <c r="G113" s="506"/>
      <c r="H113" s="506"/>
      <c r="I113" s="509">
        <v>2</v>
      </c>
      <c r="J113" s="509">
        <v>76172.72</v>
      </c>
      <c r="K113" s="506"/>
      <c r="L113" s="506">
        <v>38086.36</v>
      </c>
      <c r="M113" s="509"/>
      <c r="N113" s="509"/>
      <c r="O113" s="522"/>
      <c r="P113" s="510"/>
    </row>
    <row r="114" spans="1:16" ht="14.4" customHeight="1" x14ac:dyDescent="0.3">
      <c r="A114" s="505" t="s">
        <v>1917</v>
      </c>
      <c r="B114" s="506" t="s">
        <v>1887</v>
      </c>
      <c r="C114" s="506" t="s">
        <v>2071</v>
      </c>
      <c r="D114" s="506" t="s">
        <v>2072</v>
      </c>
      <c r="E114" s="509"/>
      <c r="F114" s="509"/>
      <c r="G114" s="506"/>
      <c r="H114" s="506"/>
      <c r="I114" s="509"/>
      <c r="J114" s="509"/>
      <c r="K114" s="506"/>
      <c r="L114" s="506"/>
      <c r="M114" s="509">
        <v>1</v>
      </c>
      <c r="N114" s="509">
        <v>13465.47</v>
      </c>
      <c r="O114" s="522"/>
      <c r="P114" s="510">
        <v>13465.47</v>
      </c>
    </row>
    <row r="115" spans="1:16" ht="14.4" customHeight="1" x14ac:dyDescent="0.3">
      <c r="A115" s="505" t="s">
        <v>1917</v>
      </c>
      <c r="B115" s="506" t="s">
        <v>1887</v>
      </c>
      <c r="C115" s="506" t="s">
        <v>2073</v>
      </c>
      <c r="D115" s="506" t="s">
        <v>2074</v>
      </c>
      <c r="E115" s="509">
        <v>1</v>
      </c>
      <c r="F115" s="509">
        <v>25888.05</v>
      </c>
      <c r="G115" s="506">
        <v>1</v>
      </c>
      <c r="H115" s="506">
        <v>25888.05</v>
      </c>
      <c r="I115" s="509">
        <v>1</v>
      </c>
      <c r="J115" s="509">
        <v>25888.05</v>
      </c>
      <c r="K115" s="506">
        <v>1</v>
      </c>
      <c r="L115" s="506">
        <v>25888.05</v>
      </c>
      <c r="M115" s="509">
        <v>2</v>
      </c>
      <c r="N115" s="509">
        <v>51776.1</v>
      </c>
      <c r="O115" s="522">
        <v>2</v>
      </c>
      <c r="P115" s="510">
        <v>25888.05</v>
      </c>
    </row>
    <row r="116" spans="1:16" ht="14.4" customHeight="1" x14ac:dyDescent="0.3">
      <c r="A116" s="505" t="s">
        <v>1917</v>
      </c>
      <c r="B116" s="506" t="s">
        <v>1887</v>
      </c>
      <c r="C116" s="506" t="s">
        <v>2075</v>
      </c>
      <c r="D116" s="506" t="s">
        <v>2076</v>
      </c>
      <c r="E116" s="509"/>
      <c r="F116" s="509"/>
      <c r="G116" s="506"/>
      <c r="H116" s="506"/>
      <c r="I116" s="509">
        <v>15</v>
      </c>
      <c r="J116" s="509">
        <v>146148.00000000003</v>
      </c>
      <c r="K116" s="506"/>
      <c r="L116" s="506">
        <v>9743.2000000000025</v>
      </c>
      <c r="M116" s="509">
        <v>20</v>
      </c>
      <c r="N116" s="509">
        <v>194864</v>
      </c>
      <c r="O116" s="522"/>
      <c r="P116" s="510">
        <v>9743.2000000000007</v>
      </c>
    </row>
    <row r="117" spans="1:16" ht="14.4" customHeight="1" x14ac:dyDescent="0.3">
      <c r="A117" s="505" t="s">
        <v>1917</v>
      </c>
      <c r="B117" s="506" t="s">
        <v>1887</v>
      </c>
      <c r="C117" s="506" t="s">
        <v>2077</v>
      </c>
      <c r="D117" s="506" t="s">
        <v>2078</v>
      </c>
      <c r="E117" s="509"/>
      <c r="F117" s="509"/>
      <c r="G117" s="506"/>
      <c r="H117" s="506"/>
      <c r="I117" s="509"/>
      <c r="J117" s="509"/>
      <c r="K117" s="506"/>
      <c r="L117" s="506"/>
      <c r="M117" s="509">
        <v>1</v>
      </c>
      <c r="N117" s="509">
        <v>30135</v>
      </c>
      <c r="O117" s="522"/>
      <c r="P117" s="510">
        <v>30135</v>
      </c>
    </row>
    <row r="118" spans="1:16" ht="14.4" customHeight="1" x14ac:dyDescent="0.3">
      <c r="A118" s="505" t="s">
        <v>1917</v>
      </c>
      <c r="B118" s="506" t="s">
        <v>1887</v>
      </c>
      <c r="C118" s="506" t="s">
        <v>2079</v>
      </c>
      <c r="D118" s="506" t="s">
        <v>2080</v>
      </c>
      <c r="E118" s="509">
        <v>0.15000000000000002</v>
      </c>
      <c r="F118" s="509">
        <v>112.78</v>
      </c>
      <c r="G118" s="506">
        <v>1</v>
      </c>
      <c r="H118" s="506">
        <v>751.86666666666656</v>
      </c>
      <c r="I118" s="509"/>
      <c r="J118" s="509"/>
      <c r="K118" s="506"/>
      <c r="L118" s="506"/>
      <c r="M118" s="509"/>
      <c r="N118" s="509"/>
      <c r="O118" s="522"/>
      <c r="P118" s="510"/>
    </row>
    <row r="119" spans="1:16" ht="14.4" customHeight="1" x14ac:dyDescent="0.3">
      <c r="A119" s="505" t="s">
        <v>1917</v>
      </c>
      <c r="B119" s="506" t="s">
        <v>1887</v>
      </c>
      <c r="C119" s="506" t="s">
        <v>2081</v>
      </c>
      <c r="D119" s="506" t="s">
        <v>2082</v>
      </c>
      <c r="E119" s="509"/>
      <c r="F119" s="509"/>
      <c r="G119" s="506"/>
      <c r="H119" s="506"/>
      <c r="I119" s="509">
        <v>6</v>
      </c>
      <c r="J119" s="509">
        <v>21758.16</v>
      </c>
      <c r="K119" s="506"/>
      <c r="L119" s="506">
        <v>3626.36</v>
      </c>
      <c r="M119" s="509">
        <v>10</v>
      </c>
      <c r="N119" s="509">
        <v>36263.599999999999</v>
      </c>
      <c r="O119" s="522"/>
      <c r="P119" s="510">
        <v>3626.3599999999997</v>
      </c>
    </row>
    <row r="120" spans="1:16" ht="14.4" customHeight="1" x14ac:dyDescent="0.3">
      <c r="A120" s="505" t="s">
        <v>1917</v>
      </c>
      <c r="B120" s="506" t="s">
        <v>1887</v>
      </c>
      <c r="C120" s="506" t="s">
        <v>2083</v>
      </c>
      <c r="D120" s="506" t="s">
        <v>2084</v>
      </c>
      <c r="E120" s="509"/>
      <c r="F120" s="509"/>
      <c r="G120" s="506"/>
      <c r="H120" s="506"/>
      <c r="I120" s="509"/>
      <c r="J120" s="509"/>
      <c r="K120" s="506"/>
      <c r="L120" s="506"/>
      <c r="M120" s="509">
        <v>1</v>
      </c>
      <c r="N120" s="509">
        <v>658.4</v>
      </c>
      <c r="O120" s="522"/>
      <c r="P120" s="510">
        <v>658.4</v>
      </c>
    </row>
    <row r="121" spans="1:16" ht="14.4" customHeight="1" x14ac:dyDescent="0.3">
      <c r="A121" s="505" t="s">
        <v>1917</v>
      </c>
      <c r="B121" s="506" t="s">
        <v>1887</v>
      </c>
      <c r="C121" s="506" t="s">
        <v>2085</v>
      </c>
      <c r="D121" s="506" t="s">
        <v>2086</v>
      </c>
      <c r="E121" s="509"/>
      <c r="F121" s="509"/>
      <c r="G121" s="506"/>
      <c r="H121" s="506"/>
      <c r="I121" s="509"/>
      <c r="J121" s="509"/>
      <c r="K121" s="506"/>
      <c r="L121" s="506"/>
      <c r="M121" s="509">
        <v>1</v>
      </c>
      <c r="N121" s="509">
        <v>2493.59</v>
      </c>
      <c r="O121" s="522"/>
      <c r="P121" s="510">
        <v>2493.59</v>
      </c>
    </row>
    <row r="122" spans="1:16" ht="14.4" customHeight="1" x14ac:dyDescent="0.3">
      <c r="A122" s="505" t="s">
        <v>1917</v>
      </c>
      <c r="B122" s="506" t="s">
        <v>1894</v>
      </c>
      <c r="C122" s="506" t="s">
        <v>2087</v>
      </c>
      <c r="D122" s="506" t="s">
        <v>2088</v>
      </c>
      <c r="E122" s="509">
        <v>79</v>
      </c>
      <c r="F122" s="509">
        <v>15326</v>
      </c>
      <c r="G122" s="506">
        <v>1</v>
      </c>
      <c r="H122" s="506">
        <v>194</v>
      </c>
      <c r="I122" s="509">
        <v>109</v>
      </c>
      <c r="J122" s="509">
        <v>18916</v>
      </c>
      <c r="K122" s="506">
        <v>1.2342424637870286</v>
      </c>
      <c r="L122" s="506">
        <v>173.54128440366972</v>
      </c>
      <c r="M122" s="509">
        <v>75</v>
      </c>
      <c r="N122" s="509">
        <v>14775</v>
      </c>
      <c r="O122" s="522">
        <v>0.96404802296750625</v>
      </c>
      <c r="P122" s="510">
        <v>197</v>
      </c>
    </row>
    <row r="123" spans="1:16" ht="14.4" customHeight="1" x14ac:dyDescent="0.3">
      <c r="A123" s="505" t="s">
        <v>1917</v>
      </c>
      <c r="B123" s="506" t="s">
        <v>1894</v>
      </c>
      <c r="C123" s="506" t="s">
        <v>2089</v>
      </c>
      <c r="D123" s="506" t="s">
        <v>2090</v>
      </c>
      <c r="E123" s="509">
        <v>1037</v>
      </c>
      <c r="F123" s="509">
        <v>212585</v>
      </c>
      <c r="G123" s="506">
        <v>1</v>
      </c>
      <c r="H123" s="506">
        <v>205</v>
      </c>
      <c r="I123" s="509">
        <v>814</v>
      </c>
      <c r="J123" s="509">
        <v>167196</v>
      </c>
      <c r="K123" s="506">
        <v>0.78649010983841761</v>
      </c>
      <c r="L123" s="506">
        <v>205.4004914004914</v>
      </c>
      <c r="M123" s="509">
        <v>926</v>
      </c>
      <c r="N123" s="509">
        <v>191682</v>
      </c>
      <c r="O123" s="522">
        <v>0.90167227226756352</v>
      </c>
      <c r="P123" s="510">
        <v>207</v>
      </c>
    </row>
    <row r="124" spans="1:16" ht="14.4" customHeight="1" x14ac:dyDescent="0.3">
      <c r="A124" s="505" t="s">
        <v>1917</v>
      </c>
      <c r="B124" s="506" t="s">
        <v>1894</v>
      </c>
      <c r="C124" s="506" t="s">
        <v>2091</v>
      </c>
      <c r="D124" s="506" t="s">
        <v>2092</v>
      </c>
      <c r="E124" s="509">
        <v>1098</v>
      </c>
      <c r="F124" s="509">
        <v>164700</v>
      </c>
      <c r="G124" s="506">
        <v>1</v>
      </c>
      <c r="H124" s="506">
        <v>150</v>
      </c>
      <c r="I124" s="509">
        <v>1269</v>
      </c>
      <c r="J124" s="509">
        <v>190925</v>
      </c>
      <c r="K124" s="506">
        <v>1.1592289010321797</v>
      </c>
      <c r="L124" s="506">
        <v>150.45311268715525</v>
      </c>
      <c r="M124" s="509">
        <v>1097</v>
      </c>
      <c r="N124" s="509">
        <v>165647</v>
      </c>
      <c r="O124" s="522">
        <v>1.0057498482088647</v>
      </c>
      <c r="P124" s="510">
        <v>151</v>
      </c>
    </row>
    <row r="125" spans="1:16" ht="14.4" customHeight="1" x14ac:dyDescent="0.3">
      <c r="A125" s="505" t="s">
        <v>1917</v>
      </c>
      <c r="B125" s="506" t="s">
        <v>1894</v>
      </c>
      <c r="C125" s="506" t="s">
        <v>2093</v>
      </c>
      <c r="D125" s="506" t="s">
        <v>2094</v>
      </c>
      <c r="E125" s="509">
        <v>1430</v>
      </c>
      <c r="F125" s="509">
        <v>260260</v>
      </c>
      <c r="G125" s="506">
        <v>1</v>
      </c>
      <c r="H125" s="506">
        <v>182</v>
      </c>
      <c r="I125" s="509">
        <v>1639</v>
      </c>
      <c r="J125" s="509">
        <v>298632</v>
      </c>
      <c r="K125" s="506">
        <v>1.147437178206409</v>
      </c>
      <c r="L125" s="506">
        <v>182.20378279438683</v>
      </c>
      <c r="M125" s="509">
        <v>1805</v>
      </c>
      <c r="N125" s="509">
        <v>330315</v>
      </c>
      <c r="O125" s="522">
        <v>1.2691731345577499</v>
      </c>
      <c r="P125" s="510">
        <v>183</v>
      </c>
    </row>
    <row r="126" spans="1:16" ht="14.4" customHeight="1" x14ac:dyDescent="0.3">
      <c r="A126" s="505" t="s">
        <v>1917</v>
      </c>
      <c r="B126" s="506" t="s">
        <v>1894</v>
      </c>
      <c r="C126" s="506" t="s">
        <v>2095</v>
      </c>
      <c r="D126" s="506" t="s">
        <v>2096</v>
      </c>
      <c r="E126" s="509">
        <v>2710</v>
      </c>
      <c r="F126" s="509">
        <v>336040</v>
      </c>
      <c r="G126" s="506">
        <v>1</v>
      </c>
      <c r="H126" s="506">
        <v>124</v>
      </c>
      <c r="I126" s="509">
        <v>2971</v>
      </c>
      <c r="J126" s="509">
        <v>369616</v>
      </c>
      <c r="K126" s="506">
        <v>1.0999166765861208</v>
      </c>
      <c r="L126" s="506">
        <v>124.4079434533827</v>
      </c>
      <c r="M126" s="509">
        <v>3323</v>
      </c>
      <c r="N126" s="509">
        <v>415375</v>
      </c>
      <c r="O126" s="522">
        <v>1.2360879657183668</v>
      </c>
      <c r="P126" s="510">
        <v>125</v>
      </c>
    </row>
    <row r="127" spans="1:16" ht="14.4" customHeight="1" x14ac:dyDescent="0.3">
      <c r="A127" s="505" t="s">
        <v>1917</v>
      </c>
      <c r="B127" s="506" t="s">
        <v>1894</v>
      </c>
      <c r="C127" s="506" t="s">
        <v>2097</v>
      </c>
      <c r="D127" s="506" t="s">
        <v>2098</v>
      </c>
      <c r="E127" s="509">
        <v>8433</v>
      </c>
      <c r="F127" s="509">
        <v>1829961</v>
      </c>
      <c r="G127" s="506">
        <v>1</v>
      </c>
      <c r="H127" s="506">
        <v>217</v>
      </c>
      <c r="I127" s="509">
        <v>9122</v>
      </c>
      <c r="J127" s="509">
        <v>1980456</v>
      </c>
      <c r="K127" s="506">
        <v>1.0822394575622103</v>
      </c>
      <c r="L127" s="506">
        <v>217.10765183073886</v>
      </c>
      <c r="M127" s="509">
        <v>9227</v>
      </c>
      <c r="N127" s="509">
        <v>2020713</v>
      </c>
      <c r="O127" s="522">
        <v>1.1042382870454617</v>
      </c>
      <c r="P127" s="510">
        <v>219</v>
      </c>
    </row>
    <row r="128" spans="1:16" ht="14.4" customHeight="1" x14ac:dyDescent="0.3">
      <c r="A128" s="505" t="s">
        <v>1917</v>
      </c>
      <c r="B128" s="506" t="s">
        <v>1894</v>
      </c>
      <c r="C128" s="506" t="s">
        <v>2099</v>
      </c>
      <c r="D128" s="506" t="s">
        <v>2100</v>
      </c>
      <c r="E128" s="509">
        <v>413</v>
      </c>
      <c r="F128" s="509">
        <v>89621</v>
      </c>
      <c r="G128" s="506">
        <v>1</v>
      </c>
      <c r="H128" s="506">
        <v>217</v>
      </c>
      <c r="I128" s="509">
        <v>435</v>
      </c>
      <c r="J128" s="509">
        <v>94593</v>
      </c>
      <c r="K128" s="506">
        <v>1.0554780687562066</v>
      </c>
      <c r="L128" s="506">
        <v>217.45517241379309</v>
      </c>
      <c r="M128" s="509">
        <v>307</v>
      </c>
      <c r="N128" s="509">
        <v>67233</v>
      </c>
      <c r="O128" s="522">
        <v>0.7501924772095826</v>
      </c>
      <c r="P128" s="510">
        <v>219</v>
      </c>
    </row>
    <row r="129" spans="1:16" ht="14.4" customHeight="1" x14ac:dyDescent="0.3">
      <c r="A129" s="505" t="s">
        <v>1917</v>
      </c>
      <c r="B129" s="506" t="s">
        <v>1894</v>
      </c>
      <c r="C129" s="506" t="s">
        <v>2101</v>
      </c>
      <c r="D129" s="506" t="s">
        <v>2102</v>
      </c>
      <c r="E129" s="509">
        <v>8</v>
      </c>
      <c r="F129" s="509">
        <v>2752</v>
      </c>
      <c r="G129" s="506">
        <v>1</v>
      </c>
      <c r="H129" s="506">
        <v>344</v>
      </c>
      <c r="I129" s="509">
        <v>19</v>
      </c>
      <c r="J129" s="509">
        <v>6552</v>
      </c>
      <c r="K129" s="506">
        <v>2.3808139534883721</v>
      </c>
      <c r="L129" s="506">
        <v>344.84210526315792</v>
      </c>
      <c r="M129" s="509">
        <v>16</v>
      </c>
      <c r="N129" s="509">
        <v>5552</v>
      </c>
      <c r="O129" s="522">
        <v>2.0174418604651163</v>
      </c>
      <c r="P129" s="510">
        <v>347</v>
      </c>
    </row>
    <row r="130" spans="1:16" ht="14.4" customHeight="1" x14ac:dyDescent="0.3">
      <c r="A130" s="505" t="s">
        <v>1917</v>
      </c>
      <c r="B130" s="506" t="s">
        <v>1894</v>
      </c>
      <c r="C130" s="506" t="s">
        <v>2103</v>
      </c>
      <c r="D130" s="506" t="s">
        <v>2104</v>
      </c>
      <c r="E130" s="509">
        <v>946</v>
      </c>
      <c r="F130" s="509">
        <v>207174</v>
      </c>
      <c r="G130" s="506">
        <v>1</v>
      </c>
      <c r="H130" s="506">
        <v>219</v>
      </c>
      <c r="I130" s="509">
        <v>1566</v>
      </c>
      <c r="J130" s="509">
        <v>343149</v>
      </c>
      <c r="K130" s="506">
        <v>1.6563323583075096</v>
      </c>
      <c r="L130" s="506">
        <v>219.12452107279694</v>
      </c>
      <c r="M130" s="509">
        <v>1775</v>
      </c>
      <c r="N130" s="509">
        <v>392275</v>
      </c>
      <c r="O130" s="522">
        <v>1.8934567078880555</v>
      </c>
      <c r="P130" s="510">
        <v>221</v>
      </c>
    </row>
    <row r="131" spans="1:16" ht="14.4" customHeight="1" x14ac:dyDescent="0.3">
      <c r="A131" s="505" t="s">
        <v>1917</v>
      </c>
      <c r="B131" s="506" t="s">
        <v>1894</v>
      </c>
      <c r="C131" s="506" t="s">
        <v>2105</v>
      </c>
      <c r="D131" s="506" t="s">
        <v>2106</v>
      </c>
      <c r="E131" s="509">
        <v>78</v>
      </c>
      <c r="F131" s="509">
        <v>47502</v>
      </c>
      <c r="G131" s="506">
        <v>1</v>
      </c>
      <c r="H131" s="506">
        <v>609</v>
      </c>
      <c r="I131" s="509">
        <v>73</v>
      </c>
      <c r="J131" s="509">
        <v>44544</v>
      </c>
      <c r="K131" s="506">
        <v>0.93772893772893773</v>
      </c>
      <c r="L131" s="506">
        <v>610.19178082191786</v>
      </c>
      <c r="M131" s="509">
        <v>81</v>
      </c>
      <c r="N131" s="509">
        <v>49653</v>
      </c>
      <c r="O131" s="522">
        <v>1.0452823039029935</v>
      </c>
      <c r="P131" s="510">
        <v>613</v>
      </c>
    </row>
    <row r="132" spans="1:16" ht="14.4" customHeight="1" x14ac:dyDescent="0.3">
      <c r="A132" s="505" t="s">
        <v>1917</v>
      </c>
      <c r="B132" s="506" t="s">
        <v>1894</v>
      </c>
      <c r="C132" s="506" t="s">
        <v>2107</v>
      </c>
      <c r="D132" s="506" t="s">
        <v>2108</v>
      </c>
      <c r="E132" s="509">
        <v>2</v>
      </c>
      <c r="F132" s="509">
        <v>3500</v>
      </c>
      <c r="G132" s="506">
        <v>1</v>
      </c>
      <c r="H132" s="506">
        <v>1750</v>
      </c>
      <c r="I132" s="509">
        <v>1</v>
      </c>
      <c r="J132" s="509">
        <v>1750</v>
      </c>
      <c r="K132" s="506">
        <v>0.5</v>
      </c>
      <c r="L132" s="506">
        <v>1750</v>
      </c>
      <c r="M132" s="509"/>
      <c r="N132" s="509"/>
      <c r="O132" s="522"/>
      <c r="P132" s="510"/>
    </row>
    <row r="133" spans="1:16" ht="14.4" customHeight="1" x14ac:dyDescent="0.3">
      <c r="A133" s="505" t="s">
        <v>1917</v>
      </c>
      <c r="B133" s="506" t="s">
        <v>1894</v>
      </c>
      <c r="C133" s="506" t="s">
        <v>2109</v>
      </c>
      <c r="D133" s="506" t="s">
        <v>2110</v>
      </c>
      <c r="E133" s="509">
        <v>25</v>
      </c>
      <c r="F133" s="509">
        <v>25350</v>
      </c>
      <c r="G133" s="506">
        <v>1</v>
      </c>
      <c r="H133" s="506">
        <v>1014</v>
      </c>
      <c r="I133" s="509">
        <v>19</v>
      </c>
      <c r="J133" s="509">
        <v>19330</v>
      </c>
      <c r="K133" s="506">
        <v>0.7625246548323471</v>
      </c>
      <c r="L133" s="506">
        <v>1017.3684210526316</v>
      </c>
      <c r="M133" s="509">
        <v>24</v>
      </c>
      <c r="N133" s="509">
        <v>24624</v>
      </c>
      <c r="O133" s="522">
        <v>0.97136094674556217</v>
      </c>
      <c r="P133" s="510">
        <v>1026</v>
      </c>
    </row>
    <row r="134" spans="1:16" ht="14.4" customHeight="1" x14ac:dyDescent="0.3">
      <c r="A134" s="505" t="s">
        <v>1917</v>
      </c>
      <c r="B134" s="506" t="s">
        <v>1894</v>
      </c>
      <c r="C134" s="506" t="s">
        <v>2111</v>
      </c>
      <c r="D134" s="506" t="s">
        <v>2112</v>
      </c>
      <c r="E134" s="509">
        <v>43</v>
      </c>
      <c r="F134" s="509">
        <v>19307</v>
      </c>
      <c r="G134" s="506">
        <v>1</v>
      </c>
      <c r="H134" s="506">
        <v>449</v>
      </c>
      <c r="I134" s="509">
        <v>43</v>
      </c>
      <c r="J134" s="509">
        <v>19335</v>
      </c>
      <c r="K134" s="506">
        <v>1.0014502512042265</v>
      </c>
      <c r="L134" s="506">
        <v>449.6511627906977</v>
      </c>
      <c r="M134" s="509">
        <v>34</v>
      </c>
      <c r="N134" s="509">
        <v>15368</v>
      </c>
      <c r="O134" s="522">
        <v>0.79598073237685818</v>
      </c>
      <c r="P134" s="510">
        <v>452</v>
      </c>
    </row>
    <row r="135" spans="1:16" ht="14.4" customHeight="1" x14ac:dyDescent="0.3">
      <c r="A135" s="505" t="s">
        <v>1917</v>
      </c>
      <c r="B135" s="506" t="s">
        <v>1894</v>
      </c>
      <c r="C135" s="506" t="s">
        <v>2113</v>
      </c>
      <c r="D135" s="506" t="s">
        <v>2114</v>
      </c>
      <c r="E135" s="509">
        <v>7</v>
      </c>
      <c r="F135" s="509">
        <v>3311</v>
      </c>
      <c r="G135" s="506">
        <v>1</v>
      </c>
      <c r="H135" s="506">
        <v>473</v>
      </c>
      <c r="I135" s="509">
        <v>4</v>
      </c>
      <c r="J135" s="509">
        <v>1898</v>
      </c>
      <c r="K135" s="506">
        <v>0.57324071277559652</v>
      </c>
      <c r="L135" s="506">
        <v>474.5</v>
      </c>
      <c r="M135" s="509">
        <v>5</v>
      </c>
      <c r="N135" s="509">
        <v>2380</v>
      </c>
      <c r="O135" s="522">
        <v>0.71881606765327699</v>
      </c>
      <c r="P135" s="510">
        <v>476</v>
      </c>
    </row>
    <row r="136" spans="1:16" ht="14.4" customHeight="1" x14ac:dyDescent="0.3">
      <c r="A136" s="505" t="s">
        <v>1917</v>
      </c>
      <c r="B136" s="506" t="s">
        <v>1894</v>
      </c>
      <c r="C136" s="506" t="s">
        <v>2115</v>
      </c>
      <c r="D136" s="506" t="s">
        <v>2116</v>
      </c>
      <c r="E136" s="509"/>
      <c r="F136" s="509"/>
      <c r="G136" s="506"/>
      <c r="H136" s="506"/>
      <c r="I136" s="509">
        <v>1</v>
      </c>
      <c r="J136" s="509">
        <v>323</v>
      </c>
      <c r="K136" s="506"/>
      <c r="L136" s="506">
        <v>323</v>
      </c>
      <c r="M136" s="509"/>
      <c r="N136" s="509"/>
      <c r="O136" s="522"/>
      <c r="P136" s="510"/>
    </row>
    <row r="137" spans="1:16" ht="14.4" customHeight="1" x14ac:dyDescent="0.3">
      <c r="A137" s="505" t="s">
        <v>1917</v>
      </c>
      <c r="B137" s="506" t="s">
        <v>1894</v>
      </c>
      <c r="C137" s="506" t="s">
        <v>2117</v>
      </c>
      <c r="D137" s="506" t="s">
        <v>2118</v>
      </c>
      <c r="E137" s="509">
        <v>1</v>
      </c>
      <c r="F137" s="509">
        <v>645</v>
      </c>
      <c r="G137" s="506">
        <v>1</v>
      </c>
      <c r="H137" s="506">
        <v>645</v>
      </c>
      <c r="I137" s="509"/>
      <c r="J137" s="509"/>
      <c r="K137" s="506"/>
      <c r="L137" s="506"/>
      <c r="M137" s="509"/>
      <c r="N137" s="509"/>
      <c r="O137" s="522"/>
      <c r="P137" s="510"/>
    </row>
    <row r="138" spans="1:16" ht="14.4" customHeight="1" x14ac:dyDescent="0.3">
      <c r="A138" s="505" t="s">
        <v>1917</v>
      </c>
      <c r="B138" s="506" t="s">
        <v>1894</v>
      </c>
      <c r="C138" s="506" t="s">
        <v>2119</v>
      </c>
      <c r="D138" s="506" t="s">
        <v>2120</v>
      </c>
      <c r="E138" s="509">
        <v>57</v>
      </c>
      <c r="F138" s="509">
        <v>14649</v>
      </c>
      <c r="G138" s="506">
        <v>1</v>
      </c>
      <c r="H138" s="506">
        <v>257</v>
      </c>
      <c r="I138" s="509">
        <v>9</v>
      </c>
      <c r="J138" s="509">
        <v>2316</v>
      </c>
      <c r="K138" s="506">
        <v>0.15809952897808724</v>
      </c>
      <c r="L138" s="506">
        <v>257.33333333333331</v>
      </c>
      <c r="M138" s="509">
        <v>10</v>
      </c>
      <c r="N138" s="509">
        <v>2590</v>
      </c>
      <c r="O138" s="522">
        <v>0.17680387739777459</v>
      </c>
      <c r="P138" s="510">
        <v>259</v>
      </c>
    </row>
    <row r="139" spans="1:16" ht="14.4" customHeight="1" x14ac:dyDescent="0.3">
      <c r="A139" s="505" t="s">
        <v>1917</v>
      </c>
      <c r="B139" s="506" t="s">
        <v>1894</v>
      </c>
      <c r="C139" s="506" t="s">
        <v>2121</v>
      </c>
      <c r="D139" s="506" t="s">
        <v>2122</v>
      </c>
      <c r="E139" s="509">
        <v>135</v>
      </c>
      <c r="F139" s="509">
        <v>44010</v>
      </c>
      <c r="G139" s="506">
        <v>1</v>
      </c>
      <c r="H139" s="506">
        <v>326</v>
      </c>
      <c r="I139" s="509">
        <v>136</v>
      </c>
      <c r="J139" s="509">
        <v>43843</v>
      </c>
      <c r="K139" s="506">
        <v>0.99620540786184963</v>
      </c>
      <c r="L139" s="506">
        <v>322.375</v>
      </c>
      <c r="M139" s="509">
        <v>171</v>
      </c>
      <c r="N139" s="509">
        <v>56430</v>
      </c>
      <c r="O139" s="522">
        <v>1.2822085889570551</v>
      </c>
      <c r="P139" s="510">
        <v>330</v>
      </c>
    </row>
    <row r="140" spans="1:16" ht="14.4" customHeight="1" x14ac:dyDescent="0.3">
      <c r="A140" s="505" t="s">
        <v>1917</v>
      </c>
      <c r="B140" s="506" t="s">
        <v>1894</v>
      </c>
      <c r="C140" s="506" t="s">
        <v>2123</v>
      </c>
      <c r="D140" s="506" t="s">
        <v>2124</v>
      </c>
      <c r="E140" s="509">
        <v>1</v>
      </c>
      <c r="F140" s="509">
        <v>4493</v>
      </c>
      <c r="G140" s="506">
        <v>1</v>
      </c>
      <c r="H140" s="506">
        <v>4493</v>
      </c>
      <c r="I140" s="509">
        <v>1</v>
      </c>
      <c r="J140" s="509">
        <v>4493</v>
      </c>
      <c r="K140" s="506">
        <v>1</v>
      </c>
      <c r="L140" s="506">
        <v>4493</v>
      </c>
      <c r="M140" s="509"/>
      <c r="N140" s="509"/>
      <c r="O140" s="522"/>
      <c r="P140" s="510"/>
    </row>
    <row r="141" spans="1:16" ht="14.4" customHeight="1" x14ac:dyDescent="0.3">
      <c r="A141" s="505" t="s">
        <v>1917</v>
      </c>
      <c r="B141" s="506" t="s">
        <v>1894</v>
      </c>
      <c r="C141" s="506" t="s">
        <v>2125</v>
      </c>
      <c r="D141" s="506" t="s">
        <v>2126</v>
      </c>
      <c r="E141" s="509">
        <v>3</v>
      </c>
      <c r="F141" s="509">
        <v>12381</v>
      </c>
      <c r="G141" s="506">
        <v>1</v>
      </c>
      <c r="H141" s="506">
        <v>4127</v>
      </c>
      <c r="I141" s="509">
        <v>1</v>
      </c>
      <c r="J141" s="509">
        <v>4127</v>
      </c>
      <c r="K141" s="506">
        <v>0.33333333333333331</v>
      </c>
      <c r="L141" s="506">
        <v>4127</v>
      </c>
      <c r="M141" s="509">
        <v>4</v>
      </c>
      <c r="N141" s="509">
        <v>16556</v>
      </c>
      <c r="O141" s="522">
        <v>1.3372102414990712</v>
      </c>
      <c r="P141" s="510">
        <v>4139</v>
      </c>
    </row>
    <row r="142" spans="1:16" ht="14.4" customHeight="1" x14ac:dyDescent="0.3">
      <c r="A142" s="505" t="s">
        <v>1917</v>
      </c>
      <c r="B142" s="506" t="s">
        <v>1894</v>
      </c>
      <c r="C142" s="506" t="s">
        <v>2127</v>
      </c>
      <c r="D142" s="506" t="s">
        <v>2128</v>
      </c>
      <c r="E142" s="509">
        <v>2</v>
      </c>
      <c r="F142" s="509">
        <v>556</v>
      </c>
      <c r="G142" s="506">
        <v>1</v>
      </c>
      <c r="H142" s="506">
        <v>278</v>
      </c>
      <c r="I142" s="509">
        <v>2</v>
      </c>
      <c r="J142" s="509">
        <v>556</v>
      </c>
      <c r="K142" s="506">
        <v>1</v>
      </c>
      <c r="L142" s="506">
        <v>278</v>
      </c>
      <c r="M142" s="509">
        <v>8</v>
      </c>
      <c r="N142" s="509">
        <v>2232</v>
      </c>
      <c r="O142" s="522">
        <v>4.014388489208633</v>
      </c>
      <c r="P142" s="510">
        <v>279</v>
      </c>
    </row>
    <row r="143" spans="1:16" ht="14.4" customHeight="1" x14ac:dyDescent="0.3">
      <c r="A143" s="505" t="s">
        <v>1917</v>
      </c>
      <c r="B143" s="506" t="s">
        <v>1894</v>
      </c>
      <c r="C143" s="506" t="s">
        <v>2129</v>
      </c>
      <c r="D143" s="506" t="s">
        <v>2130</v>
      </c>
      <c r="E143" s="509">
        <v>12</v>
      </c>
      <c r="F143" s="509">
        <v>75000</v>
      </c>
      <c r="G143" s="506">
        <v>1</v>
      </c>
      <c r="H143" s="506">
        <v>6250</v>
      </c>
      <c r="I143" s="509">
        <v>22</v>
      </c>
      <c r="J143" s="509">
        <v>137580</v>
      </c>
      <c r="K143" s="506">
        <v>1.8344</v>
      </c>
      <c r="L143" s="506">
        <v>6253.636363636364</v>
      </c>
      <c r="M143" s="509">
        <v>16</v>
      </c>
      <c r="N143" s="509">
        <v>100224</v>
      </c>
      <c r="O143" s="522">
        <v>1.33632</v>
      </c>
      <c r="P143" s="510">
        <v>6264</v>
      </c>
    </row>
    <row r="144" spans="1:16" ht="14.4" customHeight="1" x14ac:dyDescent="0.3">
      <c r="A144" s="505" t="s">
        <v>1917</v>
      </c>
      <c r="B144" s="506" t="s">
        <v>1894</v>
      </c>
      <c r="C144" s="506" t="s">
        <v>2131</v>
      </c>
      <c r="D144" s="506" t="s">
        <v>2132</v>
      </c>
      <c r="E144" s="509">
        <v>11</v>
      </c>
      <c r="F144" s="509">
        <v>16665</v>
      </c>
      <c r="G144" s="506">
        <v>1</v>
      </c>
      <c r="H144" s="506">
        <v>1515</v>
      </c>
      <c r="I144" s="509">
        <v>11</v>
      </c>
      <c r="J144" s="509">
        <v>16713</v>
      </c>
      <c r="K144" s="506">
        <v>1.0028802880288028</v>
      </c>
      <c r="L144" s="506">
        <v>1519.3636363636363</v>
      </c>
      <c r="M144" s="509">
        <v>13</v>
      </c>
      <c r="N144" s="509">
        <v>19851</v>
      </c>
      <c r="O144" s="522">
        <v>1.1911791179117912</v>
      </c>
      <c r="P144" s="510">
        <v>1527</v>
      </c>
    </row>
    <row r="145" spans="1:16" ht="14.4" customHeight="1" x14ac:dyDescent="0.3">
      <c r="A145" s="505" t="s">
        <v>1917</v>
      </c>
      <c r="B145" s="506" t="s">
        <v>1894</v>
      </c>
      <c r="C145" s="506" t="s">
        <v>2133</v>
      </c>
      <c r="D145" s="506" t="s">
        <v>2134</v>
      </c>
      <c r="E145" s="509">
        <v>1</v>
      </c>
      <c r="F145" s="509">
        <v>1088</v>
      </c>
      <c r="G145" s="506">
        <v>1</v>
      </c>
      <c r="H145" s="506">
        <v>1088</v>
      </c>
      <c r="I145" s="509">
        <v>1</v>
      </c>
      <c r="J145" s="509">
        <v>1088</v>
      </c>
      <c r="K145" s="506">
        <v>1</v>
      </c>
      <c r="L145" s="506">
        <v>1088</v>
      </c>
      <c r="M145" s="509"/>
      <c r="N145" s="509"/>
      <c r="O145" s="522"/>
      <c r="P145" s="510"/>
    </row>
    <row r="146" spans="1:16" ht="14.4" customHeight="1" x14ac:dyDescent="0.3">
      <c r="A146" s="505" t="s">
        <v>1917</v>
      </c>
      <c r="B146" s="506" t="s">
        <v>1894</v>
      </c>
      <c r="C146" s="506" t="s">
        <v>2135</v>
      </c>
      <c r="D146" s="506" t="s">
        <v>2136</v>
      </c>
      <c r="E146" s="509">
        <v>20</v>
      </c>
      <c r="F146" s="509">
        <v>94040</v>
      </c>
      <c r="G146" s="506">
        <v>1</v>
      </c>
      <c r="H146" s="506">
        <v>4702</v>
      </c>
      <c r="I146" s="509">
        <v>29</v>
      </c>
      <c r="J146" s="509">
        <v>136430</v>
      </c>
      <c r="K146" s="506">
        <v>1.4507656316461079</v>
      </c>
      <c r="L146" s="506">
        <v>4704.4827586206893</v>
      </c>
      <c r="M146" s="509">
        <v>22</v>
      </c>
      <c r="N146" s="509">
        <v>103708</v>
      </c>
      <c r="O146" s="522">
        <v>1.1028073160357295</v>
      </c>
      <c r="P146" s="510">
        <v>4714</v>
      </c>
    </row>
    <row r="147" spans="1:16" ht="14.4" customHeight="1" x14ac:dyDescent="0.3">
      <c r="A147" s="505" t="s">
        <v>1917</v>
      </c>
      <c r="B147" s="506" t="s">
        <v>1894</v>
      </c>
      <c r="C147" s="506" t="s">
        <v>2137</v>
      </c>
      <c r="D147" s="506" t="s">
        <v>2138</v>
      </c>
      <c r="E147" s="509">
        <v>35</v>
      </c>
      <c r="F147" s="509">
        <v>133525</v>
      </c>
      <c r="G147" s="506">
        <v>1</v>
      </c>
      <c r="H147" s="506">
        <v>3815</v>
      </c>
      <c r="I147" s="509">
        <v>23</v>
      </c>
      <c r="J147" s="509">
        <v>87817</v>
      </c>
      <c r="K147" s="506">
        <v>0.65768208200711475</v>
      </c>
      <c r="L147" s="506">
        <v>3818.1304347826085</v>
      </c>
      <c r="M147" s="509">
        <v>54</v>
      </c>
      <c r="N147" s="509">
        <v>206496</v>
      </c>
      <c r="O147" s="522">
        <v>1.5464969106908819</v>
      </c>
      <c r="P147" s="510">
        <v>3824</v>
      </c>
    </row>
    <row r="148" spans="1:16" ht="14.4" customHeight="1" x14ac:dyDescent="0.3">
      <c r="A148" s="505" t="s">
        <v>1917</v>
      </c>
      <c r="B148" s="506" t="s">
        <v>1894</v>
      </c>
      <c r="C148" s="506" t="s">
        <v>2139</v>
      </c>
      <c r="D148" s="506" t="s">
        <v>2140</v>
      </c>
      <c r="E148" s="509">
        <v>23</v>
      </c>
      <c r="F148" s="509">
        <v>118450</v>
      </c>
      <c r="G148" s="506">
        <v>1</v>
      </c>
      <c r="H148" s="506">
        <v>5150</v>
      </c>
      <c r="I148" s="509">
        <v>11</v>
      </c>
      <c r="J148" s="509">
        <v>56706</v>
      </c>
      <c r="K148" s="506">
        <v>0.4787336428872942</v>
      </c>
      <c r="L148" s="506">
        <v>5155.090909090909</v>
      </c>
      <c r="M148" s="509">
        <v>6</v>
      </c>
      <c r="N148" s="509">
        <v>30972</v>
      </c>
      <c r="O148" s="522">
        <v>0.2614774166314901</v>
      </c>
      <c r="P148" s="510">
        <v>5162</v>
      </c>
    </row>
    <row r="149" spans="1:16" ht="14.4" customHeight="1" x14ac:dyDescent="0.3">
      <c r="A149" s="505" t="s">
        <v>1917</v>
      </c>
      <c r="B149" s="506" t="s">
        <v>1894</v>
      </c>
      <c r="C149" s="506" t="s">
        <v>2141</v>
      </c>
      <c r="D149" s="506" t="s">
        <v>2142</v>
      </c>
      <c r="E149" s="509">
        <v>27</v>
      </c>
      <c r="F149" s="509">
        <v>211545</v>
      </c>
      <c r="G149" s="506">
        <v>1</v>
      </c>
      <c r="H149" s="506">
        <v>7835</v>
      </c>
      <c r="I149" s="509">
        <v>16</v>
      </c>
      <c r="J149" s="509">
        <v>125490</v>
      </c>
      <c r="K149" s="506">
        <v>0.59320711905268386</v>
      </c>
      <c r="L149" s="506">
        <v>7843.125</v>
      </c>
      <c r="M149" s="509">
        <v>45</v>
      </c>
      <c r="N149" s="509">
        <v>353385</v>
      </c>
      <c r="O149" s="522">
        <v>1.6704956392256967</v>
      </c>
      <c r="P149" s="510">
        <v>7853</v>
      </c>
    </row>
    <row r="150" spans="1:16" ht="14.4" customHeight="1" x14ac:dyDescent="0.3">
      <c r="A150" s="505" t="s">
        <v>1917</v>
      </c>
      <c r="B150" s="506" t="s">
        <v>1894</v>
      </c>
      <c r="C150" s="506" t="s">
        <v>2143</v>
      </c>
      <c r="D150" s="506" t="s">
        <v>2144</v>
      </c>
      <c r="E150" s="509">
        <v>23</v>
      </c>
      <c r="F150" s="509">
        <v>38111</v>
      </c>
      <c r="G150" s="506">
        <v>1</v>
      </c>
      <c r="H150" s="506">
        <v>1657</v>
      </c>
      <c r="I150" s="509">
        <v>28</v>
      </c>
      <c r="J150" s="509">
        <v>43136</v>
      </c>
      <c r="K150" s="506">
        <v>1.1318516963606309</v>
      </c>
      <c r="L150" s="506">
        <v>1540.5714285714287</v>
      </c>
      <c r="M150" s="509">
        <v>10</v>
      </c>
      <c r="N150" s="509">
        <v>16660</v>
      </c>
      <c r="O150" s="522">
        <v>0.43714413161554405</v>
      </c>
      <c r="P150" s="510">
        <v>1666</v>
      </c>
    </row>
    <row r="151" spans="1:16" ht="14.4" customHeight="1" x14ac:dyDescent="0.3">
      <c r="A151" s="505" t="s">
        <v>1917</v>
      </c>
      <c r="B151" s="506" t="s">
        <v>1894</v>
      </c>
      <c r="C151" s="506" t="s">
        <v>2145</v>
      </c>
      <c r="D151" s="506" t="s">
        <v>2146</v>
      </c>
      <c r="E151" s="509">
        <v>760</v>
      </c>
      <c r="F151" s="509">
        <v>185440</v>
      </c>
      <c r="G151" s="506">
        <v>1</v>
      </c>
      <c r="H151" s="506">
        <v>244</v>
      </c>
      <c r="I151" s="509">
        <v>875</v>
      </c>
      <c r="J151" s="509">
        <v>212864</v>
      </c>
      <c r="K151" s="506">
        <v>1.147886108714409</v>
      </c>
      <c r="L151" s="506">
        <v>243.27314285714286</v>
      </c>
      <c r="M151" s="509">
        <v>843</v>
      </c>
      <c r="N151" s="509">
        <v>207378</v>
      </c>
      <c r="O151" s="522">
        <v>1.1183024158757549</v>
      </c>
      <c r="P151" s="510">
        <v>246</v>
      </c>
    </row>
    <row r="152" spans="1:16" ht="14.4" customHeight="1" x14ac:dyDescent="0.3">
      <c r="A152" s="505" t="s">
        <v>1917</v>
      </c>
      <c r="B152" s="506" t="s">
        <v>1894</v>
      </c>
      <c r="C152" s="506" t="s">
        <v>2147</v>
      </c>
      <c r="D152" s="506" t="s">
        <v>2148</v>
      </c>
      <c r="E152" s="509">
        <v>3213</v>
      </c>
      <c r="F152" s="509">
        <v>1073142</v>
      </c>
      <c r="G152" s="506">
        <v>1</v>
      </c>
      <c r="H152" s="506">
        <v>334</v>
      </c>
      <c r="I152" s="509">
        <v>3598</v>
      </c>
      <c r="J152" s="509">
        <v>1204004</v>
      </c>
      <c r="K152" s="506">
        <v>1.1219428556519082</v>
      </c>
      <c r="L152" s="506">
        <v>334.63146192329071</v>
      </c>
      <c r="M152" s="509">
        <v>3886</v>
      </c>
      <c r="N152" s="509">
        <v>1309582</v>
      </c>
      <c r="O152" s="522">
        <v>1.2203249896099491</v>
      </c>
      <c r="P152" s="510">
        <v>337</v>
      </c>
    </row>
    <row r="153" spans="1:16" ht="14.4" customHeight="1" x14ac:dyDescent="0.3">
      <c r="A153" s="505" t="s">
        <v>1917</v>
      </c>
      <c r="B153" s="506" t="s">
        <v>1894</v>
      </c>
      <c r="C153" s="506" t="s">
        <v>2149</v>
      </c>
      <c r="D153" s="506" t="s">
        <v>2150</v>
      </c>
      <c r="E153" s="509">
        <v>650</v>
      </c>
      <c r="F153" s="509">
        <v>540150</v>
      </c>
      <c r="G153" s="506">
        <v>1</v>
      </c>
      <c r="H153" s="506">
        <v>831</v>
      </c>
      <c r="I153" s="509">
        <v>696</v>
      </c>
      <c r="J153" s="509">
        <v>577974</v>
      </c>
      <c r="K153" s="506">
        <v>1.0700249930574841</v>
      </c>
      <c r="L153" s="506">
        <v>830.42241379310349</v>
      </c>
      <c r="M153" s="509">
        <v>743</v>
      </c>
      <c r="N153" s="509">
        <v>621891</v>
      </c>
      <c r="O153" s="522">
        <v>1.1513301860594278</v>
      </c>
      <c r="P153" s="510">
        <v>837</v>
      </c>
    </row>
    <row r="154" spans="1:16" ht="14.4" customHeight="1" x14ac:dyDescent="0.3">
      <c r="A154" s="505" t="s">
        <v>1917</v>
      </c>
      <c r="B154" s="506" t="s">
        <v>1894</v>
      </c>
      <c r="C154" s="506" t="s">
        <v>2151</v>
      </c>
      <c r="D154" s="506" t="s">
        <v>2152</v>
      </c>
      <c r="E154" s="509">
        <v>4</v>
      </c>
      <c r="F154" s="509">
        <v>4172</v>
      </c>
      <c r="G154" s="506">
        <v>1</v>
      </c>
      <c r="H154" s="506">
        <v>1043</v>
      </c>
      <c r="I154" s="509">
        <v>1</v>
      </c>
      <c r="J154" s="509">
        <v>1043</v>
      </c>
      <c r="K154" s="506">
        <v>0.25</v>
      </c>
      <c r="L154" s="506">
        <v>1043</v>
      </c>
      <c r="M154" s="509">
        <v>3</v>
      </c>
      <c r="N154" s="509">
        <v>3138</v>
      </c>
      <c r="O154" s="522">
        <v>0.75215723873441998</v>
      </c>
      <c r="P154" s="510">
        <v>1046</v>
      </c>
    </row>
    <row r="155" spans="1:16" ht="14.4" customHeight="1" x14ac:dyDescent="0.3">
      <c r="A155" s="505" t="s">
        <v>1917</v>
      </c>
      <c r="B155" s="506" t="s">
        <v>1894</v>
      </c>
      <c r="C155" s="506" t="s">
        <v>2153</v>
      </c>
      <c r="D155" s="506" t="s">
        <v>2154</v>
      </c>
      <c r="E155" s="509">
        <v>1074</v>
      </c>
      <c r="F155" s="509">
        <v>1371498</v>
      </c>
      <c r="G155" s="506">
        <v>1</v>
      </c>
      <c r="H155" s="506">
        <v>1277</v>
      </c>
      <c r="I155" s="509">
        <v>1434</v>
      </c>
      <c r="J155" s="509">
        <v>1832949</v>
      </c>
      <c r="K155" s="506">
        <v>1.3364576543312494</v>
      </c>
      <c r="L155" s="506">
        <v>1278.2071129707113</v>
      </c>
      <c r="M155" s="509">
        <v>1433</v>
      </c>
      <c r="N155" s="509">
        <v>1835673</v>
      </c>
      <c r="O155" s="522">
        <v>1.3384438037824335</v>
      </c>
      <c r="P155" s="510">
        <v>1281</v>
      </c>
    </row>
    <row r="156" spans="1:16" ht="14.4" customHeight="1" x14ac:dyDescent="0.3">
      <c r="A156" s="505" t="s">
        <v>1917</v>
      </c>
      <c r="B156" s="506" t="s">
        <v>1894</v>
      </c>
      <c r="C156" s="506" t="s">
        <v>2155</v>
      </c>
      <c r="D156" s="506" t="s">
        <v>2156</v>
      </c>
      <c r="E156" s="509">
        <v>1009</v>
      </c>
      <c r="F156" s="509">
        <v>1174476</v>
      </c>
      <c r="G156" s="506">
        <v>1</v>
      </c>
      <c r="H156" s="506">
        <v>1164</v>
      </c>
      <c r="I156" s="509">
        <v>1096</v>
      </c>
      <c r="J156" s="509">
        <v>1276628</v>
      </c>
      <c r="K156" s="506">
        <v>1.0869766602297535</v>
      </c>
      <c r="L156" s="506">
        <v>1164.8065693430658</v>
      </c>
      <c r="M156" s="509">
        <v>1107</v>
      </c>
      <c r="N156" s="509">
        <v>1291869</v>
      </c>
      <c r="O156" s="522">
        <v>1.0999535111828593</v>
      </c>
      <c r="P156" s="510">
        <v>1167</v>
      </c>
    </row>
    <row r="157" spans="1:16" ht="14.4" customHeight="1" x14ac:dyDescent="0.3">
      <c r="A157" s="505" t="s">
        <v>1917</v>
      </c>
      <c r="B157" s="506" t="s">
        <v>1894</v>
      </c>
      <c r="C157" s="506" t="s">
        <v>2157</v>
      </c>
      <c r="D157" s="506" t="s">
        <v>2158</v>
      </c>
      <c r="E157" s="509">
        <v>3301</v>
      </c>
      <c r="F157" s="509">
        <v>16729468</v>
      </c>
      <c r="G157" s="506">
        <v>1</v>
      </c>
      <c r="H157" s="506">
        <v>5068</v>
      </c>
      <c r="I157" s="509">
        <v>4179</v>
      </c>
      <c r="J157" s="509">
        <v>21169154</v>
      </c>
      <c r="K157" s="506">
        <v>1.2653811824739436</v>
      </c>
      <c r="L157" s="506">
        <v>5065.60277578368</v>
      </c>
      <c r="M157" s="509">
        <v>4305</v>
      </c>
      <c r="N157" s="509">
        <v>21852180</v>
      </c>
      <c r="O157" s="522">
        <v>1.3062089003667061</v>
      </c>
      <c r="P157" s="510">
        <v>5076</v>
      </c>
    </row>
    <row r="158" spans="1:16" ht="14.4" customHeight="1" x14ac:dyDescent="0.3">
      <c r="A158" s="505" t="s">
        <v>1917</v>
      </c>
      <c r="B158" s="506" t="s">
        <v>1894</v>
      </c>
      <c r="C158" s="506" t="s">
        <v>2159</v>
      </c>
      <c r="D158" s="506" t="s">
        <v>2160</v>
      </c>
      <c r="E158" s="509">
        <v>61</v>
      </c>
      <c r="F158" s="509">
        <v>468053</v>
      </c>
      <c r="G158" s="506">
        <v>1</v>
      </c>
      <c r="H158" s="506">
        <v>7673</v>
      </c>
      <c r="I158" s="509">
        <v>56</v>
      </c>
      <c r="J158" s="509">
        <v>429848</v>
      </c>
      <c r="K158" s="506">
        <v>0.91837462851429219</v>
      </c>
      <c r="L158" s="506">
        <v>7675.8571428571431</v>
      </c>
      <c r="M158" s="509">
        <v>54</v>
      </c>
      <c r="N158" s="509">
        <v>414990</v>
      </c>
      <c r="O158" s="522">
        <v>0.88663036023698172</v>
      </c>
      <c r="P158" s="510">
        <v>7685</v>
      </c>
    </row>
    <row r="159" spans="1:16" ht="14.4" customHeight="1" x14ac:dyDescent="0.3">
      <c r="A159" s="505" t="s">
        <v>1917</v>
      </c>
      <c r="B159" s="506" t="s">
        <v>1894</v>
      </c>
      <c r="C159" s="506" t="s">
        <v>2161</v>
      </c>
      <c r="D159" s="506" t="s">
        <v>2162</v>
      </c>
      <c r="E159" s="509">
        <v>105</v>
      </c>
      <c r="F159" s="509">
        <v>578340</v>
      </c>
      <c r="G159" s="506">
        <v>1</v>
      </c>
      <c r="H159" s="506">
        <v>5508</v>
      </c>
      <c r="I159" s="509">
        <v>118</v>
      </c>
      <c r="J159" s="509">
        <v>650280</v>
      </c>
      <c r="K159" s="506">
        <v>1.1243904969395166</v>
      </c>
      <c r="L159" s="506">
        <v>5510.8474576271183</v>
      </c>
      <c r="M159" s="509">
        <v>113</v>
      </c>
      <c r="N159" s="509">
        <v>623308</v>
      </c>
      <c r="O159" s="522">
        <v>1.077753570564028</v>
      </c>
      <c r="P159" s="510">
        <v>5516</v>
      </c>
    </row>
    <row r="160" spans="1:16" ht="14.4" customHeight="1" x14ac:dyDescent="0.3">
      <c r="A160" s="505" t="s">
        <v>1917</v>
      </c>
      <c r="B160" s="506" t="s">
        <v>1894</v>
      </c>
      <c r="C160" s="506" t="s">
        <v>2163</v>
      </c>
      <c r="D160" s="506" t="s">
        <v>2164</v>
      </c>
      <c r="E160" s="509">
        <v>858</v>
      </c>
      <c r="F160" s="509">
        <v>88374</v>
      </c>
      <c r="G160" s="506">
        <v>1</v>
      </c>
      <c r="H160" s="506">
        <v>103</v>
      </c>
      <c r="I160" s="509">
        <v>798</v>
      </c>
      <c r="J160" s="509">
        <v>82350</v>
      </c>
      <c r="K160" s="506">
        <v>0.93183515513612603</v>
      </c>
      <c r="L160" s="506">
        <v>103.19548872180451</v>
      </c>
      <c r="M160" s="509">
        <v>734</v>
      </c>
      <c r="N160" s="509">
        <v>77070</v>
      </c>
      <c r="O160" s="522">
        <v>0.87208907597257113</v>
      </c>
      <c r="P160" s="510">
        <v>105</v>
      </c>
    </row>
    <row r="161" spans="1:16" ht="14.4" customHeight="1" x14ac:dyDescent="0.3">
      <c r="A161" s="505" t="s">
        <v>1917</v>
      </c>
      <c r="B161" s="506" t="s">
        <v>1894</v>
      </c>
      <c r="C161" s="506" t="s">
        <v>2165</v>
      </c>
      <c r="D161" s="506" t="s">
        <v>2166</v>
      </c>
      <c r="E161" s="509">
        <v>3</v>
      </c>
      <c r="F161" s="509">
        <v>2226</v>
      </c>
      <c r="G161" s="506">
        <v>1</v>
      </c>
      <c r="H161" s="506">
        <v>742</v>
      </c>
      <c r="I161" s="509">
        <v>2</v>
      </c>
      <c r="J161" s="509">
        <v>1491</v>
      </c>
      <c r="K161" s="506">
        <v>0.66981132075471694</v>
      </c>
      <c r="L161" s="506">
        <v>745.5</v>
      </c>
      <c r="M161" s="509"/>
      <c r="N161" s="509"/>
      <c r="O161" s="522"/>
      <c r="P161" s="510"/>
    </row>
    <row r="162" spans="1:16" ht="14.4" customHeight="1" x14ac:dyDescent="0.3">
      <c r="A162" s="505" t="s">
        <v>1917</v>
      </c>
      <c r="B162" s="506" t="s">
        <v>1894</v>
      </c>
      <c r="C162" s="506" t="s">
        <v>2167</v>
      </c>
      <c r="D162" s="506" t="s">
        <v>2168</v>
      </c>
      <c r="E162" s="509">
        <v>8798</v>
      </c>
      <c r="F162" s="509">
        <v>1522054</v>
      </c>
      <c r="G162" s="506">
        <v>1</v>
      </c>
      <c r="H162" s="506">
        <v>173</v>
      </c>
      <c r="I162" s="509">
        <v>9325</v>
      </c>
      <c r="J162" s="509">
        <v>1614258</v>
      </c>
      <c r="K162" s="506">
        <v>1.0605786654087175</v>
      </c>
      <c r="L162" s="506">
        <v>173.11077747989276</v>
      </c>
      <c r="M162" s="509">
        <v>10664</v>
      </c>
      <c r="N162" s="509">
        <v>1866200</v>
      </c>
      <c r="O162" s="522">
        <v>1.2261063010905</v>
      </c>
      <c r="P162" s="510">
        <v>175</v>
      </c>
    </row>
    <row r="163" spans="1:16" ht="14.4" customHeight="1" x14ac:dyDescent="0.3">
      <c r="A163" s="505" t="s">
        <v>1917</v>
      </c>
      <c r="B163" s="506" t="s">
        <v>1894</v>
      </c>
      <c r="C163" s="506" t="s">
        <v>2169</v>
      </c>
      <c r="D163" s="506" t="s">
        <v>2170</v>
      </c>
      <c r="E163" s="509">
        <v>2492</v>
      </c>
      <c r="F163" s="509">
        <v>4974032</v>
      </c>
      <c r="G163" s="506">
        <v>1</v>
      </c>
      <c r="H163" s="506">
        <v>1996</v>
      </c>
      <c r="I163" s="509">
        <v>2932</v>
      </c>
      <c r="J163" s="509">
        <v>5848002</v>
      </c>
      <c r="K163" s="506">
        <v>1.1757065495356684</v>
      </c>
      <c r="L163" s="506">
        <v>1994.5436562073669</v>
      </c>
      <c r="M163" s="509">
        <v>3029</v>
      </c>
      <c r="N163" s="509">
        <v>6061029</v>
      </c>
      <c r="O163" s="522">
        <v>1.2185343801567823</v>
      </c>
      <c r="P163" s="510">
        <v>2001</v>
      </c>
    </row>
    <row r="164" spans="1:16" ht="14.4" customHeight="1" x14ac:dyDescent="0.3">
      <c r="A164" s="505" t="s">
        <v>1917</v>
      </c>
      <c r="B164" s="506" t="s">
        <v>1894</v>
      </c>
      <c r="C164" s="506" t="s">
        <v>2171</v>
      </c>
      <c r="D164" s="506" t="s">
        <v>2172</v>
      </c>
      <c r="E164" s="509">
        <v>3214</v>
      </c>
      <c r="F164" s="509">
        <v>1073476</v>
      </c>
      <c r="G164" s="506">
        <v>1</v>
      </c>
      <c r="H164" s="506">
        <v>334</v>
      </c>
      <c r="I164" s="509">
        <v>3600</v>
      </c>
      <c r="J164" s="509">
        <v>1204674</v>
      </c>
      <c r="K164" s="506">
        <v>1.1222179163763326</v>
      </c>
      <c r="L164" s="506">
        <v>334.63166666666666</v>
      </c>
      <c r="M164" s="509">
        <v>3885</v>
      </c>
      <c r="N164" s="509">
        <v>1309245</v>
      </c>
      <c r="O164" s="522">
        <v>1.2196313657687736</v>
      </c>
      <c r="P164" s="510">
        <v>337</v>
      </c>
    </row>
    <row r="165" spans="1:16" ht="14.4" customHeight="1" x14ac:dyDescent="0.3">
      <c r="A165" s="505" t="s">
        <v>1917</v>
      </c>
      <c r="B165" s="506" t="s">
        <v>1894</v>
      </c>
      <c r="C165" s="506" t="s">
        <v>2173</v>
      </c>
      <c r="D165" s="506" t="s">
        <v>2174</v>
      </c>
      <c r="E165" s="509">
        <v>627</v>
      </c>
      <c r="F165" s="509">
        <v>182457</v>
      </c>
      <c r="G165" s="506">
        <v>1</v>
      </c>
      <c r="H165" s="506">
        <v>291</v>
      </c>
      <c r="I165" s="509">
        <v>693</v>
      </c>
      <c r="J165" s="509">
        <v>200772</v>
      </c>
      <c r="K165" s="506">
        <v>1.100379815518177</v>
      </c>
      <c r="L165" s="506">
        <v>289.71428571428572</v>
      </c>
      <c r="M165" s="509">
        <v>558</v>
      </c>
      <c r="N165" s="509">
        <v>164610</v>
      </c>
      <c r="O165" s="522">
        <v>0.90218517239678386</v>
      </c>
      <c r="P165" s="510">
        <v>295</v>
      </c>
    </row>
    <row r="166" spans="1:16" ht="14.4" customHeight="1" x14ac:dyDescent="0.3">
      <c r="A166" s="505" t="s">
        <v>1917</v>
      </c>
      <c r="B166" s="506" t="s">
        <v>1894</v>
      </c>
      <c r="C166" s="506" t="s">
        <v>2175</v>
      </c>
      <c r="D166" s="506" t="s">
        <v>2176</v>
      </c>
      <c r="E166" s="509">
        <v>1082</v>
      </c>
      <c r="F166" s="509">
        <v>2912744</v>
      </c>
      <c r="G166" s="506">
        <v>1</v>
      </c>
      <c r="H166" s="506">
        <v>2692</v>
      </c>
      <c r="I166" s="509">
        <v>1237</v>
      </c>
      <c r="J166" s="509">
        <v>3331462</v>
      </c>
      <c r="K166" s="506">
        <v>1.1437537936735944</v>
      </c>
      <c r="L166" s="506">
        <v>2693.1786580436542</v>
      </c>
      <c r="M166" s="509">
        <v>1259</v>
      </c>
      <c r="N166" s="509">
        <v>3394264</v>
      </c>
      <c r="O166" s="522">
        <v>1.1653149058070329</v>
      </c>
      <c r="P166" s="510">
        <v>2696</v>
      </c>
    </row>
    <row r="167" spans="1:16" ht="14.4" customHeight="1" x14ac:dyDescent="0.3">
      <c r="A167" s="505" t="s">
        <v>1917</v>
      </c>
      <c r="B167" s="506" t="s">
        <v>1894</v>
      </c>
      <c r="C167" s="506" t="s">
        <v>2177</v>
      </c>
      <c r="D167" s="506" t="s">
        <v>2178</v>
      </c>
      <c r="E167" s="509">
        <v>507</v>
      </c>
      <c r="F167" s="509">
        <v>2626260</v>
      </c>
      <c r="G167" s="506">
        <v>1</v>
      </c>
      <c r="H167" s="506">
        <v>5180</v>
      </c>
      <c r="I167" s="509">
        <v>594</v>
      </c>
      <c r="J167" s="509">
        <v>3078462</v>
      </c>
      <c r="K167" s="506">
        <v>1.1721847798770875</v>
      </c>
      <c r="L167" s="506">
        <v>5182.5959595959594</v>
      </c>
      <c r="M167" s="509">
        <v>526</v>
      </c>
      <c r="N167" s="509">
        <v>2728888</v>
      </c>
      <c r="O167" s="522">
        <v>1.0390776236930084</v>
      </c>
      <c r="P167" s="510">
        <v>5188</v>
      </c>
    </row>
    <row r="168" spans="1:16" ht="14.4" customHeight="1" x14ac:dyDescent="0.3">
      <c r="A168" s="505" t="s">
        <v>1917</v>
      </c>
      <c r="B168" s="506" t="s">
        <v>1894</v>
      </c>
      <c r="C168" s="506" t="s">
        <v>2179</v>
      </c>
      <c r="D168" s="506" t="s">
        <v>2180</v>
      </c>
      <c r="E168" s="509">
        <v>404</v>
      </c>
      <c r="F168" s="509">
        <v>58984</v>
      </c>
      <c r="G168" s="506">
        <v>1</v>
      </c>
      <c r="H168" s="506">
        <v>146</v>
      </c>
      <c r="I168" s="509">
        <v>522</v>
      </c>
      <c r="J168" s="509">
        <v>74388</v>
      </c>
      <c r="K168" s="506">
        <v>1.2611555676115558</v>
      </c>
      <c r="L168" s="506">
        <v>142.50574712643677</v>
      </c>
      <c r="M168" s="509">
        <v>536</v>
      </c>
      <c r="N168" s="509">
        <v>79328</v>
      </c>
      <c r="O168" s="522">
        <v>1.344907093449071</v>
      </c>
      <c r="P168" s="510">
        <v>148</v>
      </c>
    </row>
    <row r="169" spans="1:16" ht="14.4" customHeight="1" x14ac:dyDescent="0.3">
      <c r="A169" s="505" t="s">
        <v>1917</v>
      </c>
      <c r="B169" s="506" t="s">
        <v>1894</v>
      </c>
      <c r="C169" s="506" t="s">
        <v>2181</v>
      </c>
      <c r="D169" s="506" t="s">
        <v>2182</v>
      </c>
      <c r="E169" s="509">
        <v>57</v>
      </c>
      <c r="F169" s="509">
        <v>37506</v>
      </c>
      <c r="G169" s="506">
        <v>1</v>
      </c>
      <c r="H169" s="506">
        <v>658</v>
      </c>
      <c r="I169" s="509">
        <v>55</v>
      </c>
      <c r="J169" s="509">
        <v>36262</v>
      </c>
      <c r="K169" s="506">
        <v>0.96683197355089856</v>
      </c>
      <c r="L169" s="506">
        <v>659.30909090909086</v>
      </c>
      <c r="M169" s="509">
        <v>67</v>
      </c>
      <c r="N169" s="509">
        <v>44354</v>
      </c>
      <c r="O169" s="522">
        <v>1.1825841198741536</v>
      </c>
      <c r="P169" s="510">
        <v>662</v>
      </c>
    </row>
    <row r="170" spans="1:16" ht="14.4" customHeight="1" x14ac:dyDescent="0.3">
      <c r="A170" s="505" t="s">
        <v>1917</v>
      </c>
      <c r="B170" s="506" t="s">
        <v>1894</v>
      </c>
      <c r="C170" s="506" t="s">
        <v>2183</v>
      </c>
      <c r="D170" s="506" t="s">
        <v>2184</v>
      </c>
      <c r="E170" s="509">
        <v>1</v>
      </c>
      <c r="F170" s="509">
        <v>293</v>
      </c>
      <c r="G170" s="506">
        <v>1</v>
      </c>
      <c r="H170" s="506">
        <v>293</v>
      </c>
      <c r="I170" s="509"/>
      <c r="J170" s="509"/>
      <c r="K170" s="506"/>
      <c r="L170" s="506"/>
      <c r="M170" s="509"/>
      <c r="N170" s="509"/>
      <c r="O170" s="522"/>
      <c r="P170" s="510"/>
    </row>
    <row r="171" spans="1:16" ht="14.4" customHeight="1" x14ac:dyDescent="0.3">
      <c r="A171" s="505" t="s">
        <v>1917</v>
      </c>
      <c r="B171" s="506" t="s">
        <v>1894</v>
      </c>
      <c r="C171" s="506" t="s">
        <v>2185</v>
      </c>
      <c r="D171" s="506" t="s">
        <v>2186</v>
      </c>
      <c r="E171" s="509">
        <v>43</v>
      </c>
      <c r="F171" s="509">
        <v>23865</v>
      </c>
      <c r="G171" s="506">
        <v>1</v>
      </c>
      <c r="H171" s="506">
        <v>555</v>
      </c>
      <c r="I171" s="509">
        <v>43</v>
      </c>
      <c r="J171" s="509">
        <v>23893</v>
      </c>
      <c r="K171" s="506">
        <v>1.0011732662895454</v>
      </c>
      <c r="L171" s="506">
        <v>555.65116279069764</v>
      </c>
      <c r="M171" s="509">
        <v>34</v>
      </c>
      <c r="N171" s="509">
        <v>18972</v>
      </c>
      <c r="O171" s="522">
        <v>0.79497171590194848</v>
      </c>
      <c r="P171" s="510">
        <v>558</v>
      </c>
    </row>
    <row r="172" spans="1:16" ht="14.4" customHeight="1" x14ac:dyDescent="0.3">
      <c r="A172" s="505" t="s">
        <v>1917</v>
      </c>
      <c r="B172" s="506" t="s">
        <v>1894</v>
      </c>
      <c r="C172" s="506" t="s">
        <v>2187</v>
      </c>
      <c r="D172" s="506" t="s">
        <v>2188</v>
      </c>
      <c r="E172" s="509">
        <v>2</v>
      </c>
      <c r="F172" s="509">
        <v>4152</v>
      </c>
      <c r="G172" s="506">
        <v>1</v>
      </c>
      <c r="H172" s="506">
        <v>2076</v>
      </c>
      <c r="I172" s="509"/>
      <c r="J172" s="509"/>
      <c r="K172" s="506"/>
      <c r="L172" s="506"/>
      <c r="M172" s="509"/>
      <c r="N172" s="509"/>
      <c r="O172" s="522"/>
      <c r="P172" s="510"/>
    </row>
    <row r="173" spans="1:16" ht="14.4" customHeight="1" x14ac:dyDescent="0.3">
      <c r="A173" s="505" t="s">
        <v>1917</v>
      </c>
      <c r="B173" s="506" t="s">
        <v>1894</v>
      </c>
      <c r="C173" s="506" t="s">
        <v>2189</v>
      </c>
      <c r="D173" s="506" t="s">
        <v>2190</v>
      </c>
      <c r="E173" s="509">
        <v>3472</v>
      </c>
      <c r="F173" s="509">
        <v>520800</v>
      </c>
      <c r="G173" s="506">
        <v>1</v>
      </c>
      <c r="H173" s="506">
        <v>150</v>
      </c>
      <c r="I173" s="509">
        <v>3725</v>
      </c>
      <c r="J173" s="509">
        <v>559798</v>
      </c>
      <c r="K173" s="506">
        <v>1.0748809523809524</v>
      </c>
      <c r="L173" s="506">
        <v>150.2813422818792</v>
      </c>
      <c r="M173" s="509">
        <v>3673</v>
      </c>
      <c r="N173" s="509">
        <v>554623</v>
      </c>
      <c r="O173" s="522">
        <v>1.064944316436252</v>
      </c>
      <c r="P173" s="510">
        <v>151</v>
      </c>
    </row>
    <row r="174" spans="1:16" ht="14.4" customHeight="1" x14ac:dyDescent="0.3">
      <c r="A174" s="505" t="s">
        <v>1917</v>
      </c>
      <c r="B174" s="506" t="s">
        <v>1894</v>
      </c>
      <c r="C174" s="506" t="s">
        <v>2191</v>
      </c>
      <c r="D174" s="506" t="s">
        <v>2192</v>
      </c>
      <c r="E174" s="509">
        <v>1448</v>
      </c>
      <c r="F174" s="509">
        <v>279464</v>
      </c>
      <c r="G174" s="506">
        <v>1</v>
      </c>
      <c r="H174" s="506">
        <v>193</v>
      </c>
      <c r="I174" s="509">
        <v>1499</v>
      </c>
      <c r="J174" s="509">
        <v>289986</v>
      </c>
      <c r="K174" s="506">
        <v>1.0376506455214267</v>
      </c>
      <c r="L174" s="506">
        <v>193.45296864576383</v>
      </c>
      <c r="M174" s="509">
        <v>1581</v>
      </c>
      <c r="N174" s="509">
        <v>308295</v>
      </c>
      <c r="O174" s="522">
        <v>1.1031653450891707</v>
      </c>
      <c r="P174" s="510">
        <v>195</v>
      </c>
    </row>
    <row r="175" spans="1:16" ht="14.4" customHeight="1" x14ac:dyDescent="0.3">
      <c r="A175" s="505" t="s">
        <v>1917</v>
      </c>
      <c r="B175" s="506" t="s">
        <v>1894</v>
      </c>
      <c r="C175" s="506" t="s">
        <v>2193</v>
      </c>
      <c r="D175" s="506" t="s">
        <v>2194</v>
      </c>
      <c r="E175" s="509">
        <v>105</v>
      </c>
      <c r="F175" s="509">
        <v>20790</v>
      </c>
      <c r="G175" s="506">
        <v>1</v>
      </c>
      <c r="H175" s="506">
        <v>198</v>
      </c>
      <c r="I175" s="509">
        <v>379</v>
      </c>
      <c r="J175" s="509">
        <v>74792</v>
      </c>
      <c r="K175" s="506">
        <v>3.5974987974987975</v>
      </c>
      <c r="L175" s="506">
        <v>197.34036939313984</v>
      </c>
      <c r="M175" s="509">
        <v>422</v>
      </c>
      <c r="N175" s="509">
        <v>84400</v>
      </c>
      <c r="O175" s="522">
        <v>4.0596440596440599</v>
      </c>
      <c r="P175" s="510">
        <v>200</v>
      </c>
    </row>
    <row r="176" spans="1:16" ht="14.4" customHeight="1" x14ac:dyDescent="0.3">
      <c r="A176" s="505" t="s">
        <v>1917</v>
      </c>
      <c r="B176" s="506" t="s">
        <v>1894</v>
      </c>
      <c r="C176" s="506" t="s">
        <v>2195</v>
      </c>
      <c r="D176" s="506" t="s">
        <v>2196</v>
      </c>
      <c r="E176" s="509">
        <v>131</v>
      </c>
      <c r="F176" s="509">
        <v>54365</v>
      </c>
      <c r="G176" s="506">
        <v>1</v>
      </c>
      <c r="H176" s="506">
        <v>415</v>
      </c>
      <c r="I176" s="509">
        <v>151</v>
      </c>
      <c r="J176" s="509">
        <v>62787</v>
      </c>
      <c r="K176" s="506">
        <v>1.1549158465924767</v>
      </c>
      <c r="L176" s="506">
        <v>415.80794701986753</v>
      </c>
      <c r="M176" s="509">
        <v>145</v>
      </c>
      <c r="N176" s="509">
        <v>60610</v>
      </c>
      <c r="O176" s="522">
        <v>1.1148717005426285</v>
      </c>
      <c r="P176" s="510">
        <v>418</v>
      </c>
    </row>
    <row r="177" spans="1:16" ht="14.4" customHeight="1" x14ac:dyDescent="0.3">
      <c r="A177" s="505" t="s">
        <v>1917</v>
      </c>
      <c r="B177" s="506" t="s">
        <v>1894</v>
      </c>
      <c r="C177" s="506" t="s">
        <v>2197</v>
      </c>
      <c r="D177" s="506" t="s">
        <v>2198</v>
      </c>
      <c r="E177" s="509">
        <v>12</v>
      </c>
      <c r="F177" s="509">
        <v>3084</v>
      </c>
      <c r="G177" s="506">
        <v>1</v>
      </c>
      <c r="H177" s="506">
        <v>257</v>
      </c>
      <c r="I177" s="509">
        <v>13</v>
      </c>
      <c r="J177" s="509">
        <v>2831</v>
      </c>
      <c r="K177" s="506">
        <v>0.91796368352788582</v>
      </c>
      <c r="L177" s="506">
        <v>217.76923076923077</v>
      </c>
      <c r="M177" s="509">
        <v>44</v>
      </c>
      <c r="N177" s="509">
        <v>11396</v>
      </c>
      <c r="O177" s="522">
        <v>3.6952010376134892</v>
      </c>
      <c r="P177" s="510">
        <v>259</v>
      </c>
    </row>
    <row r="178" spans="1:16" ht="14.4" customHeight="1" x14ac:dyDescent="0.3">
      <c r="A178" s="505" t="s">
        <v>1917</v>
      </c>
      <c r="B178" s="506" t="s">
        <v>1894</v>
      </c>
      <c r="C178" s="506" t="s">
        <v>2199</v>
      </c>
      <c r="D178" s="506" t="s">
        <v>2200</v>
      </c>
      <c r="E178" s="509">
        <v>873</v>
      </c>
      <c r="F178" s="509">
        <v>137934</v>
      </c>
      <c r="G178" s="506">
        <v>1</v>
      </c>
      <c r="H178" s="506">
        <v>158</v>
      </c>
      <c r="I178" s="509">
        <v>900</v>
      </c>
      <c r="J178" s="509">
        <v>142620</v>
      </c>
      <c r="K178" s="506">
        <v>1.0339727695854539</v>
      </c>
      <c r="L178" s="506">
        <v>158.46666666666667</v>
      </c>
      <c r="M178" s="509">
        <v>785</v>
      </c>
      <c r="N178" s="509">
        <v>124815</v>
      </c>
      <c r="O178" s="522">
        <v>0.90488929488016012</v>
      </c>
      <c r="P178" s="510">
        <v>159</v>
      </c>
    </row>
    <row r="179" spans="1:16" ht="14.4" customHeight="1" x14ac:dyDescent="0.3">
      <c r="A179" s="505" t="s">
        <v>1917</v>
      </c>
      <c r="B179" s="506" t="s">
        <v>1894</v>
      </c>
      <c r="C179" s="506" t="s">
        <v>2201</v>
      </c>
      <c r="D179" s="506"/>
      <c r="E179" s="509">
        <v>928</v>
      </c>
      <c r="F179" s="509">
        <v>289536</v>
      </c>
      <c r="G179" s="506">
        <v>1</v>
      </c>
      <c r="H179" s="506">
        <v>312</v>
      </c>
      <c r="I179" s="509">
        <v>858</v>
      </c>
      <c r="J179" s="509">
        <v>268022</v>
      </c>
      <c r="K179" s="506">
        <v>0.92569490495137052</v>
      </c>
      <c r="L179" s="506">
        <v>312.37995337995341</v>
      </c>
      <c r="M179" s="509"/>
      <c r="N179" s="509"/>
      <c r="O179" s="522"/>
      <c r="P179" s="510"/>
    </row>
    <row r="180" spans="1:16" ht="14.4" customHeight="1" x14ac:dyDescent="0.3">
      <c r="A180" s="505" t="s">
        <v>1917</v>
      </c>
      <c r="B180" s="506" t="s">
        <v>1894</v>
      </c>
      <c r="C180" s="506" t="s">
        <v>2202</v>
      </c>
      <c r="D180" s="506" t="s">
        <v>2203</v>
      </c>
      <c r="E180" s="509">
        <v>7</v>
      </c>
      <c r="F180" s="509">
        <v>2975</v>
      </c>
      <c r="G180" s="506">
        <v>1</v>
      </c>
      <c r="H180" s="506">
        <v>425</v>
      </c>
      <c r="I180" s="509">
        <v>7</v>
      </c>
      <c r="J180" s="509">
        <v>2985</v>
      </c>
      <c r="K180" s="506">
        <v>1.0033613445378151</v>
      </c>
      <c r="L180" s="506">
        <v>426.42857142857144</v>
      </c>
      <c r="M180" s="509">
        <v>9</v>
      </c>
      <c r="N180" s="509">
        <v>3852</v>
      </c>
      <c r="O180" s="522">
        <v>1.2947899159663865</v>
      </c>
      <c r="P180" s="510">
        <v>428</v>
      </c>
    </row>
    <row r="181" spans="1:16" ht="14.4" customHeight="1" x14ac:dyDescent="0.3">
      <c r="A181" s="505" t="s">
        <v>1917</v>
      </c>
      <c r="B181" s="506" t="s">
        <v>1894</v>
      </c>
      <c r="C181" s="506" t="s">
        <v>2204</v>
      </c>
      <c r="D181" s="506" t="s">
        <v>2205</v>
      </c>
      <c r="E181" s="509">
        <v>1054</v>
      </c>
      <c r="F181" s="509">
        <v>2232372</v>
      </c>
      <c r="G181" s="506">
        <v>1</v>
      </c>
      <c r="H181" s="506">
        <v>2118</v>
      </c>
      <c r="I181" s="509">
        <v>1075</v>
      </c>
      <c r="J181" s="509">
        <v>2278182</v>
      </c>
      <c r="K181" s="506">
        <v>1.0205207734194839</v>
      </c>
      <c r="L181" s="506">
        <v>2119.2390697674418</v>
      </c>
      <c r="M181" s="509">
        <v>1417</v>
      </c>
      <c r="N181" s="509">
        <v>3008291</v>
      </c>
      <c r="O181" s="522">
        <v>1.3475760312349376</v>
      </c>
      <c r="P181" s="510">
        <v>2123</v>
      </c>
    </row>
    <row r="182" spans="1:16" ht="14.4" customHeight="1" x14ac:dyDescent="0.3">
      <c r="A182" s="505" t="s">
        <v>1917</v>
      </c>
      <c r="B182" s="506" t="s">
        <v>1894</v>
      </c>
      <c r="C182" s="506" t="s">
        <v>2206</v>
      </c>
      <c r="D182" s="506" t="s">
        <v>2138</v>
      </c>
      <c r="E182" s="509">
        <v>36</v>
      </c>
      <c r="F182" s="509">
        <v>67104</v>
      </c>
      <c r="G182" s="506">
        <v>1</v>
      </c>
      <c r="H182" s="506">
        <v>1864</v>
      </c>
      <c r="I182" s="509">
        <v>24</v>
      </c>
      <c r="J182" s="509">
        <v>44772</v>
      </c>
      <c r="K182" s="506">
        <v>0.66720314735336195</v>
      </c>
      <c r="L182" s="506">
        <v>1865.5</v>
      </c>
      <c r="M182" s="509">
        <v>58</v>
      </c>
      <c r="N182" s="509">
        <v>108402</v>
      </c>
      <c r="O182" s="522">
        <v>1.6154327610872676</v>
      </c>
      <c r="P182" s="510">
        <v>1869</v>
      </c>
    </row>
    <row r="183" spans="1:16" ht="14.4" customHeight="1" x14ac:dyDescent="0.3">
      <c r="A183" s="505" t="s">
        <v>1917</v>
      </c>
      <c r="B183" s="506" t="s">
        <v>1894</v>
      </c>
      <c r="C183" s="506" t="s">
        <v>2207</v>
      </c>
      <c r="D183" s="506" t="s">
        <v>2208</v>
      </c>
      <c r="E183" s="509">
        <v>155</v>
      </c>
      <c r="F183" s="509">
        <v>24490</v>
      </c>
      <c r="G183" s="506">
        <v>1</v>
      </c>
      <c r="H183" s="506">
        <v>158</v>
      </c>
      <c r="I183" s="509">
        <v>208</v>
      </c>
      <c r="J183" s="509">
        <v>32963</v>
      </c>
      <c r="K183" s="506">
        <v>1.3459779501837486</v>
      </c>
      <c r="L183" s="506">
        <v>158.47596153846155</v>
      </c>
      <c r="M183" s="509">
        <v>172</v>
      </c>
      <c r="N183" s="509">
        <v>27348</v>
      </c>
      <c r="O183" s="522">
        <v>1.1167006941608819</v>
      </c>
      <c r="P183" s="510">
        <v>159</v>
      </c>
    </row>
    <row r="184" spans="1:16" ht="14.4" customHeight="1" x14ac:dyDescent="0.3">
      <c r="A184" s="505" t="s">
        <v>1917</v>
      </c>
      <c r="B184" s="506" t="s">
        <v>1894</v>
      </c>
      <c r="C184" s="506" t="s">
        <v>1907</v>
      </c>
      <c r="D184" s="506" t="s">
        <v>1908</v>
      </c>
      <c r="E184" s="509">
        <v>24</v>
      </c>
      <c r="F184" s="509">
        <v>2688</v>
      </c>
      <c r="G184" s="506">
        <v>1</v>
      </c>
      <c r="H184" s="506">
        <v>112</v>
      </c>
      <c r="I184" s="509"/>
      <c r="J184" s="509"/>
      <c r="K184" s="506"/>
      <c r="L184" s="506"/>
      <c r="M184" s="509"/>
      <c r="N184" s="509"/>
      <c r="O184" s="522"/>
      <c r="P184" s="510"/>
    </row>
    <row r="185" spans="1:16" ht="14.4" customHeight="1" x14ac:dyDescent="0.3">
      <c r="A185" s="505" t="s">
        <v>1917</v>
      </c>
      <c r="B185" s="506" t="s">
        <v>1894</v>
      </c>
      <c r="C185" s="506" t="s">
        <v>2209</v>
      </c>
      <c r="D185" s="506" t="s">
        <v>2210</v>
      </c>
      <c r="E185" s="509"/>
      <c r="F185" s="509"/>
      <c r="G185" s="506"/>
      <c r="H185" s="506"/>
      <c r="I185" s="509"/>
      <c r="J185" s="509"/>
      <c r="K185" s="506"/>
      <c r="L185" s="506"/>
      <c r="M185" s="509">
        <v>4</v>
      </c>
      <c r="N185" s="509">
        <v>38916</v>
      </c>
      <c r="O185" s="522"/>
      <c r="P185" s="510">
        <v>9729</v>
      </c>
    </row>
    <row r="186" spans="1:16" ht="14.4" customHeight="1" x14ac:dyDescent="0.3">
      <c r="A186" s="505" t="s">
        <v>1917</v>
      </c>
      <c r="B186" s="506" t="s">
        <v>1894</v>
      </c>
      <c r="C186" s="506" t="s">
        <v>2211</v>
      </c>
      <c r="D186" s="506" t="s">
        <v>2212</v>
      </c>
      <c r="E186" s="509">
        <v>68</v>
      </c>
      <c r="F186" s="509">
        <v>62016</v>
      </c>
      <c r="G186" s="506">
        <v>1</v>
      </c>
      <c r="H186" s="506">
        <v>912</v>
      </c>
      <c r="I186" s="509">
        <v>95</v>
      </c>
      <c r="J186" s="509">
        <v>86763</v>
      </c>
      <c r="K186" s="506">
        <v>1.3990421826625388</v>
      </c>
      <c r="L186" s="506">
        <v>913.29473684210529</v>
      </c>
      <c r="M186" s="509">
        <v>95</v>
      </c>
      <c r="N186" s="509">
        <v>87115</v>
      </c>
      <c r="O186" s="522">
        <v>1.404718137254902</v>
      </c>
      <c r="P186" s="510">
        <v>917</v>
      </c>
    </row>
    <row r="187" spans="1:16" ht="14.4" customHeight="1" x14ac:dyDescent="0.3">
      <c r="A187" s="505" t="s">
        <v>1917</v>
      </c>
      <c r="B187" s="506" t="s">
        <v>1894</v>
      </c>
      <c r="C187" s="506" t="s">
        <v>2213</v>
      </c>
      <c r="D187" s="506" t="s">
        <v>2214</v>
      </c>
      <c r="E187" s="509"/>
      <c r="F187" s="509"/>
      <c r="G187" s="506"/>
      <c r="H187" s="506"/>
      <c r="I187" s="509"/>
      <c r="J187" s="509"/>
      <c r="K187" s="506"/>
      <c r="L187" s="506"/>
      <c r="M187" s="509">
        <v>1</v>
      </c>
      <c r="N187" s="509">
        <v>382</v>
      </c>
      <c r="O187" s="522"/>
      <c r="P187" s="510">
        <v>382</v>
      </c>
    </row>
    <row r="188" spans="1:16" ht="14.4" customHeight="1" x14ac:dyDescent="0.3">
      <c r="A188" s="505" t="s">
        <v>1917</v>
      </c>
      <c r="B188" s="506" t="s">
        <v>1894</v>
      </c>
      <c r="C188" s="506" t="s">
        <v>2215</v>
      </c>
      <c r="D188" s="506" t="s">
        <v>2216</v>
      </c>
      <c r="E188" s="509">
        <v>63</v>
      </c>
      <c r="F188" s="509">
        <v>528192</v>
      </c>
      <c r="G188" s="506">
        <v>1</v>
      </c>
      <c r="H188" s="506">
        <v>8384</v>
      </c>
      <c r="I188" s="509">
        <v>69</v>
      </c>
      <c r="J188" s="509">
        <v>578815</v>
      </c>
      <c r="K188" s="506">
        <v>1.0958420422876529</v>
      </c>
      <c r="L188" s="506">
        <v>8388.6231884057979</v>
      </c>
      <c r="M188" s="509">
        <v>71</v>
      </c>
      <c r="N188" s="509">
        <v>596329</v>
      </c>
      <c r="O188" s="522">
        <v>1.1290004392342179</v>
      </c>
      <c r="P188" s="510">
        <v>8399</v>
      </c>
    </row>
    <row r="189" spans="1:16" ht="14.4" customHeight="1" x14ac:dyDescent="0.3">
      <c r="A189" s="505" t="s">
        <v>1917</v>
      </c>
      <c r="B189" s="506" t="s">
        <v>1894</v>
      </c>
      <c r="C189" s="506" t="s">
        <v>2217</v>
      </c>
      <c r="D189" s="506" t="s">
        <v>2218</v>
      </c>
      <c r="E189" s="509">
        <v>7</v>
      </c>
      <c r="F189" s="509">
        <v>1064</v>
      </c>
      <c r="G189" s="506">
        <v>1</v>
      </c>
      <c r="H189" s="506">
        <v>152</v>
      </c>
      <c r="I189" s="509">
        <v>15</v>
      </c>
      <c r="J189" s="509">
        <v>2285</v>
      </c>
      <c r="K189" s="506">
        <v>2.1475563909774436</v>
      </c>
      <c r="L189" s="506">
        <v>152.33333333333334</v>
      </c>
      <c r="M189" s="509">
        <v>14</v>
      </c>
      <c r="N189" s="509">
        <v>2156</v>
      </c>
      <c r="O189" s="522">
        <v>2.0263157894736841</v>
      </c>
      <c r="P189" s="510">
        <v>154</v>
      </c>
    </row>
    <row r="190" spans="1:16" ht="14.4" customHeight="1" x14ac:dyDescent="0.3">
      <c r="A190" s="505" t="s">
        <v>1917</v>
      </c>
      <c r="B190" s="506" t="s">
        <v>1894</v>
      </c>
      <c r="C190" s="506" t="s">
        <v>2219</v>
      </c>
      <c r="D190" s="506" t="s">
        <v>2220</v>
      </c>
      <c r="E190" s="509">
        <v>155</v>
      </c>
      <c r="F190" s="509">
        <v>39215</v>
      </c>
      <c r="G190" s="506">
        <v>1</v>
      </c>
      <c r="H190" s="506">
        <v>253</v>
      </c>
      <c r="I190" s="509">
        <v>157</v>
      </c>
      <c r="J190" s="509">
        <v>39797</v>
      </c>
      <c r="K190" s="506">
        <v>1.0148412597220451</v>
      </c>
      <c r="L190" s="506">
        <v>253.48407643312103</v>
      </c>
      <c r="M190" s="509">
        <v>189</v>
      </c>
      <c r="N190" s="509">
        <v>48195</v>
      </c>
      <c r="O190" s="522">
        <v>1.2289940073951293</v>
      </c>
      <c r="P190" s="510">
        <v>255</v>
      </c>
    </row>
    <row r="191" spans="1:16" ht="14.4" customHeight="1" x14ac:dyDescent="0.3">
      <c r="A191" s="505" t="s">
        <v>1917</v>
      </c>
      <c r="B191" s="506" t="s">
        <v>1894</v>
      </c>
      <c r="C191" s="506" t="s">
        <v>2221</v>
      </c>
      <c r="D191" s="506" t="s">
        <v>2222</v>
      </c>
      <c r="E191" s="509">
        <v>1</v>
      </c>
      <c r="F191" s="509">
        <v>0</v>
      </c>
      <c r="G191" s="506"/>
      <c r="H191" s="506">
        <v>0</v>
      </c>
      <c r="I191" s="509"/>
      <c r="J191" s="509"/>
      <c r="K191" s="506"/>
      <c r="L191" s="506"/>
      <c r="M191" s="509"/>
      <c r="N191" s="509"/>
      <c r="O191" s="522"/>
      <c r="P191" s="510"/>
    </row>
    <row r="192" spans="1:16" ht="14.4" customHeight="1" x14ac:dyDescent="0.3">
      <c r="A192" s="505" t="s">
        <v>1917</v>
      </c>
      <c r="B192" s="506" t="s">
        <v>1894</v>
      </c>
      <c r="C192" s="506" t="s">
        <v>2223</v>
      </c>
      <c r="D192" s="506" t="s">
        <v>2224</v>
      </c>
      <c r="E192" s="509">
        <v>2</v>
      </c>
      <c r="F192" s="509">
        <v>3986</v>
      </c>
      <c r="G192" s="506">
        <v>1</v>
      </c>
      <c r="H192" s="506">
        <v>1993</v>
      </c>
      <c r="I192" s="509">
        <v>2</v>
      </c>
      <c r="J192" s="509">
        <v>3986</v>
      </c>
      <c r="K192" s="506">
        <v>1</v>
      </c>
      <c r="L192" s="506">
        <v>1993</v>
      </c>
      <c r="M192" s="509"/>
      <c r="N192" s="509"/>
      <c r="O192" s="522"/>
      <c r="P192" s="510"/>
    </row>
    <row r="193" spans="1:16" ht="14.4" customHeight="1" x14ac:dyDescent="0.3">
      <c r="A193" s="505" t="s">
        <v>1917</v>
      </c>
      <c r="B193" s="506" t="s">
        <v>1894</v>
      </c>
      <c r="C193" s="506" t="s">
        <v>2225</v>
      </c>
      <c r="D193" s="506" t="s">
        <v>2226</v>
      </c>
      <c r="E193" s="509">
        <v>24</v>
      </c>
      <c r="F193" s="509">
        <v>21936</v>
      </c>
      <c r="G193" s="506">
        <v>1</v>
      </c>
      <c r="H193" s="506">
        <v>914</v>
      </c>
      <c r="I193" s="509">
        <v>9</v>
      </c>
      <c r="J193" s="509">
        <v>8246</v>
      </c>
      <c r="K193" s="506">
        <v>0.37591174325309995</v>
      </c>
      <c r="L193" s="506">
        <v>916.22222222222217</v>
      </c>
      <c r="M193" s="509">
        <v>3</v>
      </c>
      <c r="N193" s="509">
        <v>2757</v>
      </c>
      <c r="O193" s="522">
        <v>0.12568380743982493</v>
      </c>
      <c r="P193" s="510">
        <v>919</v>
      </c>
    </row>
    <row r="194" spans="1:16" ht="14.4" customHeight="1" x14ac:dyDescent="0.3">
      <c r="A194" s="505" t="s">
        <v>1917</v>
      </c>
      <c r="B194" s="506" t="s">
        <v>1894</v>
      </c>
      <c r="C194" s="506" t="s">
        <v>2227</v>
      </c>
      <c r="D194" s="506" t="s">
        <v>2228</v>
      </c>
      <c r="E194" s="509">
        <v>45</v>
      </c>
      <c r="F194" s="509">
        <v>12420</v>
      </c>
      <c r="G194" s="506">
        <v>1</v>
      </c>
      <c r="H194" s="506">
        <v>276</v>
      </c>
      <c r="I194" s="509">
        <v>118</v>
      </c>
      <c r="J194" s="509">
        <v>32680</v>
      </c>
      <c r="K194" s="506">
        <v>2.6312399355877618</v>
      </c>
      <c r="L194" s="506">
        <v>276.94915254237287</v>
      </c>
      <c r="M194" s="509">
        <v>177</v>
      </c>
      <c r="N194" s="509">
        <v>49383</v>
      </c>
      <c r="O194" s="522">
        <v>3.9760869565217392</v>
      </c>
      <c r="P194" s="510">
        <v>279</v>
      </c>
    </row>
    <row r="195" spans="1:16" ht="14.4" customHeight="1" x14ac:dyDescent="0.3">
      <c r="A195" s="505" t="s">
        <v>1917</v>
      </c>
      <c r="B195" s="506" t="s">
        <v>1894</v>
      </c>
      <c r="C195" s="506" t="s">
        <v>2229</v>
      </c>
      <c r="D195" s="506" t="s">
        <v>2230</v>
      </c>
      <c r="E195" s="509">
        <v>1</v>
      </c>
      <c r="F195" s="509">
        <v>559</v>
      </c>
      <c r="G195" s="506">
        <v>1</v>
      </c>
      <c r="H195" s="506">
        <v>559</v>
      </c>
      <c r="I195" s="509"/>
      <c r="J195" s="509"/>
      <c r="K195" s="506"/>
      <c r="L195" s="506"/>
      <c r="M195" s="509"/>
      <c r="N195" s="509"/>
      <c r="O195" s="522"/>
      <c r="P195" s="510"/>
    </row>
    <row r="196" spans="1:16" ht="14.4" customHeight="1" x14ac:dyDescent="0.3">
      <c r="A196" s="505" t="s">
        <v>1917</v>
      </c>
      <c r="B196" s="506" t="s">
        <v>1894</v>
      </c>
      <c r="C196" s="506" t="s">
        <v>2231</v>
      </c>
      <c r="D196" s="506" t="s">
        <v>2232</v>
      </c>
      <c r="E196" s="509">
        <v>5</v>
      </c>
      <c r="F196" s="509">
        <v>1825</v>
      </c>
      <c r="G196" s="506">
        <v>1</v>
      </c>
      <c r="H196" s="506">
        <v>365</v>
      </c>
      <c r="I196" s="509">
        <v>9</v>
      </c>
      <c r="J196" s="509">
        <v>3287</v>
      </c>
      <c r="K196" s="506">
        <v>1.8010958904109589</v>
      </c>
      <c r="L196" s="506">
        <v>365.22222222222223</v>
      </c>
      <c r="M196" s="509">
        <v>8</v>
      </c>
      <c r="N196" s="509">
        <v>2936</v>
      </c>
      <c r="O196" s="522">
        <v>1.6087671232876712</v>
      </c>
      <c r="P196" s="510">
        <v>367</v>
      </c>
    </row>
    <row r="197" spans="1:16" ht="14.4" customHeight="1" x14ac:dyDescent="0.3">
      <c r="A197" s="505" t="s">
        <v>1917</v>
      </c>
      <c r="B197" s="506" t="s">
        <v>1894</v>
      </c>
      <c r="C197" s="506" t="s">
        <v>2233</v>
      </c>
      <c r="D197" s="506" t="s">
        <v>2234</v>
      </c>
      <c r="E197" s="509">
        <v>5</v>
      </c>
      <c r="F197" s="509">
        <v>32270</v>
      </c>
      <c r="G197" s="506">
        <v>1</v>
      </c>
      <c r="H197" s="506">
        <v>6454</v>
      </c>
      <c r="I197" s="509">
        <v>1</v>
      </c>
      <c r="J197" s="509">
        <v>6454</v>
      </c>
      <c r="K197" s="506">
        <v>0.2</v>
      </c>
      <c r="L197" s="506">
        <v>6454</v>
      </c>
      <c r="M197" s="509">
        <v>10</v>
      </c>
      <c r="N197" s="509">
        <v>64630</v>
      </c>
      <c r="O197" s="522">
        <v>2.0027889680818096</v>
      </c>
      <c r="P197" s="510">
        <v>6463</v>
      </c>
    </row>
    <row r="198" spans="1:16" ht="14.4" customHeight="1" x14ac:dyDescent="0.3">
      <c r="A198" s="505" t="s">
        <v>1917</v>
      </c>
      <c r="B198" s="506" t="s">
        <v>1894</v>
      </c>
      <c r="C198" s="506" t="s">
        <v>2235</v>
      </c>
      <c r="D198" s="506" t="s">
        <v>2236</v>
      </c>
      <c r="E198" s="509">
        <v>1</v>
      </c>
      <c r="F198" s="509">
        <v>870</v>
      </c>
      <c r="G198" s="506">
        <v>1</v>
      </c>
      <c r="H198" s="506">
        <v>870</v>
      </c>
      <c r="I198" s="509"/>
      <c r="J198" s="509"/>
      <c r="K198" s="506"/>
      <c r="L198" s="506"/>
      <c r="M198" s="509"/>
      <c r="N198" s="509"/>
      <c r="O198" s="522"/>
      <c r="P198" s="510"/>
    </row>
    <row r="199" spans="1:16" ht="14.4" customHeight="1" x14ac:dyDescent="0.3">
      <c r="A199" s="505" t="s">
        <v>1917</v>
      </c>
      <c r="B199" s="506" t="s">
        <v>1894</v>
      </c>
      <c r="C199" s="506" t="s">
        <v>1911</v>
      </c>
      <c r="D199" s="506" t="s">
        <v>1912</v>
      </c>
      <c r="E199" s="509">
        <v>1</v>
      </c>
      <c r="F199" s="509">
        <v>555.55999999999995</v>
      </c>
      <c r="G199" s="506">
        <v>1</v>
      </c>
      <c r="H199" s="506">
        <v>555.55999999999995</v>
      </c>
      <c r="I199" s="509"/>
      <c r="J199" s="509"/>
      <c r="K199" s="506"/>
      <c r="L199" s="506"/>
      <c r="M199" s="509"/>
      <c r="N199" s="509"/>
      <c r="O199" s="522"/>
      <c r="P199" s="510"/>
    </row>
    <row r="200" spans="1:16" ht="14.4" customHeight="1" x14ac:dyDescent="0.3">
      <c r="A200" s="505" t="s">
        <v>1917</v>
      </c>
      <c r="B200" s="506" t="s">
        <v>1894</v>
      </c>
      <c r="C200" s="506" t="s">
        <v>2237</v>
      </c>
      <c r="D200" s="506" t="s">
        <v>2238</v>
      </c>
      <c r="E200" s="509"/>
      <c r="F200" s="509"/>
      <c r="G200" s="506"/>
      <c r="H200" s="506"/>
      <c r="I200" s="509"/>
      <c r="J200" s="509"/>
      <c r="K200" s="506"/>
      <c r="L200" s="506"/>
      <c r="M200" s="509">
        <v>1</v>
      </c>
      <c r="N200" s="509">
        <v>666</v>
      </c>
      <c r="O200" s="522"/>
      <c r="P200" s="510">
        <v>666</v>
      </c>
    </row>
    <row r="201" spans="1:16" ht="14.4" customHeight="1" x14ac:dyDescent="0.3">
      <c r="A201" s="505" t="s">
        <v>1917</v>
      </c>
      <c r="B201" s="506" t="s">
        <v>1894</v>
      </c>
      <c r="C201" s="506" t="s">
        <v>2239</v>
      </c>
      <c r="D201" s="506" t="s">
        <v>2240</v>
      </c>
      <c r="E201" s="509"/>
      <c r="F201" s="509"/>
      <c r="G201" s="506"/>
      <c r="H201" s="506"/>
      <c r="I201" s="509"/>
      <c r="J201" s="509"/>
      <c r="K201" s="506"/>
      <c r="L201" s="506"/>
      <c r="M201" s="509">
        <v>1</v>
      </c>
      <c r="N201" s="509">
        <v>5159</v>
      </c>
      <c r="O201" s="522"/>
      <c r="P201" s="510">
        <v>5159</v>
      </c>
    </row>
    <row r="202" spans="1:16" ht="14.4" customHeight="1" x14ac:dyDescent="0.3">
      <c r="A202" s="505" t="s">
        <v>1917</v>
      </c>
      <c r="B202" s="506" t="s">
        <v>1894</v>
      </c>
      <c r="C202" s="506" t="s">
        <v>2241</v>
      </c>
      <c r="D202" s="506" t="s">
        <v>2242</v>
      </c>
      <c r="E202" s="509"/>
      <c r="F202" s="509"/>
      <c r="G202" s="506"/>
      <c r="H202" s="506"/>
      <c r="I202" s="509"/>
      <c r="J202" s="509"/>
      <c r="K202" s="506"/>
      <c r="L202" s="506"/>
      <c r="M202" s="509">
        <v>916</v>
      </c>
      <c r="N202" s="509">
        <v>315104</v>
      </c>
      <c r="O202" s="522"/>
      <c r="P202" s="510">
        <v>344</v>
      </c>
    </row>
    <row r="203" spans="1:16" ht="14.4" customHeight="1" thickBot="1" x14ac:dyDescent="0.35">
      <c r="A203" s="511" t="s">
        <v>1917</v>
      </c>
      <c r="B203" s="512" t="s">
        <v>1894</v>
      </c>
      <c r="C203" s="512" t="s">
        <v>2243</v>
      </c>
      <c r="D203" s="512" t="s">
        <v>2244</v>
      </c>
      <c r="E203" s="515"/>
      <c r="F203" s="515"/>
      <c r="G203" s="512"/>
      <c r="H203" s="512"/>
      <c r="I203" s="515"/>
      <c r="J203" s="515"/>
      <c r="K203" s="512"/>
      <c r="L203" s="512"/>
      <c r="M203" s="515">
        <v>2</v>
      </c>
      <c r="N203" s="515">
        <v>0</v>
      </c>
      <c r="O203" s="523"/>
      <c r="P203" s="516">
        <v>0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61" bestFit="1" customWidth="1"/>
    <col min="2" max="2" width="7.77734375" style="137" customWidth="1"/>
    <col min="3" max="3" width="0.109375" style="161" hidden="1" customWidth="1"/>
    <col min="4" max="4" width="7.77734375" style="137" customWidth="1"/>
    <col min="5" max="5" width="5.44140625" style="161" hidden="1" customWidth="1"/>
    <col min="6" max="6" width="7.77734375" style="137" customWidth="1"/>
    <col min="7" max="7" width="7.77734375" style="244" customWidth="1"/>
    <col min="8" max="8" width="7.77734375" style="137" customWidth="1"/>
    <col min="9" max="9" width="5.44140625" style="161" hidden="1" customWidth="1"/>
    <col min="10" max="10" width="7.77734375" style="137" customWidth="1"/>
    <col min="11" max="11" width="5.44140625" style="161" hidden="1" customWidth="1"/>
    <col min="12" max="12" width="7.77734375" style="137" customWidth="1"/>
    <col min="13" max="13" width="7.77734375" style="244" customWidth="1"/>
    <col min="14" max="14" width="7.77734375" style="137" customWidth="1"/>
    <col min="15" max="15" width="5" style="161" hidden="1" customWidth="1"/>
    <col min="16" max="16" width="7.77734375" style="137" customWidth="1"/>
    <col min="17" max="17" width="5" style="161" hidden="1" customWidth="1"/>
    <col min="18" max="18" width="7.77734375" style="137" customWidth="1"/>
    <col min="19" max="19" width="7.77734375" style="244" customWidth="1"/>
    <col min="20" max="16384" width="8.88671875" style="161"/>
  </cols>
  <sheetData>
    <row r="1" spans="1:19" ht="18.600000000000001" customHeight="1" thickBot="1" x14ac:dyDescent="0.4">
      <c r="A1" s="372" t="s">
        <v>138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</row>
    <row r="2" spans="1:19" ht="14.4" customHeight="1" thickBot="1" x14ac:dyDescent="0.35">
      <c r="A2" s="273" t="s">
        <v>294</v>
      </c>
      <c r="B2" s="260"/>
      <c r="C2" s="142"/>
      <c r="D2" s="260"/>
      <c r="E2" s="142"/>
      <c r="F2" s="260"/>
      <c r="G2" s="261"/>
      <c r="H2" s="260"/>
      <c r="I2" s="142"/>
      <c r="J2" s="260"/>
      <c r="K2" s="142"/>
      <c r="L2" s="260"/>
      <c r="M2" s="261"/>
      <c r="N2" s="260"/>
      <c r="O2" s="142"/>
      <c r="P2" s="260"/>
      <c r="Q2" s="142"/>
      <c r="R2" s="260"/>
      <c r="S2" s="261"/>
    </row>
    <row r="3" spans="1:19" ht="14.4" customHeight="1" thickBot="1" x14ac:dyDescent="0.35">
      <c r="A3" s="254" t="s">
        <v>140</v>
      </c>
      <c r="B3" s="255">
        <f>SUBTOTAL(9,B6:B1048576)</f>
        <v>30220629</v>
      </c>
      <c r="C3" s="256">
        <f t="shared" ref="C3:R3" si="0">SUBTOTAL(9,C6:C1048576)</f>
        <v>27</v>
      </c>
      <c r="D3" s="256">
        <f t="shared" si="0"/>
        <v>34127167</v>
      </c>
      <c r="E3" s="256">
        <f t="shared" si="0"/>
        <v>29.871197122146061</v>
      </c>
      <c r="F3" s="256">
        <f t="shared" si="0"/>
        <v>34236743</v>
      </c>
      <c r="G3" s="259">
        <f>IF(B3&lt;&gt;0,F3/B3,"")</f>
        <v>1.132893130715446</v>
      </c>
      <c r="H3" s="255">
        <f t="shared" si="0"/>
        <v>17035332.190000001</v>
      </c>
      <c r="I3" s="256">
        <f t="shared" si="0"/>
        <v>26</v>
      </c>
      <c r="J3" s="256">
        <f t="shared" si="0"/>
        <v>23575269.359999996</v>
      </c>
      <c r="K3" s="256">
        <f t="shared" si="0"/>
        <v>138.75925578758017</v>
      </c>
      <c r="L3" s="256">
        <f t="shared" si="0"/>
        <v>22911234.57</v>
      </c>
      <c r="M3" s="257">
        <f>IF(H3&lt;&gt;0,L3/H3,"")</f>
        <v>1.3449244378955665</v>
      </c>
      <c r="N3" s="258">
        <f t="shared" si="0"/>
        <v>0</v>
      </c>
      <c r="O3" s="256">
        <f t="shared" si="0"/>
        <v>0</v>
      </c>
      <c r="P3" s="256">
        <f t="shared" si="0"/>
        <v>0</v>
      </c>
      <c r="Q3" s="256">
        <f t="shared" si="0"/>
        <v>0</v>
      </c>
      <c r="R3" s="256">
        <f t="shared" si="0"/>
        <v>0</v>
      </c>
      <c r="S3" s="257" t="str">
        <f>IF(N3&lt;&gt;0,R3/N3,"")</f>
        <v/>
      </c>
    </row>
    <row r="4" spans="1:19" ht="14.4" customHeight="1" x14ac:dyDescent="0.3">
      <c r="A4" s="437" t="s">
        <v>114</v>
      </c>
      <c r="B4" s="438" t="s">
        <v>108</v>
      </c>
      <c r="C4" s="439"/>
      <c r="D4" s="439"/>
      <c r="E4" s="439"/>
      <c r="F4" s="439"/>
      <c r="G4" s="440"/>
      <c r="H4" s="438" t="s">
        <v>109</v>
      </c>
      <c r="I4" s="439"/>
      <c r="J4" s="439"/>
      <c r="K4" s="439"/>
      <c r="L4" s="439"/>
      <c r="M4" s="440"/>
      <c r="N4" s="438" t="s">
        <v>110</v>
      </c>
      <c r="O4" s="439"/>
      <c r="P4" s="439"/>
      <c r="Q4" s="439"/>
      <c r="R4" s="439"/>
      <c r="S4" s="440"/>
    </row>
    <row r="5" spans="1:19" ht="14.4" customHeight="1" thickBot="1" x14ac:dyDescent="0.35">
      <c r="A5" s="630"/>
      <c r="B5" s="631">
        <v>2013</v>
      </c>
      <c r="C5" s="632"/>
      <c r="D5" s="632">
        <v>2014</v>
      </c>
      <c r="E5" s="632"/>
      <c r="F5" s="632">
        <v>2015</v>
      </c>
      <c r="G5" s="633" t="s">
        <v>2</v>
      </c>
      <c r="H5" s="631">
        <v>2013</v>
      </c>
      <c r="I5" s="632"/>
      <c r="J5" s="632">
        <v>2014</v>
      </c>
      <c r="K5" s="632"/>
      <c r="L5" s="632">
        <v>2015</v>
      </c>
      <c r="M5" s="633" t="s">
        <v>2</v>
      </c>
      <c r="N5" s="631">
        <v>2013</v>
      </c>
      <c r="O5" s="632"/>
      <c r="P5" s="632">
        <v>2014</v>
      </c>
      <c r="Q5" s="632"/>
      <c r="R5" s="632">
        <v>2015</v>
      </c>
      <c r="S5" s="633" t="s">
        <v>2</v>
      </c>
    </row>
    <row r="6" spans="1:19" ht="14.4" customHeight="1" x14ac:dyDescent="0.3">
      <c r="A6" s="595" t="s">
        <v>2246</v>
      </c>
      <c r="B6" s="634">
        <v>2006476</v>
      </c>
      <c r="C6" s="581">
        <v>1</v>
      </c>
      <c r="D6" s="634">
        <v>1683208</v>
      </c>
      <c r="E6" s="581">
        <v>0.83888768168669847</v>
      </c>
      <c r="F6" s="634">
        <v>1964988</v>
      </c>
      <c r="G6" s="586">
        <v>0.97932295228051569</v>
      </c>
      <c r="H6" s="634">
        <v>771678.56</v>
      </c>
      <c r="I6" s="581">
        <v>1</v>
      </c>
      <c r="J6" s="634">
        <v>464647.84999999992</v>
      </c>
      <c r="K6" s="581">
        <v>0.60212616247884332</v>
      </c>
      <c r="L6" s="634">
        <v>472334.53</v>
      </c>
      <c r="M6" s="586">
        <v>0.6120871493436334</v>
      </c>
      <c r="N6" s="634"/>
      <c r="O6" s="581"/>
      <c r="P6" s="634"/>
      <c r="Q6" s="581"/>
      <c r="R6" s="634"/>
      <c r="S6" s="153"/>
    </row>
    <row r="7" spans="1:19" ht="14.4" customHeight="1" x14ac:dyDescent="0.3">
      <c r="A7" s="534" t="s">
        <v>2247</v>
      </c>
      <c r="B7" s="637">
        <v>1678287</v>
      </c>
      <c r="C7" s="506">
        <v>1</v>
      </c>
      <c r="D7" s="637">
        <v>1641493</v>
      </c>
      <c r="E7" s="506">
        <v>0.97807645533809173</v>
      </c>
      <c r="F7" s="637">
        <v>1729581</v>
      </c>
      <c r="G7" s="522">
        <v>1.0305633065143209</v>
      </c>
      <c r="H7" s="637">
        <v>1152117.1800000006</v>
      </c>
      <c r="I7" s="506">
        <v>1</v>
      </c>
      <c r="J7" s="637">
        <v>1085973.1700000002</v>
      </c>
      <c r="K7" s="506">
        <v>0.94258916441120999</v>
      </c>
      <c r="L7" s="637">
        <v>1176440.82</v>
      </c>
      <c r="M7" s="522">
        <v>1.0211121233345375</v>
      </c>
      <c r="N7" s="637"/>
      <c r="O7" s="506"/>
      <c r="P7" s="637"/>
      <c r="Q7" s="506"/>
      <c r="R7" s="637"/>
      <c r="S7" s="545"/>
    </row>
    <row r="8" spans="1:19" ht="14.4" customHeight="1" x14ac:dyDescent="0.3">
      <c r="A8" s="534" t="s">
        <v>2248</v>
      </c>
      <c r="B8" s="637">
        <v>1517020</v>
      </c>
      <c r="C8" s="506">
        <v>1</v>
      </c>
      <c r="D8" s="637">
        <v>1725563</v>
      </c>
      <c r="E8" s="506">
        <v>1.1374688534099748</v>
      </c>
      <c r="F8" s="637">
        <v>1642983</v>
      </c>
      <c r="G8" s="522">
        <v>1.0830331834781348</v>
      </c>
      <c r="H8" s="637">
        <v>183127.06999999998</v>
      </c>
      <c r="I8" s="506">
        <v>1</v>
      </c>
      <c r="J8" s="637">
        <v>336530.12999999989</v>
      </c>
      <c r="K8" s="506">
        <v>1.8376864217835185</v>
      </c>
      <c r="L8" s="637">
        <v>247345.14</v>
      </c>
      <c r="M8" s="522">
        <v>1.3506749166029908</v>
      </c>
      <c r="N8" s="637"/>
      <c r="O8" s="506"/>
      <c r="P8" s="637"/>
      <c r="Q8" s="506"/>
      <c r="R8" s="637"/>
      <c r="S8" s="545"/>
    </row>
    <row r="9" spans="1:19" ht="14.4" customHeight="1" x14ac:dyDescent="0.3">
      <c r="A9" s="534" t="s">
        <v>2249</v>
      </c>
      <c r="B9" s="637">
        <v>1021134</v>
      </c>
      <c r="C9" s="506">
        <v>1</v>
      </c>
      <c r="D9" s="637">
        <v>1272068</v>
      </c>
      <c r="E9" s="506">
        <v>1.2457405198534179</v>
      </c>
      <c r="F9" s="637">
        <v>1176797</v>
      </c>
      <c r="G9" s="522">
        <v>1.1524413054506069</v>
      </c>
      <c r="H9" s="637">
        <v>947327.83000000042</v>
      </c>
      <c r="I9" s="506">
        <v>1</v>
      </c>
      <c r="J9" s="637">
        <v>1388410.63</v>
      </c>
      <c r="K9" s="506">
        <v>1.4656073494642285</v>
      </c>
      <c r="L9" s="637">
        <v>1273082.2400000005</v>
      </c>
      <c r="M9" s="522">
        <v>1.3438666105692259</v>
      </c>
      <c r="N9" s="637"/>
      <c r="O9" s="506"/>
      <c r="P9" s="637"/>
      <c r="Q9" s="506"/>
      <c r="R9" s="637"/>
      <c r="S9" s="545"/>
    </row>
    <row r="10" spans="1:19" ht="14.4" customHeight="1" x14ac:dyDescent="0.3">
      <c r="A10" s="534" t="s">
        <v>2250</v>
      </c>
      <c r="B10" s="637">
        <v>7032388</v>
      </c>
      <c r="C10" s="506">
        <v>1</v>
      </c>
      <c r="D10" s="637">
        <v>8501809</v>
      </c>
      <c r="E10" s="506">
        <v>1.2089505015934843</v>
      </c>
      <c r="F10" s="637">
        <v>8470225</v>
      </c>
      <c r="G10" s="522">
        <v>1.2044592818257469</v>
      </c>
      <c r="H10" s="637">
        <v>7323513.9799999977</v>
      </c>
      <c r="I10" s="506">
        <v>1</v>
      </c>
      <c r="J10" s="637">
        <v>10560873.119999994</v>
      </c>
      <c r="K10" s="506">
        <v>1.4420499706617611</v>
      </c>
      <c r="L10" s="637">
        <v>11478744.650000006</v>
      </c>
      <c r="M10" s="522">
        <v>1.5673820902571705</v>
      </c>
      <c r="N10" s="637"/>
      <c r="O10" s="506"/>
      <c r="P10" s="637"/>
      <c r="Q10" s="506"/>
      <c r="R10" s="637"/>
      <c r="S10" s="545"/>
    </row>
    <row r="11" spans="1:19" ht="14.4" customHeight="1" x14ac:dyDescent="0.3">
      <c r="A11" s="534" t="s">
        <v>2251</v>
      </c>
      <c r="B11" s="637">
        <v>2470264</v>
      </c>
      <c r="C11" s="506">
        <v>1</v>
      </c>
      <c r="D11" s="637">
        <v>2758394</v>
      </c>
      <c r="E11" s="506">
        <v>1.1166393551458467</v>
      </c>
      <c r="F11" s="637">
        <v>2448948</v>
      </c>
      <c r="G11" s="522">
        <v>0.99137096277968673</v>
      </c>
      <c r="H11" s="637">
        <v>2319967.8900000011</v>
      </c>
      <c r="I11" s="506">
        <v>1</v>
      </c>
      <c r="J11" s="637">
        <v>3156715.2000000016</v>
      </c>
      <c r="K11" s="506">
        <v>1.3606719358516639</v>
      </c>
      <c r="L11" s="637">
        <v>1899138.8800000006</v>
      </c>
      <c r="M11" s="522">
        <v>0.8186056747535414</v>
      </c>
      <c r="N11" s="637"/>
      <c r="O11" s="506"/>
      <c r="P11" s="637"/>
      <c r="Q11" s="506"/>
      <c r="R11" s="637"/>
      <c r="S11" s="545"/>
    </row>
    <row r="12" spans="1:19" ht="14.4" customHeight="1" x14ac:dyDescent="0.3">
      <c r="A12" s="534" t="s">
        <v>2252</v>
      </c>
      <c r="B12" s="637">
        <v>717220</v>
      </c>
      <c r="C12" s="506">
        <v>1</v>
      </c>
      <c r="D12" s="637">
        <v>768448</v>
      </c>
      <c r="E12" s="506">
        <v>1.0714257828839129</v>
      </c>
      <c r="F12" s="637">
        <v>500191</v>
      </c>
      <c r="G12" s="522">
        <v>0.69740247065056749</v>
      </c>
      <c r="H12" s="637">
        <v>329535.30999999988</v>
      </c>
      <c r="I12" s="506">
        <v>1</v>
      </c>
      <c r="J12" s="637">
        <v>397163.64000000007</v>
      </c>
      <c r="K12" s="506">
        <v>1.2052233188607322</v>
      </c>
      <c r="L12" s="637">
        <v>62154.35</v>
      </c>
      <c r="M12" s="522">
        <v>0.18861210957939537</v>
      </c>
      <c r="N12" s="637"/>
      <c r="O12" s="506"/>
      <c r="P12" s="637"/>
      <c r="Q12" s="506"/>
      <c r="R12" s="637"/>
      <c r="S12" s="545"/>
    </row>
    <row r="13" spans="1:19" ht="14.4" customHeight="1" x14ac:dyDescent="0.3">
      <c r="A13" s="534" t="s">
        <v>2253</v>
      </c>
      <c r="B13" s="637">
        <v>168901</v>
      </c>
      <c r="C13" s="506">
        <v>1</v>
      </c>
      <c r="D13" s="637">
        <v>57515</v>
      </c>
      <c r="E13" s="506">
        <v>0.34052492288381953</v>
      </c>
      <c r="F13" s="637">
        <v>96042</v>
      </c>
      <c r="G13" s="522">
        <v>0.56862896016009379</v>
      </c>
      <c r="H13" s="637">
        <v>66143.87999999999</v>
      </c>
      <c r="I13" s="506">
        <v>1</v>
      </c>
      <c r="J13" s="637">
        <v>7710.09</v>
      </c>
      <c r="K13" s="506">
        <v>0.11656543281101746</v>
      </c>
      <c r="L13" s="637">
        <v>21288.329999999998</v>
      </c>
      <c r="M13" s="522">
        <v>0.32184882410889715</v>
      </c>
      <c r="N13" s="637"/>
      <c r="O13" s="506"/>
      <c r="P13" s="637"/>
      <c r="Q13" s="506"/>
      <c r="R13" s="637"/>
      <c r="S13" s="545"/>
    </row>
    <row r="14" spans="1:19" ht="14.4" customHeight="1" x14ac:dyDescent="0.3">
      <c r="A14" s="534" t="s">
        <v>2254</v>
      </c>
      <c r="B14" s="637">
        <v>169606</v>
      </c>
      <c r="C14" s="506">
        <v>1</v>
      </c>
      <c r="D14" s="637">
        <v>108416</v>
      </c>
      <c r="E14" s="506">
        <v>0.6392226690093511</v>
      </c>
      <c r="F14" s="637">
        <v>82238</v>
      </c>
      <c r="G14" s="522">
        <v>0.48487671426718393</v>
      </c>
      <c r="H14" s="637">
        <v>402.62</v>
      </c>
      <c r="I14" s="506">
        <v>1</v>
      </c>
      <c r="J14" s="637">
        <v>37040.86</v>
      </c>
      <c r="K14" s="506">
        <v>91.999552928319503</v>
      </c>
      <c r="L14" s="637">
        <v>2403.56</v>
      </c>
      <c r="M14" s="522">
        <v>5.9697978242511551</v>
      </c>
      <c r="N14" s="637"/>
      <c r="O14" s="506"/>
      <c r="P14" s="637"/>
      <c r="Q14" s="506"/>
      <c r="R14" s="637"/>
      <c r="S14" s="545"/>
    </row>
    <row r="15" spans="1:19" ht="14.4" customHeight="1" x14ac:dyDescent="0.3">
      <c r="A15" s="534" t="s">
        <v>2255</v>
      </c>
      <c r="B15" s="637">
        <v>1203453</v>
      </c>
      <c r="C15" s="506">
        <v>1</v>
      </c>
      <c r="D15" s="637">
        <v>1190998</v>
      </c>
      <c r="E15" s="506">
        <v>0.98965061369243335</v>
      </c>
      <c r="F15" s="637">
        <v>1034029</v>
      </c>
      <c r="G15" s="522">
        <v>0.8592184322944062</v>
      </c>
      <c r="H15" s="637">
        <v>244068.69999999995</v>
      </c>
      <c r="I15" s="506">
        <v>1</v>
      </c>
      <c r="J15" s="637">
        <v>142972.66999999995</v>
      </c>
      <c r="K15" s="506">
        <v>0.58578863246290891</v>
      </c>
      <c r="L15" s="637">
        <v>98395.10000000002</v>
      </c>
      <c r="M15" s="522">
        <v>0.4031450980809913</v>
      </c>
      <c r="N15" s="637"/>
      <c r="O15" s="506"/>
      <c r="P15" s="637"/>
      <c r="Q15" s="506"/>
      <c r="R15" s="637"/>
      <c r="S15" s="545"/>
    </row>
    <row r="16" spans="1:19" ht="14.4" customHeight="1" x14ac:dyDescent="0.3">
      <c r="A16" s="534" t="s">
        <v>2256</v>
      </c>
      <c r="B16" s="637">
        <v>327993</v>
      </c>
      <c r="C16" s="506">
        <v>1</v>
      </c>
      <c r="D16" s="637">
        <v>344616</v>
      </c>
      <c r="E16" s="506">
        <v>1.0506809596546267</v>
      </c>
      <c r="F16" s="637">
        <v>350850</v>
      </c>
      <c r="G16" s="522">
        <v>1.0696874628421948</v>
      </c>
      <c r="H16" s="637">
        <v>8792.9399999999987</v>
      </c>
      <c r="I16" s="506">
        <v>1</v>
      </c>
      <c r="J16" s="637">
        <v>4176.6599999999989</v>
      </c>
      <c r="K16" s="506">
        <v>0.47500153532265654</v>
      </c>
      <c r="L16" s="637">
        <v>1327.3600000000001</v>
      </c>
      <c r="M16" s="522">
        <v>0.15095747269968865</v>
      </c>
      <c r="N16" s="637"/>
      <c r="O16" s="506"/>
      <c r="P16" s="637"/>
      <c r="Q16" s="506"/>
      <c r="R16" s="637"/>
      <c r="S16" s="545"/>
    </row>
    <row r="17" spans="1:19" ht="14.4" customHeight="1" x14ac:dyDescent="0.3">
      <c r="A17" s="534" t="s">
        <v>2257</v>
      </c>
      <c r="B17" s="637">
        <v>236126</v>
      </c>
      <c r="C17" s="506">
        <v>1</v>
      </c>
      <c r="D17" s="637">
        <v>376730</v>
      </c>
      <c r="E17" s="506">
        <v>1.5954617450005506</v>
      </c>
      <c r="F17" s="637">
        <v>469754</v>
      </c>
      <c r="G17" s="522">
        <v>1.9894209023995664</v>
      </c>
      <c r="H17" s="637">
        <v>66244.62999999999</v>
      </c>
      <c r="I17" s="506">
        <v>1</v>
      </c>
      <c r="J17" s="637">
        <v>102722.74</v>
      </c>
      <c r="K17" s="506">
        <v>1.5506576155682359</v>
      </c>
      <c r="L17" s="637">
        <v>100607.46</v>
      </c>
      <c r="M17" s="522">
        <v>1.5187262726050401</v>
      </c>
      <c r="N17" s="637"/>
      <c r="O17" s="506"/>
      <c r="P17" s="637"/>
      <c r="Q17" s="506"/>
      <c r="R17" s="637"/>
      <c r="S17" s="545"/>
    </row>
    <row r="18" spans="1:19" ht="14.4" customHeight="1" x14ac:dyDescent="0.3">
      <c r="A18" s="534" t="s">
        <v>2258</v>
      </c>
      <c r="B18" s="637">
        <v>205382</v>
      </c>
      <c r="C18" s="506">
        <v>1</v>
      </c>
      <c r="D18" s="637">
        <v>265663</v>
      </c>
      <c r="E18" s="506">
        <v>1.2935067337936139</v>
      </c>
      <c r="F18" s="637">
        <v>185265</v>
      </c>
      <c r="G18" s="522">
        <v>0.90205081263207099</v>
      </c>
      <c r="H18" s="637">
        <v>37650.200000000004</v>
      </c>
      <c r="I18" s="506">
        <v>1</v>
      </c>
      <c r="J18" s="637">
        <v>185464.93</v>
      </c>
      <c r="K18" s="506">
        <v>4.9260011899007168</v>
      </c>
      <c r="L18" s="637">
        <v>41612.780000000013</v>
      </c>
      <c r="M18" s="522">
        <v>1.1052472496826049</v>
      </c>
      <c r="N18" s="637"/>
      <c r="O18" s="506"/>
      <c r="P18" s="637"/>
      <c r="Q18" s="506"/>
      <c r="R18" s="637"/>
      <c r="S18" s="545"/>
    </row>
    <row r="19" spans="1:19" ht="14.4" customHeight="1" x14ac:dyDescent="0.3">
      <c r="A19" s="534" t="s">
        <v>2259</v>
      </c>
      <c r="B19" s="637">
        <v>82330</v>
      </c>
      <c r="C19" s="506">
        <v>1</v>
      </c>
      <c r="D19" s="637">
        <v>40138</v>
      </c>
      <c r="E19" s="506">
        <v>0.48752581076156931</v>
      </c>
      <c r="F19" s="637">
        <v>50128</v>
      </c>
      <c r="G19" s="522">
        <v>0.60886675573909876</v>
      </c>
      <c r="H19" s="637">
        <v>3665.8900000000003</v>
      </c>
      <c r="I19" s="506">
        <v>1</v>
      </c>
      <c r="J19" s="637">
        <v>723.61</v>
      </c>
      <c r="K19" s="506">
        <v>0.19738999260752504</v>
      </c>
      <c r="L19" s="637">
        <v>2682.64</v>
      </c>
      <c r="M19" s="522">
        <v>0.73178409608580719</v>
      </c>
      <c r="N19" s="637"/>
      <c r="O19" s="506"/>
      <c r="P19" s="637"/>
      <c r="Q19" s="506"/>
      <c r="R19" s="637"/>
      <c r="S19" s="545"/>
    </row>
    <row r="20" spans="1:19" ht="14.4" customHeight="1" x14ac:dyDescent="0.3">
      <c r="A20" s="534" t="s">
        <v>2260</v>
      </c>
      <c r="B20" s="637">
        <v>1078352</v>
      </c>
      <c r="C20" s="506">
        <v>1</v>
      </c>
      <c r="D20" s="637">
        <v>1259573</v>
      </c>
      <c r="E20" s="506">
        <v>1.1680536596584419</v>
      </c>
      <c r="F20" s="637">
        <v>1283526</v>
      </c>
      <c r="G20" s="522">
        <v>1.1902662581420538</v>
      </c>
      <c r="H20" s="637">
        <v>132825.21000000005</v>
      </c>
      <c r="I20" s="506">
        <v>1</v>
      </c>
      <c r="J20" s="637">
        <v>388033.89999999997</v>
      </c>
      <c r="K20" s="506">
        <v>2.9213874384237739</v>
      </c>
      <c r="L20" s="637">
        <v>127804.38</v>
      </c>
      <c r="M20" s="522">
        <v>0.96219972097164352</v>
      </c>
      <c r="N20" s="637"/>
      <c r="O20" s="506"/>
      <c r="P20" s="637"/>
      <c r="Q20" s="506"/>
      <c r="R20" s="637"/>
      <c r="S20" s="545"/>
    </row>
    <row r="21" spans="1:19" ht="14.4" customHeight="1" x14ac:dyDescent="0.3">
      <c r="A21" s="534" t="s">
        <v>2261</v>
      </c>
      <c r="B21" s="637">
        <v>5673872</v>
      </c>
      <c r="C21" s="506">
        <v>1</v>
      </c>
      <c r="D21" s="637">
        <v>6417815</v>
      </c>
      <c r="E21" s="506">
        <v>1.1311173392702549</v>
      </c>
      <c r="F21" s="637">
        <v>7236992</v>
      </c>
      <c r="G21" s="522">
        <v>1.2754944066415315</v>
      </c>
      <c r="H21" s="637">
        <v>1948681.1700000002</v>
      </c>
      <c r="I21" s="506">
        <v>1</v>
      </c>
      <c r="J21" s="637">
        <v>3249320.49</v>
      </c>
      <c r="K21" s="506">
        <v>1.6674459321634436</v>
      </c>
      <c r="L21" s="637">
        <v>3485797.5499999984</v>
      </c>
      <c r="M21" s="522">
        <v>1.78879829274483</v>
      </c>
      <c r="N21" s="637"/>
      <c r="O21" s="506"/>
      <c r="P21" s="637"/>
      <c r="Q21" s="506"/>
      <c r="R21" s="637"/>
      <c r="S21" s="545"/>
    </row>
    <row r="22" spans="1:19" ht="14.4" customHeight="1" x14ac:dyDescent="0.3">
      <c r="A22" s="534" t="s">
        <v>2262</v>
      </c>
      <c r="B22" s="637">
        <v>81557</v>
      </c>
      <c r="C22" s="506">
        <v>1</v>
      </c>
      <c r="D22" s="637">
        <v>109109</v>
      </c>
      <c r="E22" s="506">
        <v>1.3378250793923268</v>
      </c>
      <c r="F22" s="637">
        <v>140557</v>
      </c>
      <c r="G22" s="522">
        <v>1.7234204298833944</v>
      </c>
      <c r="H22" s="637">
        <v>14470.050000000001</v>
      </c>
      <c r="I22" s="506">
        <v>1</v>
      </c>
      <c r="J22" s="637">
        <v>2913.7000000000003</v>
      </c>
      <c r="K22" s="506">
        <v>0.20136074166986292</v>
      </c>
      <c r="L22" s="637">
        <v>1097.9000000000001</v>
      </c>
      <c r="M22" s="522">
        <v>7.587396035259035E-2</v>
      </c>
      <c r="N22" s="637"/>
      <c r="O22" s="506"/>
      <c r="P22" s="637"/>
      <c r="Q22" s="506"/>
      <c r="R22" s="637"/>
      <c r="S22" s="545"/>
    </row>
    <row r="23" spans="1:19" ht="14.4" customHeight="1" x14ac:dyDescent="0.3">
      <c r="A23" s="534" t="s">
        <v>2263</v>
      </c>
      <c r="B23" s="637">
        <v>60823</v>
      </c>
      <c r="C23" s="506">
        <v>1</v>
      </c>
      <c r="D23" s="637">
        <v>78772</v>
      </c>
      <c r="E23" s="506">
        <v>1.29510218174046</v>
      </c>
      <c r="F23" s="637">
        <v>47419</v>
      </c>
      <c r="G23" s="522">
        <v>0.77962284004406224</v>
      </c>
      <c r="H23" s="637">
        <v>2569.2399999999998</v>
      </c>
      <c r="I23" s="506">
        <v>1</v>
      </c>
      <c r="J23" s="637">
        <v>8956.5499999999993</v>
      </c>
      <c r="K23" s="506">
        <v>3.4860698105276269</v>
      </c>
      <c r="L23" s="637">
        <v>4845.29</v>
      </c>
      <c r="M23" s="522">
        <v>1.8858845417321854</v>
      </c>
      <c r="N23" s="637"/>
      <c r="O23" s="506"/>
      <c r="P23" s="637"/>
      <c r="Q23" s="506"/>
      <c r="R23" s="637"/>
      <c r="S23" s="545"/>
    </row>
    <row r="24" spans="1:19" ht="14.4" customHeight="1" x14ac:dyDescent="0.3">
      <c r="A24" s="534" t="s">
        <v>2264</v>
      </c>
      <c r="B24" s="637">
        <v>838574</v>
      </c>
      <c r="C24" s="506">
        <v>1</v>
      </c>
      <c r="D24" s="637">
        <v>1063904</v>
      </c>
      <c r="E24" s="506">
        <v>1.2687061606966112</v>
      </c>
      <c r="F24" s="637">
        <v>930071</v>
      </c>
      <c r="G24" s="522">
        <v>1.109110227600665</v>
      </c>
      <c r="H24" s="637">
        <v>417949.14</v>
      </c>
      <c r="I24" s="506">
        <v>1</v>
      </c>
      <c r="J24" s="637">
        <v>462155.71</v>
      </c>
      <c r="K24" s="506">
        <v>1.1057702140504464</v>
      </c>
      <c r="L24" s="637">
        <v>397936.55000000022</v>
      </c>
      <c r="M24" s="522">
        <v>0.95211716430377202</v>
      </c>
      <c r="N24" s="637"/>
      <c r="O24" s="506"/>
      <c r="P24" s="637"/>
      <c r="Q24" s="506"/>
      <c r="R24" s="637"/>
      <c r="S24" s="545"/>
    </row>
    <row r="25" spans="1:19" ht="14.4" customHeight="1" x14ac:dyDescent="0.3">
      <c r="A25" s="534" t="s">
        <v>2265</v>
      </c>
      <c r="B25" s="637">
        <v>2342</v>
      </c>
      <c r="C25" s="506">
        <v>1</v>
      </c>
      <c r="D25" s="637">
        <v>173</v>
      </c>
      <c r="E25" s="506">
        <v>7.3868488471391977E-2</v>
      </c>
      <c r="F25" s="637"/>
      <c r="G25" s="522"/>
      <c r="H25" s="637"/>
      <c r="I25" s="506"/>
      <c r="J25" s="637"/>
      <c r="K25" s="506"/>
      <c r="L25" s="637"/>
      <c r="M25" s="522"/>
      <c r="N25" s="637"/>
      <c r="O25" s="506"/>
      <c r="P25" s="637"/>
      <c r="Q25" s="506"/>
      <c r="R25" s="637"/>
      <c r="S25" s="545"/>
    </row>
    <row r="26" spans="1:19" ht="14.4" customHeight="1" x14ac:dyDescent="0.3">
      <c r="A26" s="534" t="s">
        <v>2266</v>
      </c>
      <c r="B26" s="637">
        <v>61206</v>
      </c>
      <c r="C26" s="506">
        <v>1</v>
      </c>
      <c r="D26" s="637">
        <v>83492</v>
      </c>
      <c r="E26" s="506">
        <v>1.3641146292847106</v>
      </c>
      <c r="F26" s="637">
        <v>73734</v>
      </c>
      <c r="G26" s="522">
        <v>1.204685815116165</v>
      </c>
      <c r="H26" s="637">
        <v>3034.66</v>
      </c>
      <c r="I26" s="506">
        <v>1</v>
      </c>
      <c r="J26" s="637">
        <v>24929.94</v>
      </c>
      <c r="K26" s="506">
        <v>8.2150685744037215</v>
      </c>
      <c r="L26" s="637">
        <v>4784.88</v>
      </c>
      <c r="M26" s="522">
        <v>1.5767433583992936</v>
      </c>
      <c r="N26" s="637"/>
      <c r="O26" s="506"/>
      <c r="P26" s="637"/>
      <c r="Q26" s="506"/>
      <c r="R26" s="637"/>
      <c r="S26" s="545"/>
    </row>
    <row r="27" spans="1:19" ht="14.4" customHeight="1" x14ac:dyDescent="0.3">
      <c r="A27" s="534" t="s">
        <v>2267</v>
      </c>
      <c r="B27" s="637">
        <v>38064</v>
      </c>
      <c r="C27" s="506">
        <v>1</v>
      </c>
      <c r="D27" s="637">
        <v>86220</v>
      </c>
      <c r="E27" s="506">
        <v>2.2651324085750315</v>
      </c>
      <c r="F27" s="637">
        <v>149750</v>
      </c>
      <c r="G27" s="522">
        <v>3.934163514081547</v>
      </c>
      <c r="H27" s="637">
        <v>2176.7200000000003</v>
      </c>
      <c r="I27" s="506">
        <v>1</v>
      </c>
      <c r="J27" s="637">
        <v>2985.27</v>
      </c>
      <c r="K27" s="506">
        <v>1.3714533793965231</v>
      </c>
      <c r="L27" s="637">
        <v>9060.4599999999991</v>
      </c>
      <c r="M27" s="522">
        <v>4.162437061266492</v>
      </c>
      <c r="N27" s="637"/>
      <c r="O27" s="506"/>
      <c r="P27" s="637"/>
      <c r="Q27" s="506"/>
      <c r="R27" s="637"/>
      <c r="S27" s="545"/>
    </row>
    <row r="28" spans="1:19" ht="14.4" customHeight="1" x14ac:dyDescent="0.3">
      <c r="A28" s="534" t="s">
        <v>2268</v>
      </c>
      <c r="B28" s="637">
        <v>194715</v>
      </c>
      <c r="C28" s="506">
        <v>1</v>
      </c>
      <c r="D28" s="637">
        <v>261737</v>
      </c>
      <c r="E28" s="506">
        <v>1.3442056338751509</v>
      </c>
      <c r="F28" s="637">
        <v>187642</v>
      </c>
      <c r="G28" s="522">
        <v>0.96367511491153734</v>
      </c>
      <c r="H28" s="637">
        <v>35155.909999999996</v>
      </c>
      <c r="I28" s="506">
        <v>1</v>
      </c>
      <c r="J28" s="637">
        <v>137950.75999999998</v>
      </c>
      <c r="K28" s="506">
        <v>3.923970678045313</v>
      </c>
      <c r="L28" s="637">
        <v>20194.79</v>
      </c>
      <c r="M28" s="522">
        <v>0.57443513764826459</v>
      </c>
      <c r="N28" s="637"/>
      <c r="O28" s="506"/>
      <c r="P28" s="637"/>
      <c r="Q28" s="506"/>
      <c r="R28" s="637"/>
      <c r="S28" s="545"/>
    </row>
    <row r="29" spans="1:19" ht="14.4" customHeight="1" x14ac:dyDescent="0.3">
      <c r="A29" s="534" t="s">
        <v>2269</v>
      </c>
      <c r="B29" s="637">
        <v>1490969</v>
      </c>
      <c r="C29" s="506">
        <v>1</v>
      </c>
      <c r="D29" s="637">
        <v>1844109</v>
      </c>
      <c r="E29" s="506">
        <v>1.2368526776881343</v>
      </c>
      <c r="F29" s="637">
        <v>1659732</v>
      </c>
      <c r="G29" s="522">
        <v>1.1131901468105641</v>
      </c>
      <c r="H29" s="637">
        <v>81181.929999999993</v>
      </c>
      <c r="I29" s="506">
        <v>1</v>
      </c>
      <c r="J29" s="637">
        <v>269040.44</v>
      </c>
      <c r="K29" s="506">
        <v>3.3140434084284522</v>
      </c>
      <c r="L29" s="637">
        <v>92616.790000000066</v>
      </c>
      <c r="M29" s="522">
        <v>1.140854744399401</v>
      </c>
      <c r="N29" s="637"/>
      <c r="O29" s="506"/>
      <c r="P29" s="637"/>
      <c r="Q29" s="506"/>
      <c r="R29" s="637"/>
      <c r="S29" s="545"/>
    </row>
    <row r="30" spans="1:19" ht="14.4" customHeight="1" x14ac:dyDescent="0.3">
      <c r="A30" s="534" t="s">
        <v>2270</v>
      </c>
      <c r="B30" s="637">
        <v>662848</v>
      </c>
      <c r="C30" s="506">
        <v>1</v>
      </c>
      <c r="D30" s="637">
        <v>669498</v>
      </c>
      <c r="E30" s="506">
        <v>1.0100324659650477</v>
      </c>
      <c r="F30" s="637">
        <v>1079851</v>
      </c>
      <c r="G30" s="522">
        <v>1.6291080308004249</v>
      </c>
      <c r="H30" s="637">
        <v>50021.780000000006</v>
      </c>
      <c r="I30" s="506">
        <v>1</v>
      </c>
      <c r="J30" s="637">
        <v>56794.86</v>
      </c>
      <c r="K30" s="506">
        <v>1.1354026186193293</v>
      </c>
      <c r="L30" s="637">
        <v>66036.190000000017</v>
      </c>
      <c r="M30" s="522">
        <v>1.320148743207459</v>
      </c>
      <c r="N30" s="637"/>
      <c r="O30" s="506"/>
      <c r="P30" s="637"/>
      <c r="Q30" s="506"/>
      <c r="R30" s="637"/>
      <c r="S30" s="545"/>
    </row>
    <row r="31" spans="1:19" ht="14.4" customHeight="1" x14ac:dyDescent="0.3">
      <c r="A31" s="534" t="s">
        <v>742</v>
      </c>
      <c r="B31" s="637"/>
      <c r="C31" s="506"/>
      <c r="D31" s="637"/>
      <c r="E31" s="506"/>
      <c r="F31" s="637"/>
      <c r="G31" s="522"/>
      <c r="H31" s="637"/>
      <c r="I31" s="506"/>
      <c r="J31" s="637">
        <v>-25285.07</v>
      </c>
      <c r="K31" s="506"/>
      <c r="L31" s="637"/>
      <c r="M31" s="522"/>
      <c r="N31" s="637"/>
      <c r="O31" s="506"/>
      <c r="P31" s="637"/>
      <c r="Q31" s="506"/>
      <c r="R31" s="637"/>
      <c r="S31" s="545"/>
    </row>
    <row r="32" spans="1:19" ht="14.4" customHeight="1" x14ac:dyDescent="0.3">
      <c r="A32" s="534" t="s">
        <v>2271</v>
      </c>
      <c r="B32" s="637">
        <v>415582</v>
      </c>
      <c r="C32" s="506">
        <v>1</v>
      </c>
      <c r="D32" s="637">
        <v>396779</v>
      </c>
      <c r="E32" s="506">
        <v>0.9547550182635437</v>
      </c>
      <c r="F32" s="637">
        <v>573960</v>
      </c>
      <c r="G32" s="522">
        <v>1.3810992776395512</v>
      </c>
      <c r="H32" s="637">
        <v>482337.20999999996</v>
      </c>
      <c r="I32" s="506">
        <v>1</v>
      </c>
      <c r="J32" s="637">
        <v>88990.569999999992</v>
      </c>
      <c r="K32" s="506">
        <v>0.18449866225332273</v>
      </c>
      <c r="L32" s="637">
        <v>1358579.6499999997</v>
      </c>
      <c r="M32" s="522">
        <v>2.8166594279549773</v>
      </c>
      <c r="N32" s="637"/>
      <c r="O32" s="506"/>
      <c r="P32" s="637"/>
      <c r="Q32" s="506"/>
      <c r="R32" s="637"/>
      <c r="S32" s="545"/>
    </row>
    <row r="33" spans="1:19" ht="14.4" customHeight="1" thickBot="1" x14ac:dyDescent="0.35">
      <c r="A33" s="636" t="s">
        <v>2272</v>
      </c>
      <c r="B33" s="635">
        <v>785145</v>
      </c>
      <c r="C33" s="512">
        <v>1</v>
      </c>
      <c r="D33" s="635">
        <v>1120927</v>
      </c>
      <c r="E33" s="512">
        <v>1.4276687745575658</v>
      </c>
      <c r="F33" s="635">
        <v>671490</v>
      </c>
      <c r="G33" s="523">
        <v>0.85524329900846341</v>
      </c>
      <c r="H33" s="635">
        <v>410692.48999999993</v>
      </c>
      <c r="I33" s="512">
        <v>1</v>
      </c>
      <c r="J33" s="635">
        <v>1037356.9399999997</v>
      </c>
      <c r="K33" s="512">
        <v>2.5258726790937907</v>
      </c>
      <c r="L33" s="635">
        <v>464922.29999999987</v>
      </c>
      <c r="M33" s="523">
        <v>1.1320448055916483</v>
      </c>
      <c r="N33" s="635"/>
      <c r="O33" s="512"/>
      <c r="P33" s="635"/>
      <c r="Q33" s="512"/>
      <c r="R33" s="635"/>
      <c r="S33" s="5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94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61" bestFit="1" customWidth="1"/>
    <col min="2" max="2" width="8.6640625" style="161" bestFit="1" customWidth="1"/>
    <col min="3" max="3" width="2.109375" style="161" bestFit="1" customWidth="1"/>
    <col min="4" max="4" width="8" style="161" bestFit="1" customWidth="1"/>
    <col min="5" max="5" width="52.88671875" style="161" bestFit="1" customWidth="1"/>
    <col min="6" max="7" width="11.109375" style="241" customWidth="1"/>
    <col min="8" max="9" width="9.33203125" style="241" hidden="1" customWidth="1"/>
    <col min="10" max="11" width="11.109375" style="241" customWidth="1"/>
    <col min="12" max="13" width="9.33203125" style="241" hidden="1" customWidth="1"/>
    <col min="14" max="15" width="11.109375" style="241" customWidth="1"/>
    <col min="16" max="16" width="11.109375" style="244" customWidth="1"/>
    <col min="17" max="17" width="11.109375" style="241" customWidth="1"/>
    <col min="18" max="16384" width="8.88671875" style="161"/>
  </cols>
  <sheetData>
    <row r="1" spans="1:17" ht="18.600000000000001" customHeight="1" thickBot="1" x14ac:dyDescent="0.4">
      <c r="A1" s="363" t="s">
        <v>2516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</row>
    <row r="2" spans="1:17" ht="14.4" customHeight="1" thickBot="1" x14ac:dyDescent="0.35">
      <c r="A2" s="273" t="s">
        <v>294</v>
      </c>
      <c r="B2" s="162"/>
      <c r="C2" s="162"/>
      <c r="D2" s="162"/>
      <c r="E2" s="1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3"/>
      <c r="Q2" s="262"/>
    </row>
    <row r="3" spans="1:17" ht="14.4" customHeight="1" thickBot="1" x14ac:dyDescent="0.35">
      <c r="E3" s="100" t="s">
        <v>140</v>
      </c>
      <c r="F3" s="131">
        <f t="shared" ref="F3:O3" si="0">SUBTOTAL(9,F6:F1048576)</f>
        <v>31860.060000000009</v>
      </c>
      <c r="G3" s="132">
        <f t="shared" si="0"/>
        <v>47255961.189999968</v>
      </c>
      <c r="H3" s="132"/>
      <c r="I3" s="132"/>
      <c r="J3" s="132">
        <f t="shared" si="0"/>
        <v>35528.339999999997</v>
      </c>
      <c r="K3" s="132">
        <f t="shared" si="0"/>
        <v>57702436.35999994</v>
      </c>
      <c r="L3" s="132"/>
      <c r="M3" s="132"/>
      <c r="N3" s="132">
        <f t="shared" si="0"/>
        <v>36439.799999999996</v>
      </c>
      <c r="O3" s="132">
        <f t="shared" si="0"/>
        <v>57147977.569999941</v>
      </c>
      <c r="P3" s="75">
        <f>IF(G3=0,0,O3/G3)</f>
        <v>1.2093284345699282</v>
      </c>
      <c r="Q3" s="133">
        <f>IF(N3=0,0,O3/N3)</f>
        <v>1568.2846110571393</v>
      </c>
    </row>
    <row r="4" spans="1:17" ht="14.4" customHeight="1" x14ac:dyDescent="0.3">
      <c r="A4" s="446" t="s">
        <v>70</v>
      </c>
      <c r="B4" s="445" t="s">
        <v>104</v>
      </c>
      <c r="C4" s="446" t="s">
        <v>105</v>
      </c>
      <c r="D4" s="454" t="s">
        <v>106</v>
      </c>
      <c r="E4" s="447" t="s">
        <v>71</v>
      </c>
      <c r="F4" s="452">
        <v>2013</v>
      </c>
      <c r="G4" s="453"/>
      <c r="H4" s="134"/>
      <c r="I4" s="134"/>
      <c r="J4" s="452">
        <v>2014</v>
      </c>
      <c r="K4" s="453"/>
      <c r="L4" s="134"/>
      <c r="M4" s="134"/>
      <c r="N4" s="452">
        <v>2015</v>
      </c>
      <c r="O4" s="453"/>
      <c r="P4" s="455" t="s">
        <v>2</v>
      </c>
      <c r="Q4" s="444" t="s">
        <v>107</v>
      </c>
    </row>
    <row r="5" spans="1:17" ht="14.4" customHeight="1" thickBot="1" x14ac:dyDescent="0.35">
      <c r="A5" s="643"/>
      <c r="B5" s="642"/>
      <c r="C5" s="643"/>
      <c r="D5" s="651"/>
      <c r="E5" s="645"/>
      <c r="F5" s="652" t="s">
        <v>78</v>
      </c>
      <c r="G5" s="653" t="s">
        <v>14</v>
      </c>
      <c r="H5" s="654"/>
      <c r="I5" s="654"/>
      <c r="J5" s="652" t="s">
        <v>78</v>
      </c>
      <c r="K5" s="653" t="s">
        <v>14</v>
      </c>
      <c r="L5" s="654"/>
      <c r="M5" s="654"/>
      <c r="N5" s="652" t="s">
        <v>78</v>
      </c>
      <c r="O5" s="653" t="s">
        <v>14</v>
      </c>
      <c r="P5" s="655"/>
      <c r="Q5" s="650"/>
    </row>
    <row r="6" spans="1:17" ht="14.4" customHeight="1" x14ac:dyDescent="0.3">
      <c r="A6" s="580" t="s">
        <v>2273</v>
      </c>
      <c r="B6" s="581" t="s">
        <v>1886</v>
      </c>
      <c r="C6" s="581" t="s">
        <v>1894</v>
      </c>
      <c r="D6" s="581" t="s">
        <v>1902</v>
      </c>
      <c r="E6" s="581"/>
      <c r="F6" s="147"/>
      <c r="G6" s="147"/>
      <c r="H6" s="147"/>
      <c r="I6" s="147"/>
      <c r="J6" s="147">
        <v>1</v>
      </c>
      <c r="K6" s="147">
        <v>650</v>
      </c>
      <c r="L6" s="147"/>
      <c r="M6" s="147">
        <v>650</v>
      </c>
      <c r="N6" s="147"/>
      <c r="O6" s="147"/>
      <c r="P6" s="586"/>
      <c r="Q6" s="594"/>
    </row>
    <row r="7" spans="1:17" ht="14.4" customHeight="1" x14ac:dyDescent="0.3">
      <c r="A7" s="505" t="s">
        <v>2273</v>
      </c>
      <c r="B7" s="506" t="s">
        <v>1886</v>
      </c>
      <c r="C7" s="506" t="s">
        <v>1894</v>
      </c>
      <c r="D7" s="506" t="s">
        <v>1903</v>
      </c>
      <c r="E7" s="506" t="s">
        <v>1904</v>
      </c>
      <c r="F7" s="509"/>
      <c r="G7" s="509"/>
      <c r="H7" s="509"/>
      <c r="I7" s="509"/>
      <c r="J7" s="509">
        <v>1</v>
      </c>
      <c r="K7" s="509">
        <v>121</v>
      </c>
      <c r="L7" s="509"/>
      <c r="M7" s="509">
        <v>121</v>
      </c>
      <c r="N7" s="509"/>
      <c r="O7" s="509"/>
      <c r="P7" s="522"/>
      <c r="Q7" s="510"/>
    </row>
    <row r="8" spans="1:17" ht="14.4" customHeight="1" x14ac:dyDescent="0.3">
      <c r="A8" s="505" t="s">
        <v>2273</v>
      </c>
      <c r="B8" s="506" t="s">
        <v>1886</v>
      </c>
      <c r="C8" s="506" t="s">
        <v>1894</v>
      </c>
      <c r="D8" s="506" t="s">
        <v>1905</v>
      </c>
      <c r="E8" s="506" t="s">
        <v>1906</v>
      </c>
      <c r="F8" s="509"/>
      <c r="G8" s="509"/>
      <c r="H8" s="509"/>
      <c r="I8" s="509"/>
      <c r="J8" s="509">
        <v>1</v>
      </c>
      <c r="K8" s="509">
        <v>266</v>
      </c>
      <c r="L8" s="509"/>
      <c r="M8" s="509">
        <v>266</v>
      </c>
      <c r="N8" s="509"/>
      <c r="O8" s="509"/>
      <c r="P8" s="522"/>
      <c r="Q8" s="510"/>
    </row>
    <row r="9" spans="1:17" ht="14.4" customHeight="1" x14ac:dyDescent="0.3">
      <c r="A9" s="505" t="s">
        <v>2273</v>
      </c>
      <c r="B9" s="506" t="s">
        <v>1917</v>
      </c>
      <c r="C9" s="506" t="s">
        <v>1918</v>
      </c>
      <c r="D9" s="506" t="s">
        <v>1922</v>
      </c>
      <c r="E9" s="506" t="s">
        <v>626</v>
      </c>
      <c r="F9" s="509"/>
      <c r="G9" s="509"/>
      <c r="H9" s="509"/>
      <c r="I9" s="509"/>
      <c r="J9" s="509"/>
      <c r="K9" s="509"/>
      <c r="L9" s="509"/>
      <c r="M9" s="509"/>
      <c r="N9" s="509">
        <v>0.5</v>
      </c>
      <c r="O9" s="509">
        <v>855.63</v>
      </c>
      <c r="P9" s="522"/>
      <c r="Q9" s="510">
        <v>1711.26</v>
      </c>
    </row>
    <row r="10" spans="1:17" ht="14.4" customHeight="1" x14ac:dyDescent="0.3">
      <c r="A10" s="505" t="s">
        <v>2273</v>
      </c>
      <c r="B10" s="506" t="s">
        <v>1917</v>
      </c>
      <c r="C10" s="506" t="s">
        <v>1918</v>
      </c>
      <c r="D10" s="506" t="s">
        <v>1923</v>
      </c>
      <c r="E10" s="506" t="s">
        <v>1924</v>
      </c>
      <c r="F10" s="509">
        <v>9.9699999999999989</v>
      </c>
      <c r="G10" s="509">
        <v>26526.14</v>
      </c>
      <c r="H10" s="509">
        <v>1</v>
      </c>
      <c r="I10" s="509">
        <v>2660.5957873620864</v>
      </c>
      <c r="J10" s="509">
        <v>8.6999999999999993</v>
      </c>
      <c r="K10" s="509">
        <v>23241.629999999997</v>
      </c>
      <c r="L10" s="509">
        <v>0.87617836594393295</v>
      </c>
      <c r="M10" s="509">
        <v>2671.4517241379308</v>
      </c>
      <c r="N10" s="509">
        <v>5.69</v>
      </c>
      <c r="O10" s="509">
        <v>14539.659999999998</v>
      </c>
      <c r="P10" s="522">
        <v>0.54812573559515254</v>
      </c>
      <c r="Q10" s="510">
        <v>2555.3005272407727</v>
      </c>
    </row>
    <row r="11" spans="1:17" ht="14.4" customHeight="1" x14ac:dyDescent="0.3">
      <c r="A11" s="505" t="s">
        <v>2273</v>
      </c>
      <c r="B11" s="506" t="s">
        <v>1917</v>
      </c>
      <c r="C11" s="506" t="s">
        <v>1918</v>
      </c>
      <c r="D11" s="506" t="s">
        <v>1925</v>
      </c>
      <c r="E11" s="506" t="s">
        <v>1924</v>
      </c>
      <c r="F11" s="509">
        <v>0.4</v>
      </c>
      <c r="G11" s="509">
        <v>2659.83</v>
      </c>
      <c r="H11" s="509">
        <v>1</v>
      </c>
      <c r="I11" s="509">
        <v>6649.5749999999998</v>
      </c>
      <c r="J11" s="509">
        <v>0.2</v>
      </c>
      <c r="K11" s="509">
        <v>1335.72</v>
      </c>
      <c r="L11" s="509">
        <v>0.5021824703082528</v>
      </c>
      <c r="M11" s="509">
        <v>6678.5999999999995</v>
      </c>
      <c r="N11" s="509">
        <v>0.67</v>
      </c>
      <c r="O11" s="509">
        <v>4260.9600000000009</v>
      </c>
      <c r="P11" s="522">
        <v>1.6019670430065083</v>
      </c>
      <c r="Q11" s="510">
        <v>6359.6417910447772</v>
      </c>
    </row>
    <row r="12" spans="1:17" ht="14.4" customHeight="1" x14ac:dyDescent="0.3">
      <c r="A12" s="505" t="s">
        <v>2273</v>
      </c>
      <c r="B12" s="506" t="s">
        <v>1917</v>
      </c>
      <c r="C12" s="506" t="s">
        <v>1918</v>
      </c>
      <c r="D12" s="506" t="s">
        <v>1926</v>
      </c>
      <c r="E12" s="506" t="s">
        <v>716</v>
      </c>
      <c r="F12" s="509"/>
      <c r="G12" s="509"/>
      <c r="H12" s="509"/>
      <c r="I12" s="509"/>
      <c r="J12" s="509"/>
      <c r="K12" s="509"/>
      <c r="L12" s="509"/>
      <c r="M12" s="509"/>
      <c r="N12" s="509">
        <v>0.44000000000000006</v>
      </c>
      <c r="O12" s="509">
        <v>2175.3199999999997</v>
      </c>
      <c r="P12" s="522"/>
      <c r="Q12" s="510">
        <v>4943.9090909090892</v>
      </c>
    </row>
    <row r="13" spans="1:17" ht="14.4" customHeight="1" x14ac:dyDescent="0.3">
      <c r="A13" s="505" t="s">
        <v>2273</v>
      </c>
      <c r="B13" s="506" t="s">
        <v>1917</v>
      </c>
      <c r="C13" s="506" t="s">
        <v>1918</v>
      </c>
      <c r="D13" s="506" t="s">
        <v>1927</v>
      </c>
      <c r="E13" s="506" t="s">
        <v>637</v>
      </c>
      <c r="F13" s="509">
        <v>28.849999999999998</v>
      </c>
      <c r="G13" s="509">
        <v>28357.099999999995</v>
      </c>
      <c r="H13" s="509">
        <v>1</v>
      </c>
      <c r="I13" s="509">
        <v>982.91507798960129</v>
      </c>
      <c r="J13" s="509">
        <v>27.049999999999997</v>
      </c>
      <c r="K13" s="509">
        <v>26753.179999999997</v>
      </c>
      <c r="L13" s="509">
        <v>0.94343850393728557</v>
      </c>
      <c r="M13" s="509">
        <v>989.02698706099818</v>
      </c>
      <c r="N13" s="509">
        <v>31.05</v>
      </c>
      <c r="O13" s="509">
        <v>29538.920000000006</v>
      </c>
      <c r="P13" s="522">
        <v>1.0416763350272069</v>
      </c>
      <c r="Q13" s="510">
        <v>951.33397745571676</v>
      </c>
    </row>
    <row r="14" spans="1:17" ht="14.4" customHeight="1" x14ac:dyDescent="0.3">
      <c r="A14" s="505" t="s">
        <v>2273</v>
      </c>
      <c r="B14" s="506" t="s">
        <v>1917</v>
      </c>
      <c r="C14" s="506" t="s">
        <v>1918</v>
      </c>
      <c r="D14" s="506" t="s">
        <v>1931</v>
      </c>
      <c r="E14" s="506" t="s">
        <v>716</v>
      </c>
      <c r="F14" s="509">
        <v>1.76</v>
      </c>
      <c r="G14" s="509">
        <v>18475.650000000001</v>
      </c>
      <c r="H14" s="509">
        <v>1</v>
      </c>
      <c r="I14" s="509">
        <v>10497.52840909091</v>
      </c>
      <c r="J14" s="509">
        <v>2.0699999999999998</v>
      </c>
      <c r="K14" s="509">
        <v>21398.350000000002</v>
      </c>
      <c r="L14" s="509">
        <v>1.1581919986576927</v>
      </c>
      <c r="M14" s="509">
        <v>10337.367149758456</v>
      </c>
      <c r="N14" s="509">
        <v>2.25</v>
      </c>
      <c r="O14" s="509">
        <v>22247.730000000003</v>
      </c>
      <c r="P14" s="522">
        <v>1.2041649414228999</v>
      </c>
      <c r="Q14" s="510">
        <v>9887.880000000001</v>
      </c>
    </row>
    <row r="15" spans="1:17" ht="14.4" customHeight="1" x14ac:dyDescent="0.3">
      <c r="A15" s="505" t="s">
        <v>2273</v>
      </c>
      <c r="B15" s="506" t="s">
        <v>1917</v>
      </c>
      <c r="C15" s="506" t="s">
        <v>1918</v>
      </c>
      <c r="D15" s="506" t="s">
        <v>1934</v>
      </c>
      <c r="E15" s="506" t="s">
        <v>716</v>
      </c>
      <c r="F15" s="509">
        <v>0.34</v>
      </c>
      <c r="G15" s="509">
        <v>2200.9</v>
      </c>
      <c r="H15" s="509">
        <v>1</v>
      </c>
      <c r="I15" s="509">
        <v>6473.2352941176468</v>
      </c>
      <c r="J15" s="509">
        <v>0.2</v>
      </c>
      <c r="K15" s="509">
        <v>1301.3</v>
      </c>
      <c r="L15" s="509">
        <v>0.59125812167749547</v>
      </c>
      <c r="M15" s="509">
        <v>6506.4999999999991</v>
      </c>
      <c r="N15" s="509"/>
      <c r="O15" s="509"/>
      <c r="P15" s="522"/>
      <c r="Q15" s="510"/>
    </row>
    <row r="16" spans="1:17" ht="14.4" customHeight="1" x14ac:dyDescent="0.3">
      <c r="A16" s="505" t="s">
        <v>2273</v>
      </c>
      <c r="B16" s="506" t="s">
        <v>1917</v>
      </c>
      <c r="C16" s="506" t="s">
        <v>1918</v>
      </c>
      <c r="D16" s="506" t="s">
        <v>1938</v>
      </c>
      <c r="E16" s="506" t="s">
        <v>641</v>
      </c>
      <c r="F16" s="509">
        <v>29</v>
      </c>
      <c r="G16" s="509">
        <v>28170.7</v>
      </c>
      <c r="H16" s="509">
        <v>1</v>
      </c>
      <c r="I16" s="509">
        <v>971.40344827586205</v>
      </c>
      <c r="J16" s="509">
        <v>20</v>
      </c>
      <c r="K16" s="509">
        <v>19504.400000000001</v>
      </c>
      <c r="L16" s="509">
        <v>0.69236476196899621</v>
      </c>
      <c r="M16" s="509">
        <v>975.22</v>
      </c>
      <c r="N16" s="509">
        <v>25</v>
      </c>
      <c r="O16" s="509">
        <v>23320.5</v>
      </c>
      <c r="P16" s="522">
        <v>0.8278282044819617</v>
      </c>
      <c r="Q16" s="510">
        <v>932.82</v>
      </c>
    </row>
    <row r="17" spans="1:17" ht="14.4" customHeight="1" x14ac:dyDescent="0.3">
      <c r="A17" s="505" t="s">
        <v>2273</v>
      </c>
      <c r="B17" s="506" t="s">
        <v>1917</v>
      </c>
      <c r="C17" s="506" t="s">
        <v>1918</v>
      </c>
      <c r="D17" s="506" t="s">
        <v>1939</v>
      </c>
      <c r="E17" s="506" t="s">
        <v>641</v>
      </c>
      <c r="F17" s="509">
        <v>2</v>
      </c>
      <c r="G17" s="509">
        <v>3715.46</v>
      </c>
      <c r="H17" s="509">
        <v>1</v>
      </c>
      <c r="I17" s="509">
        <v>1857.73</v>
      </c>
      <c r="J17" s="509"/>
      <c r="K17" s="509"/>
      <c r="L17" s="509"/>
      <c r="M17" s="509"/>
      <c r="N17" s="509"/>
      <c r="O17" s="509"/>
      <c r="P17" s="522"/>
      <c r="Q17" s="510"/>
    </row>
    <row r="18" spans="1:17" ht="14.4" customHeight="1" x14ac:dyDescent="0.3">
      <c r="A18" s="505" t="s">
        <v>2273</v>
      </c>
      <c r="B18" s="506" t="s">
        <v>1917</v>
      </c>
      <c r="C18" s="506" t="s">
        <v>1918</v>
      </c>
      <c r="D18" s="506" t="s">
        <v>1941</v>
      </c>
      <c r="E18" s="506" t="s">
        <v>738</v>
      </c>
      <c r="F18" s="509">
        <v>0.05</v>
      </c>
      <c r="G18" s="509">
        <v>484.77</v>
      </c>
      <c r="H18" s="509">
        <v>1</v>
      </c>
      <c r="I18" s="509">
        <v>9695.4</v>
      </c>
      <c r="J18" s="509"/>
      <c r="K18" s="509"/>
      <c r="L18" s="509"/>
      <c r="M18" s="509"/>
      <c r="N18" s="509"/>
      <c r="O18" s="509"/>
      <c r="P18" s="522"/>
      <c r="Q18" s="510"/>
    </row>
    <row r="19" spans="1:17" ht="14.4" customHeight="1" x14ac:dyDescent="0.3">
      <c r="A19" s="505" t="s">
        <v>2273</v>
      </c>
      <c r="B19" s="506" t="s">
        <v>1917</v>
      </c>
      <c r="C19" s="506" t="s">
        <v>1918</v>
      </c>
      <c r="D19" s="506" t="s">
        <v>1942</v>
      </c>
      <c r="E19" s="506" t="s">
        <v>660</v>
      </c>
      <c r="F19" s="509">
        <v>0.2</v>
      </c>
      <c r="G19" s="509">
        <v>1092.1600000000001</v>
      </c>
      <c r="H19" s="509">
        <v>1</v>
      </c>
      <c r="I19" s="509">
        <v>5460.8</v>
      </c>
      <c r="J19" s="509">
        <v>0.14000000000000001</v>
      </c>
      <c r="K19" s="509">
        <v>764.51</v>
      </c>
      <c r="L19" s="509">
        <v>0.69999816876648102</v>
      </c>
      <c r="M19" s="509">
        <v>5460.7857142857138</v>
      </c>
      <c r="N19" s="509">
        <v>0.1</v>
      </c>
      <c r="O19" s="509">
        <v>442.7</v>
      </c>
      <c r="P19" s="522">
        <v>0.40534353940814527</v>
      </c>
      <c r="Q19" s="510">
        <v>4427</v>
      </c>
    </row>
    <row r="20" spans="1:17" ht="14.4" customHeight="1" x14ac:dyDescent="0.3">
      <c r="A20" s="505" t="s">
        <v>2273</v>
      </c>
      <c r="B20" s="506" t="s">
        <v>1917</v>
      </c>
      <c r="C20" s="506" t="s">
        <v>1918</v>
      </c>
      <c r="D20" s="506" t="s">
        <v>1943</v>
      </c>
      <c r="E20" s="506" t="s">
        <v>660</v>
      </c>
      <c r="F20" s="509">
        <v>5.56</v>
      </c>
      <c r="G20" s="509">
        <v>60432.310000000005</v>
      </c>
      <c r="H20" s="509">
        <v>1</v>
      </c>
      <c r="I20" s="509">
        <v>10869.120503597123</v>
      </c>
      <c r="J20" s="509">
        <v>4.5999999999999996</v>
      </c>
      <c r="K20" s="509">
        <v>50239.21</v>
      </c>
      <c r="L20" s="509">
        <v>0.83133029334804498</v>
      </c>
      <c r="M20" s="509">
        <v>10921.567391304348</v>
      </c>
      <c r="N20" s="509">
        <v>0.73</v>
      </c>
      <c r="O20" s="509">
        <v>6463.4199999999992</v>
      </c>
      <c r="P20" s="522">
        <v>0.1069530521007719</v>
      </c>
      <c r="Q20" s="510">
        <v>8853.9999999999982</v>
      </c>
    </row>
    <row r="21" spans="1:17" ht="14.4" customHeight="1" x14ac:dyDescent="0.3">
      <c r="A21" s="505" t="s">
        <v>2273</v>
      </c>
      <c r="B21" s="506" t="s">
        <v>1917</v>
      </c>
      <c r="C21" s="506" t="s">
        <v>1918</v>
      </c>
      <c r="D21" s="506" t="s">
        <v>1944</v>
      </c>
      <c r="E21" s="506" t="s">
        <v>738</v>
      </c>
      <c r="F21" s="509">
        <v>1.6400000000000001</v>
      </c>
      <c r="G21" s="509">
        <v>3199.5099999999998</v>
      </c>
      <c r="H21" s="509">
        <v>1</v>
      </c>
      <c r="I21" s="509">
        <v>1950.9207317073167</v>
      </c>
      <c r="J21" s="509">
        <v>0.2</v>
      </c>
      <c r="K21" s="509">
        <v>391.22</v>
      </c>
      <c r="L21" s="509">
        <v>0.12227497335529505</v>
      </c>
      <c r="M21" s="509">
        <v>1956.1000000000001</v>
      </c>
      <c r="N21" s="509">
        <v>0.4</v>
      </c>
      <c r="O21" s="509">
        <v>779.72</v>
      </c>
      <c r="P21" s="522">
        <v>0.24369981653440687</v>
      </c>
      <c r="Q21" s="510">
        <v>1949.3</v>
      </c>
    </row>
    <row r="22" spans="1:17" ht="14.4" customHeight="1" x14ac:dyDescent="0.3">
      <c r="A22" s="505" t="s">
        <v>2273</v>
      </c>
      <c r="B22" s="506" t="s">
        <v>1917</v>
      </c>
      <c r="C22" s="506" t="s">
        <v>1918</v>
      </c>
      <c r="D22" s="506" t="s">
        <v>1945</v>
      </c>
      <c r="E22" s="506" t="s">
        <v>660</v>
      </c>
      <c r="F22" s="509"/>
      <c r="G22" s="509"/>
      <c r="H22" s="509"/>
      <c r="I22" s="509"/>
      <c r="J22" s="509">
        <v>5.3500000000000005</v>
      </c>
      <c r="K22" s="509">
        <v>11686.08</v>
      </c>
      <c r="L22" s="509"/>
      <c r="M22" s="509">
        <v>2184.3140186915884</v>
      </c>
      <c r="N22" s="509">
        <v>16.599999999999998</v>
      </c>
      <c r="O22" s="509">
        <v>29395.279999999999</v>
      </c>
      <c r="P22" s="522"/>
      <c r="Q22" s="510">
        <v>1770.8000000000002</v>
      </c>
    </row>
    <row r="23" spans="1:17" ht="14.4" customHeight="1" x14ac:dyDescent="0.3">
      <c r="A23" s="505" t="s">
        <v>2273</v>
      </c>
      <c r="B23" s="506" t="s">
        <v>1917</v>
      </c>
      <c r="C23" s="506" t="s">
        <v>1918</v>
      </c>
      <c r="D23" s="506" t="s">
        <v>1946</v>
      </c>
      <c r="E23" s="506" t="s">
        <v>645</v>
      </c>
      <c r="F23" s="509"/>
      <c r="G23" s="509"/>
      <c r="H23" s="509"/>
      <c r="I23" s="509"/>
      <c r="J23" s="509">
        <v>0.15</v>
      </c>
      <c r="K23" s="509">
        <v>56.9</v>
      </c>
      <c r="L23" s="509"/>
      <c r="M23" s="509">
        <v>379.33333333333331</v>
      </c>
      <c r="N23" s="509">
        <v>0.1</v>
      </c>
      <c r="O23" s="509">
        <v>37.93</v>
      </c>
      <c r="P23" s="522"/>
      <c r="Q23" s="510">
        <v>379.29999999999995</v>
      </c>
    </row>
    <row r="24" spans="1:17" ht="14.4" customHeight="1" x14ac:dyDescent="0.3">
      <c r="A24" s="505" t="s">
        <v>2273</v>
      </c>
      <c r="B24" s="506" t="s">
        <v>1917</v>
      </c>
      <c r="C24" s="506" t="s">
        <v>1918</v>
      </c>
      <c r="D24" s="506" t="s">
        <v>1947</v>
      </c>
      <c r="E24" s="506" t="s">
        <v>622</v>
      </c>
      <c r="F24" s="509">
        <v>0.05</v>
      </c>
      <c r="G24" s="509">
        <v>46.83</v>
      </c>
      <c r="H24" s="509">
        <v>1</v>
      </c>
      <c r="I24" s="509">
        <v>936.59999999999991</v>
      </c>
      <c r="J24" s="509">
        <v>0.15000000000000002</v>
      </c>
      <c r="K24" s="509">
        <v>141.72</v>
      </c>
      <c r="L24" s="509">
        <v>3.0262652146060218</v>
      </c>
      <c r="M24" s="509">
        <v>944.79999999999984</v>
      </c>
      <c r="N24" s="509">
        <v>0.05</v>
      </c>
      <c r="O24" s="509">
        <v>45.19</v>
      </c>
      <c r="P24" s="522">
        <v>0.96497971385863757</v>
      </c>
      <c r="Q24" s="510">
        <v>903.8</v>
      </c>
    </row>
    <row r="25" spans="1:17" ht="14.4" customHeight="1" x14ac:dyDescent="0.3">
      <c r="A25" s="505" t="s">
        <v>2273</v>
      </c>
      <c r="B25" s="506" t="s">
        <v>1917</v>
      </c>
      <c r="C25" s="506" t="s">
        <v>1918</v>
      </c>
      <c r="D25" s="506" t="s">
        <v>1948</v>
      </c>
      <c r="E25" s="506" t="s">
        <v>660</v>
      </c>
      <c r="F25" s="509"/>
      <c r="G25" s="509"/>
      <c r="H25" s="509"/>
      <c r="I25" s="509"/>
      <c r="J25" s="509"/>
      <c r="K25" s="509"/>
      <c r="L25" s="509"/>
      <c r="M25" s="509"/>
      <c r="N25" s="509">
        <v>0.60000000000000009</v>
      </c>
      <c r="O25" s="509">
        <v>22028.820000000003</v>
      </c>
      <c r="P25" s="522"/>
      <c r="Q25" s="510">
        <v>36714.699999999997</v>
      </c>
    </row>
    <row r="26" spans="1:17" ht="14.4" customHeight="1" x14ac:dyDescent="0.3">
      <c r="A26" s="505" t="s">
        <v>2273</v>
      </c>
      <c r="B26" s="506" t="s">
        <v>1917</v>
      </c>
      <c r="C26" s="506" t="s">
        <v>1887</v>
      </c>
      <c r="D26" s="506" t="s">
        <v>1959</v>
      </c>
      <c r="E26" s="506" t="s">
        <v>1960</v>
      </c>
      <c r="F26" s="509"/>
      <c r="G26" s="509"/>
      <c r="H26" s="509"/>
      <c r="I26" s="509"/>
      <c r="J26" s="509"/>
      <c r="K26" s="509"/>
      <c r="L26" s="509"/>
      <c r="M26" s="509"/>
      <c r="N26" s="509">
        <v>2</v>
      </c>
      <c r="O26" s="509">
        <v>1944.64</v>
      </c>
      <c r="P26" s="522"/>
      <c r="Q26" s="510">
        <v>972.32</v>
      </c>
    </row>
    <row r="27" spans="1:17" ht="14.4" customHeight="1" x14ac:dyDescent="0.3">
      <c r="A27" s="505" t="s">
        <v>2273</v>
      </c>
      <c r="B27" s="506" t="s">
        <v>1917</v>
      </c>
      <c r="C27" s="506" t="s">
        <v>1887</v>
      </c>
      <c r="D27" s="506" t="s">
        <v>1962</v>
      </c>
      <c r="E27" s="506" t="s">
        <v>1960</v>
      </c>
      <c r="F27" s="509"/>
      <c r="G27" s="509"/>
      <c r="H27" s="509"/>
      <c r="I27" s="509"/>
      <c r="J27" s="509">
        <v>2</v>
      </c>
      <c r="K27" s="509">
        <v>3414.62</v>
      </c>
      <c r="L27" s="509"/>
      <c r="M27" s="509">
        <v>1707.31</v>
      </c>
      <c r="N27" s="509">
        <v>4</v>
      </c>
      <c r="O27" s="509">
        <v>6829.24</v>
      </c>
      <c r="P27" s="522"/>
      <c r="Q27" s="510">
        <v>1707.31</v>
      </c>
    </row>
    <row r="28" spans="1:17" ht="14.4" customHeight="1" x14ac:dyDescent="0.3">
      <c r="A28" s="505" t="s">
        <v>2273</v>
      </c>
      <c r="B28" s="506" t="s">
        <v>1917</v>
      </c>
      <c r="C28" s="506" t="s">
        <v>1887</v>
      </c>
      <c r="D28" s="506" t="s">
        <v>1963</v>
      </c>
      <c r="E28" s="506" t="s">
        <v>1960</v>
      </c>
      <c r="F28" s="509">
        <v>5</v>
      </c>
      <c r="G28" s="509">
        <v>10331.5</v>
      </c>
      <c r="H28" s="509">
        <v>1</v>
      </c>
      <c r="I28" s="509">
        <v>2066.3000000000002</v>
      </c>
      <c r="J28" s="509">
        <v>5</v>
      </c>
      <c r="K28" s="509">
        <v>10331.5</v>
      </c>
      <c r="L28" s="509">
        <v>1</v>
      </c>
      <c r="M28" s="509">
        <v>2066.3000000000002</v>
      </c>
      <c r="N28" s="509">
        <v>2</v>
      </c>
      <c r="O28" s="509">
        <v>4132.6000000000004</v>
      </c>
      <c r="P28" s="522">
        <v>0.4</v>
      </c>
      <c r="Q28" s="510">
        <v>2066.3000000000002</v>
      </c>
    </row>
    <row r="29" spans="1:17" ht="14.4" customHeight="1" x14ac:dyDescent="0.3">
      <c r="A29" s="505" t="s">
        <v>2273</v>
      </c>
      <c r="B29" s="506" t="s">
        <v>1917</v>
      </c>
      <c r="C29" s="506" t="s">
        <v>1887</v>
      </c>
      <c r="D29" s="506" t="s">
        <v>1966</v>
      </c>
      <c r="E29" s="506" t="s">
        <v>1967</v>
      </c>
      <c r="F29" s="509"/>
      <c r="G29" s="509"/>
      <c r="H29" s="509"/>
      <c r="I29" s="509"/>
      <c r="J29" s="509">
        <v>5</v>
      </c>
      <c r="K29" s="509">
        <v>5138.7999999999993</v>
      </c>
      <c r="L29" s="509"/>
      <c r="M29" s="509">
        <v>1027.7599999999998</v>
      </c>
      <c r="N29" s="509">
        <v>4</v>
      </c>
      <c r="O29" s="509">
        <v>4111.04</v>
      </c>
      <c r="P29" s="522"/>
      <c r="Q29" s="510">
        <v>1027.76</v>
      </c>
    </row>
    <row r="30" spans="1:17" ht="14.4" customHeight="1" x14ac:dyDescent="0.3">
      <c r="A30" s="505" t="s">
        <v>2273</v>
      </c>
      <c r="B30" s="506" t="s">
        <v>1917</v>
      </c>
      <c r="C30" s="506" t="s">
        <v>1887</v>
      </c>
      <c r="D30" s="506" t="s">
        <v>1968</v>
      </c>
      <c r="E30" s="506" t="s">
        <v>1967</v>
      </c>
      <c r="F30" s="509">
        <v>6</v>
      </c>
      <c r="G30" s="509">
        <v>12851.1</v>
      </c>
      <c r="H30" s="509">
        <v>1</v>
      </c>
      <c r="I30" s="509">
        <v>2141.85</v>
      </c>
      <c r="J30" s="509">
        <v>3</v>
      </c>
      <c r="K30" s="509">
        <v>6425.5499999999993</v>
      </c>
      <c r="L30" s="509">
        <v>0.49999999999999994</v>
      </c>
      <c r="M30" s="509">
        <v>2141.85</v>
      </c>
      <c r="N30" s="509">
        <v>1</v>
      </c>
      <c r="O30" s="509">
        <v>2141.85</v>
      </c>
      <c r="P30" s="522">
        <v>0.16666666666666666</v>
      </c>
      <c r="Q30" s="510">
        <v>2141.85</v>
      </c>
    </row>
    <row r="31" spans="1:17" ht="14.4" customHeight="1" x14ac:dyDescent="0.3">
      <c r="A31" s="505" t="s">
        <v>2273</v>
      </c>
      <c r="B31" s="506" t="s">
        <v>1917</v>
      </c>
      <c r="C31" s="506" t="s">
        <v>1887</v>
      </c>
      <c r="D31" s="506" t="s">
        <v>1969</v>
      </c>
      <c r="E31" s="506" t="s">
        <v>1970</v>
      </c>
      <c r="F31" s="509"/>
      <c r="G31" s="509"/>
      <c r="H31" s="509"/>
      <c r="I31" s="509"/>
      <c r="J31" s="509"/>
      <c r="K31" s="509"/>
      <c r="L31" s="509"/>
      <c r="M31" s="509"/>
      <c r="N31" s="509">
        <v>1</v>
      </c>
      <c r="O31" s="509">
        <v>466.78</v>
      </c>
      <c r="P31" s="522"/>
      <c r="Q31" s="510">
        <v>466.78</v>
      </c>
    </row>
    <row r="32" spans="1:17" ht="14.4" customHeight="1" x14ac:dyDescent="0.3">
      <c r="A32" s="505" t="s">
        <v>2273</v>
      </c>
      <c r="B32" s="506" t="s">
        <v>1917</v>
      </c>
      <c r="C32" s="506" t="s">
        <v>1887</v>
      </c>
      <c r="D32" s="506" t="s">
        <v>1971</v>
      </c>
      <c r="E32" s="506" t="s">
        <v>1972</v>
      </c>
      <c r="F32" s="509">
        <v>4</v>
      </c>
      <c r="G32" s="509">
        <v>109854.56</v>
      </c>
      <c r="H32" s="509">
        <v>1</v>
      </c>
      <c r="I32" s="509">
        <v>27463.64</v>
      </c>
      <c r="J32" s="509">
        <v>1</v>
      </c>
      <c r="K32" s="509">
        <v>27463.64</v>
      </c>
      <c r="L32" s="509">
        <v>0.25</v>
      </c>
      <c r="M32" s="509">
        <v>27463.64</v>
      </c>
      <c r="N32" s="509">
        <v>2</v>
      </c>
      <c r="O32" s="509">
        <v>36000.19</v>
      </c>
      <c r="P32" s="522">
        <v>0.32770774376593931</v>
      </c>
      <c r="Q32" s="510">
        <v>18000.095000000001</v>
      </c>
    </row>
    <row r="33" spans="1:17" ht="14.4" customHeight="1" x14ac:dyDescent="0.3">
      <c r="A33" s="505" t="s">
        <v>2273</v>
      </c>
      <c r="B33" s="506" t="s">
        <v>1917</v>
      </c>
      <c r="C33" s="506" t="s">
        <v>1887</v>
      </c>
      <c r="D33" s="506" t="s">
        <v>1977</v>
      </c>
      <c r="E33" s="506" t="s">
        <v>1978</v>
      </c>
      <c r="F33" s="509">
        <v>8</v>
      </c>
      <c r="G33" s="509">
        <v>17892</v>
      </c>
      <c r="H33" s="509">
        <v>1</v>
      </c>
      <c r="I33" s="509">
        <v>2236.5</v>
      </c>
      <c r="J33" s="509">
        <v>2</v>
      </c>
      <c r="K33" s="509">
        <v>4473</v>
      </c>
      <c r="L33" s="509">
        <v>0.25</v>
      </c>
      <c r="M33" s="509">
        <v>2236.5</v>
      </c>
      <c r="N33" s="509">
        <v>4</v>
      </c>
      <c r="O33" s="509">
        <v>8946</v>
      </c>
      <c r="P33" s="522">
        <v>0.5</v>
      </c>
      <c r="Q33" s="510">
        <v>2236.5</v>
      </c>
    </row>
    <row r="34" spans="1:17" ht="14.4" customHeight="1" x14ac:dyDescent="0.3">
      <c r="A34" s="505" t="s">
        <v>2273</v>
      </c>
      <c r="B34" s="506" t="s">
        <v>1917</v>
      </c>
      <c r="C34" s="506" t="s">
        <v>1887</v>
      </c>
      <c r="D34" s="506" t="s">
        <v>2274</v>
      </c>
      <c r="E34" s="506" t="s">
        <v>2275</v>
      </c>
      <c r="F34" s="509">
        <v>2</v>
      </c>
      <c r="G34" s="509">
        <v>58036.36</v>
      </c>
      <c r="H34" s="509">
        <v>1</v>
      </c>
      <c r="I34" s="509">
        <v>29018.18</v>
      </c>
      <c r="J34" s="509"/>
      <c r="K34" s="509"/>
      <c r="L34" s="509"/>
      <c r="M34" s="509"/>
      <c r="N34" s="509"/>
      <c r="O34" s="509"/>
      <c r="P34" s="522"/>
      <c r="Q34" s="510"/>
    </row>
    <row r="35" spans="1:17" ht="14.4" customHeight="1" x14ac:dyDescent="0.3">
      <c r="A35" s="505" t="s">
        <v>2273</v>
      </c>
      <c r="B35" s="506" t="s">
        <v>1917</v>
      </c>
      <c r="C35" s="506" t="s">
        <v>1887</v>
      </c>
      <c r="D35" s="506" t="s">
        <v>2276</v>
      </c>
      <c r="E35" s="506" t="s">
        <v>1960</v>
      </c>
      <c r="F35" s="509"/>
      <c r="G35" s="509"/>
      <c r="H35" s="509"/>
      <c r="I35" s="509"/>
      <c r="J35" s="509">
        <v>1</v>
      </c>
      <c r="K35" s="509">
        <v>1446.97</v>
      </c>
      <c r="L35" s="509"/>
      <c r="M35" s="509">
        <v>1446.97</v>
      </c>
      <c r="N35" s="509">
        <v>1</v>
      </c>
      <c r="O35" s="509">
        <v>1446.97</v>
      </c>
      <c r="P35" s="522"/>
      <c r="Q35" s="510">
        <v>1446.97</v>
      </c>
    </row>
    <row r="36" spans="1:17" ht="14.4" customHeight="1" x14ac:dyDescent="0.3">
      <c r="A36" s="505" t="s">
        <v>2273</v>
      </c>
      <c r="B36" s="506" t="s">
        <v>1917</v>
      </c>
      <c r="C36" s="506" t="s">
        <v>1887</v>
      </c>
      <c r="D36" s="506" t="s">
        <v>1979</v>
      </c>
      <c r="E36" s="506" t="s">
        <v>1980</v>
      </c>
      <c r="F36" s="509">
        <v>8</v>
      </c>
      <c r="G36" s="509">
        <v>55126.240000000005</v>
      </c>
      <c r="H36" s="509">
        <v>1</v>
      </c>
      <c r="I36" s="509">
        <v>6890.7800000000007</v>
      </c>
      <c r="J36" s="509">
        <v>12</v>
      </c>
      <c r="K36" s="509">
        <v>82689.36</v>
      </c>
      <c r="L36" s="509">
        <v>1.4999999999999998</v>
      </c>
      <c r="M36" s="509">
        <v>6890.78</v>
      </c>
      <c r="N36" s="509">
        <v>4</v>
      </c>
      <c r="O36" s="509">
        <v>27563.119999999999</v>
      </c>
      <c r="P36" s="522">
        <v>0.49999999999999994</v>
      </c>
      <c r="Q36" s="510">
        <v>6890.78</v>
      </c>
    </row>
    <row r="37" spans="1:17" ht="14.4" customHeight="1" x14ac:dyDescent="0.3">
      <c r="A37" s="505" t="s">
        <v>2273</v>
      </c>
      <c r="B37" s="506" t="s">
        <v>1917</v>
      </c>
      <c r="C37" s="506" t="s">
        <v>1887</v>
      </c>
      <c r="D37" s="506" t="s">
        <v>1991</v>
      </c>
      <c r="E37" s="506" t="s">
        <v>1992</v>
      </c>
      <c r="F37" s="509">
        <v>4</v>
      </c>
      <c r="G37" s="509">
        <v>4011.2</v>
      </c>
      <c r="H37" s="509">
        <v>1</v>
      </c>
      <c r="I37" s="509">
        <v>1002.8</v>
      </c>
      <c r="J37" s="509"/>
      <c r="K37" s="509"/>
      <c r="L37" s="509"/>
      <c r="M37" s="509"/>
      <c r="N37" s="509">
        <v>2</v>
      </c>
      <c r="O37" s="509">
        <v>2005.6</v>
      </c>
      <c r="P37" s="522">
        <v>0.5</v>
      </c>
      <c r="Q37" s="510">
        <v>1002.8</v>
      </c>
    </row>
    <row r="38" spans="1:17" ht="14.4" customHeight="1" x14ac:dyDescent="0.3">
      <c r="A38" s="505" t="s">
        <v>2273</v>
      </c>
      <c r="B38" s="506" t="s">
        <v>1917</v>
      </c>
      <c r="C38" s="506" t="s">
        <v>1887</v>
      </c>
      <c r="D38" s="506" t="s">
        <v>1993</v>
      </c>
      <c r="E38" s="506" t="s">
        <v>1994</v>
      </c>
      <c r="F38" s="509">
        <v>4</v>
      </c>
      <c r="G38" s="509">
        <v>30600</v>
      </c>
      <c r="H38" s="509">
        <v>1</v>
      </c>
      <c r="I38" s="509">
        <v>7650</v>
      </c>
      <c r="J38" s="509">
        <v>2</v>
      </c>
      <c r="K38" s="509">
        <v>15300</v>
      </c>
      <c r="L38" s="509">
        <v>0.5</v>
      </c>
      <c r="M38" s="509">
        <v>7650</v>
      </c>
      <c r="N38" s="509">
        <v>5</v>
      </c>
      <c r="O38" s="509">
        <v>38250</v>
      </c>
      <c r="P38" s="522">
        <v>1.25</v>
      </c>
      <c r="Q38" s="510">
        <v>7650</v>
      </c>
    </row>
    <row r="39" spans="1:17" ht="14.4" customHeight="1" x14ac:dyDescent="0.3">
      <c r="A39" s="505" t="s">
        <v>2273</v>
      </c>
      <c r="B39" s="506" t="s">
        <v>1917</v>
      </c>
      <c r="C39" s="506" t="s">
        <v>1887</v>
      </c>
      <c r="D39" s="506" t="s">
        <v>1999</v>
      </c>
      <c r="E39" s="506" t="s">
        <v>2000</v>
      </c>
      <c r="F39" s="509"/>
      <c r="G39" s="509"/>
      <c r="H39" s="509"/>
      <c r="I39" s="509"/>
      <c r="J39" s="509"/>
      <c r="K39" s="509"/>
      <c r="L39" s="509"/>
      <c r="M39" s="509"/>
      <c r="N39" s="509">
        <v>1</v>
      </c>
      <c r="O39" s="509">
        <v>13284.52</v>
      </c>
      <c r="P39" s="522"/>
      <c r="Q39" s="510">
        <v>13284.52</v>
      </c>
    </row>
    <row r="40" spans="1:17" ht="14.4" customHeight="1" x14ac:dyDescent="0.3">
      <c r="A40" s="505" t="s">
        <v>2273</v>
      </c>
      <c r="B40" s="506" t="s">
        <v>1917</v>
      </c>
      <c r="C40" s="506" t="s">
        <v>1887</v>
      </c>
      <c r="D40" s="506" t="s">
        <v>2003</v>
      </c>
      <c r="E40" s="506" t="s">
        <v>2004</v>
      </c>
      <c r="F40" s="509">
        <v>1</v>
      </c>
      <c r="G40" s="509">
        <v>797</v>
      </c>
      <c r="H40" s="509">
        <v>1</v>
      </c>
      <c r="I40" s="509">
        <v>797</v>
      </c>
      <c r="J40" s="509">
        <v>4</v>
      </c>
      <c r="K40" s="509">
        <v>3188</v>
      </c>
      <c r="L40" s="509">
        <v>4</v>
      </c>
      <c r="M40" s="509">
        <v>797</v>
      </c>
      <c r="N40" s="509">
        <v>1</v>
      </c>
      <c r="O40" s="509">
        <v>797</v>
      </c>
      <c r="P40" s="522">
        <v>1</v>
      </c>
      <c r="Q40" s="510">
        <v>797</v>
      </c>
    </row>
    <row r="41" spans="1:17" ht="14.4" customHeight="1" x14ac:dyDescent="0.3">
      <c r="A41" s="505" t="s">
        <v>2273</v>
      </c>
      <c r="B41" s="506" t="s">
        <v>1917</v>
      </c>
      <c r="C41" s="506" t="s">
        <v>1887</v>
      </c>
      <c r="D41" s="506" t="s">
        <v>2016</v>
      </c>
      <c r="E41" s="506" t="s">
        <v>2017</v>
      </c>
      <c r="F41" s="509"/>
      <c r="G41" s="509"/>
      <c r="H41" s="509"/>
      <c r="I41" s="509"/>
      <c r="J41" s="509">
        <v>1</v>
      </c>
      <c r="K41" s="509">
        <v>1497.44</v>
      </c>
      <c r="L41" s="509"/>
      <c r="M41" s="509">
        <v>1497.44</v>
      </c>
      <c r="N41" s="509">
        <v>1</v>
      </c>
      <c r="O41" s="509">
        <v>1497.44</v>
      </c>
      <c r="P41" s="522"/>
      <c r="Q41" s="510">
        <v>1497.44</v>
      </c>
    </row>
    <row r="42" spans="1:17" ht="14.4" customHeight="1" x14ac:dyDescent="0.3">
      <c r="A42" s="505" t="s">
        <v>2273</v>
      </c>
      <c r="B42" s="506" t="s">
        <v>1917</v>
      </c>
      <c r="C42" s="506" t="s">
        <v>1887</v>
      </c>
      <c r="D42" s="506" t="s">
        <v>2018</v>
      </c>
      <c r="E42" s="506" t="s">
        <v>2019</v>
      </c>
      <c r="F42" s="509"/>
      <c r="G42" s="509"/>
      <c r="H42" s="509"/>
      <c r="I42" s="509"/>
      <c r="J42" s="509"/>
      <c r="K42" s="509"/>
      <c r="L42" s="509"/>
      <c r="M42" s="509"/>
      <c r="N42" s="509">
        <v>1</v>
      </c>
      <c r="O42" s="509">
        <v>605.65</v>
      </c>
      <c r="P42" s="522"/>
      <c r="Q42" s="510">
        <v>605.65</v>
      </c>
    </row>
    <row r="43" spans="1:17" ht="14.4" customHeight="1" x14ac:dyDescent="0.3">
      <c r="A43" s="505" t="s">
        <v>2273</v>
      </c>
      <c r="B43" s="506" t="s">
        <v>1917</v>
      </c>
      <c r="C43" s="506" t="s">
        <v>1887</v>
      </c>
      <c r="D43" s="506" t="s">
        <v>2022</v>
      </c>
      <c r="E43" s="506" t="s">
        <v>2023</v>
      </c>
      <c r="F43" s="509"/>
      <c r="G43" s="509"/>
      <c r="H43" s="509"/>
      <c r="I43" s="509"/>
      <c r="J43" s="509">
        <v>1</v>
      </c>
      <c r="K43" s="509">
        <v>831.16</v>
      </c>
      <c r="L43" s="509"/>
      <c r="M43" s="509">
        <v>831.16</v>
      </c>
      <c r="N43" s="509"/>
      <c r="O43" s="509"/>
      <c r="P43" s="522"/>
      <c r="Q43" s="510"/>
    </row>
    <row r="44" spans="1:17" ht="14.4" customHeight="1" x14ac:dyDescent="0.3">
      <c r="A44" s="505" t="s">
        <v>2273</v>
      </c>
      <c r="B44" s="506" t="s">
        <v>1917</v>
      </c>
      <c r="C44" s="506" t="s">
        <v>1887</v>
      </c>
      <c r="D44" s="506" t="s">
        <v>2024</v>
      </c>
      <c r="E44" s="506" t="s">
        <v>2023</v>
      </c>
      <c r="F44" s="509">
        <v>5</v>
      </c>
      <c r="G44" s="509">
        <v>4440.2999999999993</v>
      </c>
      <c r="H44" s="509">
        <v>1</v>
      </c>
      <c r="I44" s="509">
        <v>888.05999999999983</v>
      </c>
      <c r="J44" s="509">
        <v>1</v>
      </c>
      <c r="K44" s="509">
        <v>888.06</v>
      </c>
      <c r="L44" s="509">
        <v>0.2</v>
      </c>
      <c r="M44" s="509">
        <v>888.06</v>
      </c>
      <c r="N44" s="509">
        <v>4</v>
      </c>
      <c r="O44" s="509">
        <v>3552.24</v>
      </c>
      <c r="P44" s="522">
        <v>0.8</v>
      </c>
      <c r="Q44" s="510">
        <v>888.06</v>
      </c>
    </row>
    <row r="45" spans="1:17" ht="14.4" customHeight="1" x14ac:dyDescent="0.3">
      <c r="A45" s="505" t="s">
        <v>2273</v>
      </c>
      <c r="B45" s="506" t="s">
        <v>1917</v>
      </c>
      <c r="C45" s="506" t="s">
        <v>1887</v>
      </c>
      <c r="D45" s="506" t="s">
        <v>2025</v>
      </c>
      <c r="E45" s="506" t="s">
        <v>2026</v>
      </c>
      <c r="F45" s="509">
        <v>4</v>
      </c>
      <c r="G45" s="509">
        <v>3552.24</v>
      </c>
      <c r="H45" s="509">
        <v>1</v>
      </c>
      <c r="I45" s="509">
        <v>888.06</v>
      </c>
      <c r="J45" s="509">
        <v>2</v>
      </c>
      <c r="K45" s="509">
        <v>1776.12</v>
      </c>
      <c r="L45" s="509">
        <v>0.5</v>
      </c>
      <c r="M45" s="509">
        <v>888.06</v>
      </c>
      <c r="N45" s="509">
        <v>2</v>
      </c>
      <c r="O45" s="509">
        <v>1776.12</v>
      </c>
      <c r="P45" s="522">
        <v>0.5</v>
      </c>
      <c r="Q45" s="510">
        <v>888.06</v>
      </c>
    </row>
    <row r="46" spans="1:17" ht="14.4" customHeight="1" x14ac:dyDescent="0.3">
      <c r="A46" s="505" t="s">
        <v>2273</v>
      </c>
      <c r="B46" s="506" t="s">
        <v>1917</v>
      </c>
      <c r="C46" s="506" t="s">
        <v>1887</v>
      </c>
      <c r="D46" s="506" t="s">
        <v>2037</v>
      </c>
      <c r="E46" s="506" t="s">
        <v>2038</v>
      </c>
      <c r="F46" s="509">
        <v>10</v>
      </c>
      <c r="G46" s="509">
        <v>13058.2</v>
      </c>
      <c r="H46" s="509">
        <v>1</v>
      </c>
      <c r="I46" s="509">
        <v>1305.8200000000002</v>
      </c>
      <c r="J46" s="509">
        <v>8</v>
      </c>
      <c r="K46" s="509">
        <v>10446.56</v>
      </c>
      <c r="L46" s="509">
        <v>0.79999999999999993</v>
      </c>
      <c r="M46" s="509">
        <v>1305.82</v>
      </c>
      <c r="N46" s="509">
        <v>8</v>
      </c>
      <c r="O46" s="509">
        <v>9170.64</v>
      </c>
      <c r="P46" s="522">
        <v>0.70228974896999574</v>
      </c>
      <c r="Q46" s="510">
        <v>1146.33</v>
      </c>
    </row>
    <row r="47" spans="1:17" ht="14.4" customHeight="1" x14ac:dyDescent="0.3">
      <c r="A47" s="505" t="s">
        <v>2273</v>
      </c>
      <c r="B47" s="506" t="s">
        <v>1917</v>
      </c>
      <c r="C47" s="506" t="s">
        <v>1887</v>
      </c>
      <c r="D47" s="506" t="s">
        <v>2039</v>
      </c>
      <c r="E47" s="506" t="s">
        <v>2040</v>
      </c>
      <c r="F47" s="509">
        <v>11</v>
      </c>
      <c r="G47" s="509">
        <v>3950.0999999999995</v>
      </c>
      <c r="H47" s="509">
        <v>1</v>
      </c>
      <c r="I47" s="509">
        <v>359.09999999999997</v>
      </c>
      <c r="J47" s="509">
        <v>7</v>
      </c>
      <c r="K47" s="509">
        <v>2513.6999999999998</v>
      </c>
      <c r="L47" s="509">
        <v>0.63636363636363635</v>
      </c>
      <c r="M47" s="509">
        <v>359.09999999999997</v>
      </c>
      <c r="N47" s="509">
        <v>1</v>
      </c>
      <c r="O47" s="509">
        <v>359.1</v>
      </c>
      <c r="P47" s="522">
        <v>9.0909090909090925E-2</v>
      </c>
      <c r="Q47" s="510">
        <v>359.1</v>
      </c>
    </row>
    <row r="48" spans="1:17" ht="14.4" customHeight="1" x14ac:dyDescent="0.3">
      <c r="A48" s="505" t="s">
        <v>2273</v>
      </c>
      <c r="B48" s="506" t="s">
        <v>1917</v>
      </c>
      <c r="C48" s="506" t="s">
        <v>1887</v>
      </c>
      <c r="D48" s="506" t="s">
        <v>2277</v>
      </c>
      <c r="E48" s="506" t="s">
        <v>2278</v>
      </c>
      <c r="F48" s="509">
        <v>5</v>
      </c>
      <c r="G48" s="509">
        <v>26003.4</v>
      </c>
      <c r="H48" s="509">
        <v>1</v>
      </c>
      <c r="I48" s="509">
        <v>5200.68</v>
      </c>
      <c r="J48" s="509">
        <v>1</v>
      </c>
      <c r="K48" s="509">
        <v>5200.68</v>
      </c>
      <c r="L48" s="509">
        <v>0.2</v>
      </c>
      <c r="M48" s="509">
        <v>5200.68</v>
      </c>
      <c r="N48" s="509">
        <v>2</v>
      </c>
      <c r="O48" s="509">
        <v>10401.36</v>
      </c>
      <c r="P48" s="522">
        <v>0.4</v>
      </c>
      <c r="Q48" s="510">
        <v>5200.68</v>
      </c>
    </row>
    <row r="49" spans="1:17" ht="14.4" customHeight="1" x14ac:dyDescent="0.3">
      <c r="A49" s="505" t="s">
        <v>2273</v>
      </c>
      <c r="B49" s="506" t="s">
        <v>1917</v>
      </c>
      <c r="C49" s="506" t="s">
        <v>1887</v>
      </c>
      <c r="D49" s="506" t="s">
        <v>2279</v>
      </c>
      <c r="E49" s="506" t="s">
        <v>2280</v>
      </c>
      <c r="F49" s="509">
        <v>1</v>
      </c>
      <c r="G49" s="509">
        <v>7196.51</v>
      </c>
      <c r="H49" s="509">
        <v>1</v>
      </c>
      <c r="I49" s="509">
        <v>7196.51</v>
      </c>
      <c r="J49" s="509"/>
      <c r="K49" s="509"/>
      <c r="L49" s="509"/>
      <c r="M49" s="509"/>
      <c r="N49" s="509"/>
      <c r="O49" s="509"/>
      <c r="P49" s="522"/>
      <c r="Q49" s="510"/>
    </row>
    <row r="50" spans="1:17" ht="14.4" customHeight="1" x14ac:dyDescent="0.3">
      <c r="A50" s="505" t="s">
        <v>2273</v>
      </c>
      <c r="B50" s="506" t="s">
        <v>1917</v>
      </c>
      <c r="C50" s="506" t="s">
        <v>1887</v>
      </c>
      <c r="D50" s="506" t="s">
        <v>2047</v>
      </c>
      <c r="E50" s="506" t="s">
        <v>2048</v>
      </c>
      <c r="F50" s="509">
        <v>3</v>
      </c>
      <c r="G50" s="509">
        <v>19761.39</v>
      </c>
      <c r="H50" s="509">
        <v>1</v>
      </c>
      <c r="I50" s="509">
        <v>6587.13</v>
      </c>
      <c r="J50" s="509">
        <v>8</v>
      </c>
      <c r="K50" s="509">
        <v>52697.04</v>
      </c>
      <c r="L50" s="509">
        <v>2.666666666666667</v>
      </c>
      <c r="M50" s="509">
        <v>6587.13</v>
      </c>
      <c r="N50" s="509">
        <v>7</v>
      </c>
      <c r="O50" s="509">
        <v>46109.91</v>
      </c>
      <c r="P50" s="522">
        <v>2.3333333333333335</v>
      </c>
      <c r="Q50" s="510">
        <v>6587.13</v>
      </c>
    </row>
    <row r="51" spans="1:17" ht="14.4" customHeight="1" x14ac:dyDescent="0.3">
      <c r="A51" s="505" t="s">
        <v>2273</v>
      </c>
      <c r="B51" s="506" t="s">
        <v>1917</v>
      </c>
      <c r="C51" s="506" t="s">
        <v>1887</v>
      </c>
      <c r="D51" s="506" t="s">
        <v>2281</v>
      </c>
      <c r="E51" s="506" t="s">
        <v>2282</v>
      </c>
      <c r="F51" s="509">
        <v>6</v>
      </c>
      <c r="G51" s="509">
        <v>218855.09999999998</v>
      </c>
      <c r="H51" s="509">
        <v>1</v>
      </c>
      <c r="I51" s="509">
        <v>36475.85</v>
      </c>
      <c r="J51" s="509"/>
      <c r="K51" s="509"/>
      <c r="L51" s="509"/>
      <c r="M51" s="509"/>
      <c r="N51" s="509"/>
      <c r="O51" s="509"/>
      <c r="P51" s="522"/>
      <c r="Q51" s="510"/>
    </row>
    <row r="52" spans="1:17" ht="14.4" customHeight="1" x14ac:dyDescent="0.3">
      <c r="A52" s="505" t="s">
        <v>2273</v>
      </c>
      <c r="B52" s="506" t="s">
        <v>1917</v>
      </c>
      <c r="C52" s="506" t="s">
        <v>1887</v>
      </c>
      <c r="D52" s="506" t="s">
        <v>2283</v>
      </c>
      <c r="E52" s="506" t="s">
        <v>2284</v>
      </c>
      <c r="F52" s="509"/>
      <c r="G52" s="509"/>
      <c r="H52" s="509"/>
      <c r="I52" s="509"/>
      <c r="J52" s="509">
        <v>1</v>
      </c>
      <c r="K52" s="509">
        <v>25375.88</v>
      </c>
      <c r="L52" s="509"/>
      <c r="M52" s="509">
        <v>25375.88</v>
      </c>
      <c r="N52" s="509"/>
      <c r="O52" s="509"/>
      <c r="P52" s="522"/>
      <c r="Q52" s="510"/>
    </row>
    <row r="53" spans="1:17" ht="14.4" customHeight="1" x14ac:dyDescent="0.3">
      <c r="A53" s="505" t="s">
        <v>2273</v>
      </c>
      <c r="B53" s="506" t="s">
        <v>1917</v>
      </c>
      <c r="C53" s="506" t="s">
        <v>1887</v>
      </c>
      <c r="D53" s="506" t="s">
        <v>2059</v>
      </c>
      <c r="E53" s="506" t="s">
        <v>2060</v>
      </c>
      <c r="F53" s="509"/>
      <c r="G53" s="509"/>
      <c r="H53" s="509"/>
      <c r="I53" s="509"/>
      <c r="J53" s="509"/>
      <c r="K53" s="509"/>
      <c r="L53" s="509"/>
      <c r="M53" s="509"/>
      <c r="N53" s="509">
        <v>1</v>
      </c>
      <c r="O53" s="509">
        <v>26449.24</v>
      </c>
      <c r="P53" s="522"/>
      <c r="Q53" s="510">
        <v>26449.24</v>
      </c>
    </row>
    <row r="54" spans="1:17" ht="14.4" customHeight="1" x14ac:dyDescent="0.3">
      <c r="A54" s="505" t="s">
        <v>2273</v>
      </c>
      <c r="B54" s="506" t="s">
        <v>1917</v>
      </c>
      <c r="C54" s="506" t="s">
        <v>1887</v>
      </c>
      <c r="D54" s="506" t="s">
        <v>2063</v>
      </c>
      <c r="E54" s="506" t="s">
        <v>2064</v>
      </c>
      <c r="F54" s="509"/>
      <c r="G54" s="509"/>
      <c r="H54" s="509"/>
      <c r="I54" s="509"/>
      <c r="J54" s="509">
        <v>2</v>
      </c>
      <c r="K54" s="509">
        <v>8720</v>
      </c>
      <c r="L54" s="509"/>
      <c r="M54" s="509">
        <v>4360</v>
      </c>
      <c r="N54" s="509"/>
      <c r="O54" s="509"/>
      <c r="P54" s="522"/>
      <c r="Q54" s="510"/>
    </row>
    <row r="55" spans="1:17" ht="14.4" customHeight="1" x14ac:dyDescent="0.3">
      <c r="A55" s="505" t="s">
        <v>2273</v>
      </c>
      <c r="B55" s="506" t="s">
        <v>1917</v>
      </c>
      <c r="C55" s="506" t="s">
        <v>1887</v>
      </c>
      <c r="D55" s="506" t="s">
        <v>2285</v>
      </c>
      <c r="E55" s="506" t="s">
        <v>2286</v>
      </c>
      <c r="F55" s="509"/>
      <c r="G55" s="509"/>
      <c r="H55" s="509"/>
      <c r="I55" s="509"/>
      <c r="J55" s="509">
        <v>1</v>
      </c>
      <c r="K55" s="509">
        <v>33125.26</v>
      </c>
      <c r="L55" s="509"/>
      <c r="M55" s="509">
        <v>33125.26</v>
      </c>
      <c r="N55" s="509">
        <v>2</v>
      </c>
      <c r="O55" s="509">
        <v>66250.52</v>
      </c>
      <c r="P55" s="522"/>
      <c r="Q55" s="510">
        <v>33125.26</v>
      </c>
    </row>
    <row r="56" spans="1:17" ht="14.4" customHeight="1" x14ac:dyDescent="0.3">
      <c r="A56" s="505" t="s">
        <v>2273</v>
      </c>
      <c r="B56" s="506" t="s">
        <v>1917</v>
      </c>
      <c r="C56" s="506" t="s">
        <v>1887</v>
      </c>
      <c r="D56" s="506" t="s">
        <v>2067</v>
      </c>
      <c r="E56" s="506" t="s">
        <v>2068</v>
      </c>
      <c r="F56" s="509"/>
      <c r="G56" s="509"/>
      <c r="H56" s="509"/>
      <c r="I56" s="509"/>
      <c r="J56" s="509"/>
      <c r="K56" s="509"/>
      <c r="L56" s="509"/>
      <c r="M56" s="509"/>
      <c r="N56" s="509">
        <v>3</v>
      </c>
      <c r="O56" s="509">
        <v>1142.58</v>
      </c>
      <c r="P56" s="522"/>
      <c r="Q56" s="510">
        <v>380.85999999999996</v>
      </c>
    </row>
    <row r="57" spans="1:17" ht="14.4" customHeight="1" x14ac:dyDescent="0.3">
      <c r="A57" s="505" t="s">
        <v>2273</v>
      </c>
      <c r="B57" s="506" t="s">
        <v>1917</v>
      </c>
      <c r="C57" s="506" t="s">
        <v>1887</v>
      </c>
      <c r="D57" s="506" t="s">
        <v>2287</v>
      </c>
      <c r="E57" s="506" t="s">
        <v>2288</v>
      </c>
      <c r="F57" s="509"/>
      <c r="G57" s="509"/>
      <c r="H57" s="509"/>
      <c r="I57" s="509"/>
      <c r="J57" s="509">
        <v>1</v>
      </c>
      <c r="K57" s="509">
        <v>4890.29</v>
      </c>
      <c r="L57" s="509"/>
      <c r="M57" s="509">
        <v>4890.29</v>
      </c>
      <c r="N57" s="509"/>
      <c r="O57" s="509"/>
      <c r="P57" s="522"/>
      <c r="Q57" s="510"/>
    </row>
    <row r="58" spans="1:17" ht="14.4" customHeight="1" x14ac:dyDescent="0.3">
      <c r="A58" s="505" t="s">
        <v>2273</v>
      </c>
      <c r="B58" s="506" t="s">
        <v>1917</v>
      </c>
      <c r="C58" s="506" t="s">
        <v>1887</v>
      </c>
      <c r="D58" s="506" t="s">
        <v>2289</v>
      </c>
      <c r="E58" s="506" t="s">
        <v>2290</v>
      </c>
      <c r="F58" s="509"/>
      <c r="G58" s="509"/>
      <c r="H58" s="509"/>
      <c r="I58" s="509"/>
      <c r="J58" s="509"/>
      <c r="K58" s="509"/>
      <c r="L58" s="509"/>
      <c r="M58" s="509"/>
      <c r="N58" s="509">
        <v>1</v>
      </c>
      <c r="O58" s="509">
        <v>310</v>
      </c>
      <c r="P58" s="522"/>
      <c r="Q58" s="510">
        <v>310</v>
      </c>
    </row>
    <row r="59" spans="1:17" ht="14.4" customHeight="1" x14ac:dyDescent="0.3">
      <c r="A59" s="505" t="s">
        <v>2273</v>
      </c>
      <c r="B59" s="506" t="s">
        <v>1917</v>
      </c>
      <c r="C59" s="506" t="s">
        <v>1887</v>
      </c>
      <c r="D59" s="506" t="s">
        <v>2083</v>
      </c>
      <c r="E59" s="506" t="s">
        <v>2084</v>
      </c>
      <c r="F59" s="509"/>
      <c r="G59" s="509"/>
      <c r="H59" s="509"/>
      <c r="I59" s="509"/>
      <c r="J59" s="509"/>
      <c r="K59" s="509"/>
      <c r="L59" s="509"/>
      <c r="M59" s="509"/>
      <c r="N59" s="509">
        <v>1</v>
      </c>
      <c r="O59" s="509">
        <v>658.4</v>
      </c>
      <c r="P59" s="522"/>
      <c r="Q59" s="510">
        <v>658.4</v>
      </c>
    </row>
    <row r="60" spans="1:17" ht="14.4" customHeight="1" x14ac:dyDescent="0.3">
      <c r="A60" s="505" t="s">
        <v>2273</v>
      </c>
      <c r="B60" s="506" t="s">
        <v>1917</v>
      </c>
      <c r="C60" s="506" t="s">
        <v>1894</v>
      </c>
      <c r="D60" s="506" t="s">
        <v>2089</v>
      </c>
      <c r="E60" s="506" t="s">
        <v>2090</v>
      </c>
      <c r="F60" s="509">
        <v>59</v>
      </c>
      <c r="G60" s="509">
        <v>12095</v>
      </c>
      <c r="H60" s="509">
        <v>1</v>
      </c>
      <c r="I60" s="509">
        <v>205</v>
      </c>
      <c r="J60" s="509">
        <v>73</v>
      </c>
      <c r="K60" s="509">
        <v>14996</v>
      </c>
      <c r="L60" s="509">
        <v>1.2398511781727988</v>
      </c>
      <c r="M60" s="509">
        <v>205.42465753424656</v>
      </c>
      <c r="N60" s="509">
        <v>99</v>
      </c>
      <c r="O60" s="509">
        <v>20493</v>
      </c>
      <c r="P60" s="522">
        <v>1.6943365026870607</v>
      </c>
      <c r="Q60" s="510">
        <v>207</v>
      </c>
    </row>
    <row r="61" spans="1:17" ht="14.4" customHeight="1" x14ac:dyDescent="0.3">
      <c r="A61" s="505" t="s">
        <v>2273</v>
      </c>
      <c r="B61" s="506" t="s">
        <v>1917</v>
      </c>
      <c r="C61" s="506" t="s">
        <v>1894</v>
      </c>
      <c r="D61" s="506" t="s">
        <v>2091</v>
      </c>
      <c r="E61" s="506" t="s">
        <v>2092</v>
      </c>
      <c r="F61" s="509">
        <v>14</v>
      </c>
      <c r="G61" s="509">
        <v>2100</v>
      </c>
      <c r="H61" s="509">
        <v>1</v>
      </c>
      <c r="I61" s="509">
        <v>150</v>
      </c>
      <c r="J61" s="509">
        <v>12</v>
      </c>
      <c r="K61" s="509">
        <v>1806</v>
      </c>
      <c r="L61" s="509">
        <v>0.86</v>
      </c>
      <c r="M61" s="509">
        <v>150.5</v>
      </c>
      <c r="N61" s="509">
        <v>16</v>
      </c>
      <c r="O61" s="509">
        <v>2416</v>
      </c>
      <c r="P61" s="522">
        <v>1.1504761904761904</v>
      </c>
      <c r="Q61" s="510">
        <v>151</v>
      </c>
    </row>
    <row r="62" spans="1:17" ht="14.4" customHeight="1" x14ac:dyDescent="0.3">
      <c r="A62" s="505" t="s">
        <v>2273</v>
      </c>
      <c r="B62" s="506" t="s">
        <v>1917</v>
      </c>
      <c r="C62" s="506" t="s">
        <v>1894</v>
      </c>
      <c r="D62" s="506" t="s">
        <v>2093</v>
      </c>
      <c r="E62" s="506" t="s">
        <v>2094</v>
      </c>
      <c r="F62" s="509">
        <v>32</v>
      </c>
      <c r="G62" s="509">
        <v>5824</v>
      </c>
      <c r="H62" s="509">
        <v>1</v>
      </c>
      <c r="I62" s="509">
        <v>182</v>
      </c>
      <c r="J62" s="509">
        <v>21</v>
      </c>
      <c r="K62" s="509">
        <v>3830</v>
      </c>
      <c r="L62" s="509">
        <v>0.65762362637362637</v>
      </c>
      <c r="M62" s="509">
        <v>182.38095238095238</v>
      </c>
      <c r="N62" s="509">
        <v>15</v>
      </c>
      <c r="O62" s="509">
        <v>2745</v>
      </c>
      <c r="P62" s="522">
        <v>0.47132554945054944</v>
      </c>
      <c r="Q62" s="510">
        <v>183</v>
      </c>
    </row>
    <row r="63" spans="1:17" ht="14.4" customHeight="1" x14ac:dyDescent="0.3">
      <c r="A63" s="505" t="s">
        <v>2273</v>
      </c>
      <c r="B63" s="506" t="s">
        <v>1917</v>
      </c>
      <c r="C63" s="506" t="s">
        <v>1894</v>
      </c>
      <c r="D63" s="506" t="s">
        <v>2095</v>
      </c>
      <c r="E63" s="506" t="s">
        <v>2096</v>
      </c>
      <c r="F63" s="509">
        <v>7</v>
      </c>
      <c r="G63" s="509">
        <v>868</v>
      </c>
      <c r="H63" s="509">
        <v>1</v>
      </c>
      <c r="I63" s="509">
        <v>124</v>
      </c>
      <c r="J63" s="509">
        <v>9</v>
      </c>
      <c r="K63" s="509">
        <v>1118</v>
      </c>
      <c r="L63" s="509">
        <v>1.2880184331797235</v>
      </c>
      <c r="M63" s="509">
        <v>124.22222222222223</v>
      </c>
      <c r="N63" s="509">
        <v>14</v>
      </c>
      <c r="O63" s="509">
        <v>1750</v>
      </c>
      <c r="P63" s="522">
        <v>2.0161290322580645</v>
      </c>
      <c r="Q63" s="510">
        <v>125</v>
      </c>
    </row>
    <row r="64" spans="1:17" ht="14.4" customHeight="1" x14ac:dyDescent="0.3">
      <c r="A64" s="505" t="s">
        <v>2273</v>
      </c>
      <c r="B64" s="506" t="s">
        <v>1917</v>
      </c>
      <c r="C64" s="506" t="s">
        <v>1894</v>
      </c>
      <c r="D64" s="506" t="s">
        <v>2097</v>
      </c>
      <c r="E64" s="506" t="s">
        <v>2098</v>
      </c>
      <c r="F64" s="509">
        <v>12</v>
      </c>
      <c r="G64" s="509">
        <v>2604</v>
      </c>
      <c r="H64" s="509">
        <v>1</v>
      </c>
      <c r="I64" s="509">
        <v>217</v>
      </c>
      <c r="J64" s="509">
        <v>11</v>
      </c>
      <c r="K64" s="509">
        <v>2390</v>
      </c>
      <c r="L64" s="509">
        <v>0.9178187403993856</v>
      </c>
      <c r="M64" s="509">
        <v>217.27272727272728</v>
      </c>
      <c r="N64" s="509">
        <v>25</v>
      </c>
      <c r="O64" s="509">
        <v>5475</v>
      </c>
      <c r="P64" s="522">
        <v>2.1025345622119818</v>
      </c>
      <c r="Q64" s="510">
        <v>219</v>
      </c>
    </row>
    <row r="65" spans="1:17" ht="14.4" customHeight="1" x14ac:dyDescent="0.3">
      <c r="A65" s="505" t="s">
        <v>2273</v>
      </c>
      <c r="B65" s="506" t="s">
        <v>1917</v>
      </c>
      <c r="C65" s="506" t="s">
        <v>1894</v>
      </c>
      <c r="D65" s="506" t="s">
        <v>2099</v>
      </c>
      <c r="E65" s="506" t="s">
        <v>2100</v>
      </c>
      <c r="F65" s="509">
        <v>4</v>
      </c>
      <c r="G65" s="509">
        <v>868</v>
      </c>
      <c r="H65" s="509">
        <v>1</v>
      </c>
      <c r="I65" s="509">
        <v>217</v>
      </c>
      <c r="J65" s="509">
        <v>4</v>
      </c>
      <c r="K65" s="509">
        <v>870</v>
      </c>
      <c r="L65" s="509">
        <v>1.0023041474654377</v>
      </c>
      <c r="M65" s="509">
        <v>217.5</v>
      </c>
      <c r="N65" s="509">
        <v>4</v>
      </c>
      <c r="O65" s="509">
        <v>876</v>
      </c>
      <c r="P65" s="522">
        <v>1.0092165898617511</v>
      </c>
      <c r="Q65" s="510">
        <v>219</v>
      </c>
    </row>
    <row r="66" spans="1:17" ht="14.4" customHeight="1" x14ac:dyDescent="0.3">
      <c r="A66" s="505" t="s">
        <v>2273</v>
      </c>
      <c r="B66" s="506" t="s">
        <v>1917</v>
      </c>
      <c r="C66" s="506" t="s">
        <v>1894</v>
      </c>
      <c r="D66" s="506" t="s">
        <v>2103</v>
      </c>
      <c r="E66" s="506" t="s">
        <v>2104</v>
      </c>
      <c r="F66" s="509">
        <v>22</v>
      </c>
      <c r="G66" s="509">
        <v>4818</v>
      </c>
      <c r="H66" s="509">
        <v>1</v>
      </c>
      <c r="I66" s="509">
        <v>219</v>
      </c>
      <c r="J66" s="509">
        <v>21</v>
      </c>
      <c r="K66" s="509">
        <v>4607</v>
      </c>
      <c r="L66" s="509">
        <v>0.95620589456205896</v>
      </c>
      <c r="M66" s="509">
        <v>219.38095238095238</v>
      </c>
      <c r="N66" s="509">
        <v>29</v>
      </c>
      <c r="O66" s="509">
        <v>6409</v>
      </c>
      <c r="P66" s="522">
        <v>1.3302200083022</v>
      </c>
      <c r="Q66" s="510">
        <v>221</v>
      </c>
    </row>
    <row r="67" spans="1:17" ht="14.4" customHeight="1" x14ac:dyDescent="0.3">
      <c r="A67" s="505" t="s">
        <v>2273</v>
      </c>
      <c r="B67" s="506" t="s">
        <v>1917</v>
      </c>
      <c r="C67" s="506" t="s">
        <v>1894</v>
      </c>
      <c r="D67" s="506" t="s">
        <v>2119</v>
      </c>
      <c r="E67" s="506" t="s">
        <v>2120</v>
      </c>
      <c r="F67" s="509"/>
      <c r="G67" s="509"/>
      <c r="H67" s="509"/>
      <c r="I67" s="509"/>
      <c r="J67" s="509"/>
      <c r="K67" s="509"/>
      <c r="L67" s="509"/>
      <c r="M67" s="509"/>
      <c r="N67" s="509">
        <v>1</v>
      </c>
      <c r="O67" s="509">
        <v>259</v>
      </c>
      <c r="P67" s="522"/>
      <c r="Q67" s="510">
        <v>259</v>
      </c>
    </row>
    <row r="68" spans="1:17" ht="14.4" customHeight="1" x14ac:dyDescent="0.3">
      <c r="A68" s="505" t="s">
        <v>2273</v>
      </c>
      <c r="B68" s="506" t="s">
        <v>1917</v>
      </c>
      <c r="C68" s="506" t="s">
        <v>1894</v>
      </c>
      <c r="D68" s="506" t="s">
        <v>2121</v>
      </c>
      <c r="E68" s="506" t="s">
        <v>2122</v>
      </c>
      <c r="F68" s="509">
        <v>5</v>
      </c>
      <c r="G68" s="509">
        <v>1630</v>
      </c>
      <c r="H68" s="509">
        <v>1</v>
      </c>
      <c r="I68" s="509">
        <v>326</v>
      </c>
      <c r="J68" s="509">
        <v>2</v>
      </c>
      <c r="K68" s="509">
        <v>655</v>
      </c>
      <c r="L68" s="509">
        <v>0.40184049079754602</v>
      </c>
      <c r="M68" s="509">
        <v>327.5</v>
      </c>
      <c r="N68" s="509">
        <v>10</v>
      </c>
      <c r="O68" s="509">
        <v>3300</v>
      </c>
      <c r="P68" s="522">
        <v>2.0245398773006134</v>
      </c>
      <c r="Q68" s="510">
        <v>330</v>
      </c>
    </row>
    <row r="69" spans="1:17" ht="14.4" customHeight="1" x14ac:dyDescent="0.3">
      <c r="A69" s="505" t="s">
        <v>2273</v>
      </c>
      <c r="B69" s="506" t="s">
        <v>1917</v>
      </c>
      <c r="C69" s="506" t="s">
        <v>1894</v>
      </c>
      <c r="D69" s="506" t="s">
        <v>2123</v>
      </c>
      <c r="E69" s="506" t="s">
        <v>2124</v>
      </c>
      <c r="F69" s="509"/>
      <c r="G69" s="509"/>
      <c r="H69" s="509"/>
      <c r="I69" s="509"/>
      <c r="J69" s="509"/>
      <c r="K69" s="509"/>
      <c r="L69" s="509"/>
      <c r="M69" s="509"/>
      <c r="N69" s="509">
        <v>1</v>
      </c>
      <c r="O69" s="509">
        <v>4505</v>
      </c>
      <c r="P69" s="522"/>
      <c r="Q69" s="510">
        <v>4505</v>
      </c>
    </row>
    <row r="70" spans="1:17" ht="14.4" customHeight="1" x14ac:dyDescent="0.3">
      <c r="A70" s="505" t="s">
        <v>2273</v>
      </c>
      <c r="B70" s="506" t="s">
        <v>1917</v>
      </c>
      <c r="C70" s="506" t="s">
        <v>1894</v>
      </c>
      <c r="D70" s="506" t="s">
        <v>2125</v>
      </c>
      <c r="E70" s="506" t="s">
        <v>2126</v>
      </c>
      <c r="F70" s="509">
        <v>2</v>
      </c>
      <c r="G70" s="509">
        <v>8254</v>
      </c>
      <c r="H70" s="509">
        <v>1</v>
      </c>
      <c r="I70" s="509">
        <v>4127</v>
      </c>
      <c r="J70" s="509">
        <v>7</v>
      </c>
      <c r="K70" s="509">
        <v>28905</v>
      </c>
      <c r="L70" s="509">
        <v>3.5019384540828691</v>
      </c>
      <c r="M70" s="509">
        <v>4129.2857142857147</v>
      </c>
      <c r="N70" s="509">
        <v>5</v>
      </c>
      <c r="O70" s="509">
        <v>20695</v>
      </c>
      <c r="P70" s="522">
        <v>2.5072692028107584</v>
      </c>
      <c r="Q70" s="510">
        <v>4139</v>
      </c>
    </row>
    <row r="71" spans="1:17" ht="14.4" customHeight="1" x14ac:dyDescent="0.3">
      <c r="A71" s="505" t="s">
        <v>2273</v>
      </c>
      <c r="B71" s="506" t="s">
        <v>1917</v>
      </c>
      <c r="C71" s="506" t="s">
        <v>1894</v>
      </c>
      <c r="D71" s="506" t="s">
        <v>2137</v>
      </c>
      <c r="E71" s="506" t="s">
        <v>2138</v>
      </c>
      <c r="F71" s="509">
        <v>39</v>
      </c>
      <c r="G71" s="509">
        <v>148785</v>
      </c>
      <c r="H71" s="509">
        <v>1</v>
      </c>
      <c r="I71" s="509">
        <v>3815</v>
      </c>
      <c r="J71" s="509">
        <v>35</v>
      </c>
      <c r="K71" s="509">
        <v>133591</v>
      </c>
      <c r="L71" s="509">
        <v>0.89787949054004101</v>
      </c>
      <c r="M71" s="509">
        <v>3816.8857142857141</v>
      </c>
      <c r="N71" s="509">
        <v>43</v>
      </c>
      <c r="O71" s="509">
        <v>164432</v>
      </c>
      <c r="P71" s="522">
        <v>1.1051651712202171</v>
      </c>
      <c r="Q71" s="510">
        <v>3824</v>
      </c>
    </row>
    <row r="72" spans="1:17" ht="14.4" customHeight="1" x14ac:dyDescent="0.3">
      <c r="A72" s="505" t="s">
        <v>2273</v>
      </c>
      <c r="B72" s="506" t="s">
        <v>1917</v>
      </c>
      <c r="C72" s="506" t="s">
        <v>1894</v>
      </c>
      <c r="D72" s="506" t="s">
        <v>2139</v>
      </c>
      <c r="E72" s="506" t="s">
        <v>2140</v>
      </c>
      <c r="F72" s="509"/>
      <c r="G72" s="509"/>
      <c r="H72" s="509"/>
      <c r="I72" s="509"/>
      <c r="J72" s="509"/>
      <c r="K72" s="509"/>
      <c r="L72" s="509"/>
      <c r="M72" s="509"/>
      <c r="N72" s="509">
        <v>1</v>
      </c>
      <c r="O72" s="509">
        <v>5162</v>
      </c>
      <c r="P72" s="522"/>
      <c r="Q72" s="510">
        <v>5162</v>
      </c>
    </row>
    <row r="73" spans="1:17" ht="14.4" customHeight="1" x14ac:dyDescent="0.3">
      <c r="A73" s="505" t="s">
        <v>2273</v>
      </c>
      <c r="B73" s="506" t="s">
        <v>1917</v>
      </c>
      <c r="C73" s="506" t="s">
        <v>1894</v>
      </c>
      <c r="D73" s="506" t="s">
        <v>2141</v>
      </c>
      <c r="E73" s="506" t="s">
        <v>2142</v>
      </c>
      <c r="F73" s="509">
        <v>17</v>
      </c>
      <c r="G73" s="509">
        <v>133195</v>
      </c>
      <c r="H73" s="509">
        <v>1</v>
      </c>
      <c r="I73" s="509">
        <v>7835</v>
      </c>
      <c r="J73" s="509">
        <v>17</v>
      </c>
      <c r="K73" s="509">
        <v>133247</v>
      </c>
      <c r="L73" s="509">
        <v>1.0003904050452344</v>
      </c>
      <c r="M73" s="509">
        <v>7838.0588235294117</v>
      </c>
      <c r="N73" s="509">
        <v>11</v>
      </c>
      <c r="O73" s="509">
        <v>86383</v>
      </c>
      <c r="P73" s="522">
        <v>0.64854536581703515</v>
      </c>
      <c r="Q73" s="510">
        <v>7853</v>
      </c>
    </row>
    <row r="74" spans="1:17" ht="14.4" customHeight="1" x14ac:dyDescent="0.3">
      <c r="A74" s="505" t="s">
        <v>2273</v>
      </c>
      <c r="B74" s="506" t="s">
        <v>1917</v>
      </c>
      <c r="C74" s="506" t="s">
        <v>1894</v>
      </c>
      <c r="D74" s="506" t="s">
        <v>2153</v>
      </c>
      <c r="E74" s="506" t="s">
        <v>2154</v>
      </c>
      <c r="F74" s="509">
        <v>13</v>
      </c>
      <c r="G74" s="509">
        <v>16601</v>
      </c>
      <c r="H74" s="509">
        <v>1</v>
      </c>
      <c r="I74" s="509">
        <v>1277</v>
      </c>
      <c r="J74" s="509">
        <v>8</v>
      </c>
      <c r="K74" s="509">
        <v>10222</v>
      </c>
      <c r="L74" s="509">
        <v>0.6157460393952171</v>
      </c>
      <c r="M74" s="509">
        <v>1277.75</v>
      </c>
      <c r="N74" s="509">
        <v>8</v>
      </c>
      <c r="O74" s="509">
        <v>10248</v>
      </c>
      <c r="P74" s="522">
        <v>0.61731221010782478</v>
      </c>
      <c r="Q74" s="510">
        <v>1281</v>
      </c>
    </row>
    <row r="75" spans="1:17" ht="14.4" customHeight="1" x14ac:dyDescent="0.3">
      <c r="A75" s="505" t="s">
        <v>2273</v>
      </c>
      <c r="B75" s="506" t="s">
        <v>1917</v>
      </c>
      <c r="C75" s="506" t="s">
        <v>1894</v>
      </c>
      <c r="D75" s="506" t="s">
        <v>2155</v>
      </c>
      <c r="E75" s="506" t="s">
        <v>2156</v>
      </c>
      <c r="F75" s="509">
        <v>12</v>
      </c>
      <c r="G75" s="509">
        <v>13968</v>
      </c>
      <c r="H75" s="509">
        <v>1</v>
      </c>
      <c r="I75" s="509">
        <v>1164</v>
      </c>
      <c r="J75" s="509">
        <v>6</v>
      </c>
      <c r="K75" s="509">
        <v>6988</v>
      </c>
      <c r="L75" s="509">
        <v>0.50028636884306987</v>
      </c>
      <c r="M75" s="509">
        <v>1164.6666666666667</v>
      </c>
      <c r="N75" s="509">
        <v>6</v>
      </c>
      <c r="O75" s="509">
        <v>7002</v>
      </c>
      <c r="P75" s="522">
        <v>0.50128865979381443</v>
      </c>
      <c r="Q75" s="510">
        <v>1167</v>
      </c>
    </row>
    <row r="76" spans="1:17" ht="14.4" customHeight="1" x14ac:dyDescent="0.3">
      <c r="A76" s="505" t="s">
        <v>2273</v>
      </c>
      <c r="B76" s="506" t="s">
        <v>1917</v>
      </c>
      <c r="C76" s="506" t="s">
        <v>1894</v>
      </c>
      <c r="D76" s="506" t="s">
        <v>2157</v>
      </c>
      <c r="E76" s="506" t="s">
        <v>2158</v>
      </c>
      <c r="F76" s="509">
        <v>42</v>
      </c>
      <c r="G76" s="509">
        <v>212856</v>
      </c>
      <c r="H76" s="509">
        <v>1</v>
      </c>
      <c r="I76" s="509">
        <v>5068</v>
      </c>
      <c r="J76" s="509">
        <v>12</v>
      </c>
      <c r="K76" s="509">
        <v>60834</v>
      </c>
      <c r="L76" s="509">
        <v>0.28579884992671101</v>
      </c>
      <c r="M76" s="509">
        <v>5069.5</v>
      </c>
      <c r="N76" s="509">
        <v>16</v>
      </c>
      <c r="O76" s="509">
        <v>81216</v>
      </c>
      <c r="P76" s="522">
        <v>0.38155372646296087</v>
      </c>
      <c r="Q76" s="510">
        <v>5076</v>
      </c>
    </row>
    <row r="77" spans="1:17" ht="14.4" customHeight="1" x14ac:dyDescent="0.3">
      <c r="A77" s="505" t="s">
        <v>2273</v>
      </c>
      <c r="B77" s="506" t="s">
        <v>1917</v>
      </c>
      <c r="C77" s="506" t="s">
        <v>1894</v>
      </c>
      <c r="D77" s="506" t="s">
        <v>2159</v>
      </c>
      <c r="E77" s="506" t="s">
        <v>2160</v>
      </c>
      <c r="F77" s="509">
        <v>26</v>
      </c>
      <c r="G77" s="509">
        <v>199498</v>
      </c>
      <c r="H77" s="509">
        <v>1</v>
      </c>
      <c r="I77" s="509">
        <v>7673</v>
      </c>
      <c r="J77" s="509">
        <v>18</v>
      </c>
      <c r="K77" s="509">
        <v>138146</v>
      </c>
      <c r="L77" s="509">
        <v>0.69246809491824479</v>
      </c>
      <c r="M77" s="509">
        <v>7674.7777777777774</v>
      </c>
      <c r="N77" s="509">
        <v>23</v>
      </c>
      <c r="O77" s="509">
        <v>176755</v>
      </c>
      <c r="P77" s="522">
        <v>0.88599885713139981</v>
      </c>
      <c r="Q77" s="510">
        <v>7685</v>
      </c>
    </row>
    <row r="78" spans="1:17" ht="14.4" customHeight="1" x14ac:dyDescent="0.3">
      <c r="A78" s="505" t="s">
        <v>2273</v>
      </c>
      <c r="B78" s="506" t="s">
        <v>1917</v>
      </c>
      <c r="C78" s="506" t="s">
        <v>1894</v>
      </c>
      <c r="D78" s="506" t="s">
        <v>2161</v>
      </c>
      <c r="E78" s="506" t="s">
        <v>2162</v>
      </c>
      <c r="F78" s="509">
        <v>3</v>
      </c>
      <c r="G78" s="509">
        <v>16524</v>
      </c>
      <c r="H78" s="509">
        <v>1</v>
      </c>
      <c r="I78" s="509">
        <v>5508</v>
      </c>
      <c r="J78" s="509">
        <v>2</v>
      </c>
      <c r="K78" s="509">
        <v>11016</v>
      </c>
      <c r="L78" s="509">
        <v>0.66666666666666663</v>
      </c>
      <c r="M78" s="509">
        <v>5508</v>
      </c>
      <c r="N78" s="509">
        <v>2</v>
      </c>
      <c r="O78" s="509">
        <v>11032</v>
      </c>
      <c r="P78" s="522">
        <v>0.66763495521665461</v>
      </c>
      <c r="Q78" s="510">
        <v>5516</v>
      </c>
    </row>
    <row r="79" spans="1:17" ht="14.4" customHeight="1" x14ac:dyDescent="0.3">
      <c r="A79" s="505" t="s">
        <v>2273</v>
      </c>
      <c r="B79" s="506" t="s">
        <v>1917</v>
      </c>
      <c r="C79" s="506" t="s">
        <v>1894</v>
      </c>
      <c r="D79" s="506" t="s">
        <v>2167</v>
      </c>
      <c r="E79" s="506" t="s">
        <v>2168</v>
      </c>
      <c r="F79" s="509">
        <v>1001</v>
      </c>
      <c r="G79" s="509">
        <v>173173</v>
      </c>
      <c r="H79" s="509">
        <v>1</v>
      </c>
      <c r="I79" s="509">
        <v>173</v>
      </c>
      <c r="J79" s="509">
        <v>958</v>
      </c>
      <c r="K79" s="509">
        <v>166112</v>
      </c>
      <c r="L79" s="509">
        <v>0.95922574535291294</v>
      </c>
      <c r="M79" s="509">
        <v>173.39457202505218</v>
      </c>
      <c r="N79" s="509">
        <v>1066</v>
      </c>
      <c r="O79" s="509">
        <v>186550</v>
      </c>
      <c r="P79" s="522">
        <v>1.0772464529689962</v>
      </c>
      <c r="Q79" s="510">
        <v>175</v>
      </c>
    </row>
    <row r="80" spans="1:17" ht="14.4" customHeight="1" x14ac:dyDescent="0.3">
      <c r="A80" s="505" t="s">
        <v>2273</v>
      </c>
      <c r="B80" s="506" t="s">
        <v>1917</v>
      </c>
      <c r="C80" s="506" t="s">
        <v>1894</v>
      </c>
      <c r="D80" s="506" t="s">
        <v>2169</v>
      </c>
      <c r="E80" s="506" t="s">
        <v>2170</v>
      </c>
      <c r="F80" s="509">
        <v>83</v>
      </c>
      <c r="G80" s="509">
        <v>165668</v>
      </c>
      <c r="H80" s="509">
        <v>1</v>
      </c>
      <c r="I80" s="509">
        <v>1996</v>
      </c>
      <c r="J80" s="509">
        <v>70</v>
      </c>
      <c r="K80" s="509">
        <v>139795</v>
      </c>
      <c r="L80" s="509">
        <v>0.84382620663012775</v>
      </c>
      <c r="M80" s="509">
        <v>1997.0714285714287</v>
      </c>
      <c r="N80" s="509">
        <v>87</v>
      </c>
      <c r="O80" s="509">
        <v>174087</v>
      </c>
      <c r="P80" s="522">
        <v>1.0508185044788372</v>
      </c>
      <c r="Q80" s="510">
        <v>2001</v>
      </c>
    </row>
    <row r="81" spans="1:17" ht="14.4" customHeight="1" x14ac:dyDescent="0.3">
      <c r="A81" s="505" t="s">
        <v>2273</v>
      </c>
      <c r="B81" s="506" t="s">
        <v>1917</v>
      </c>
      <c r="C81" s="506" t="s">
        <v>1894</v>
      </c>
      <c r="D81" s="506" t="s">
        <v>2175</v>
      </c>
      <c r="E81" s="506" t="s">
        <v>2176</v>
      </c>
      <c r="F81" s="509">
        <v>33</v>
      </c>
      <c r="G81" s="509">
        <v>88836</v>
      </c>
      <c r="H81" s="509">
        <v>1</v>
      </c>
      <c r="I81" s="509">
        <v>2692</v>
      </c>
      <c r="J81" s="509">
        <v>22</v>
      </c>
      <c r="K81" s="509">
        <v>59239</v>
      </c>
      <c r="L81" s="509">
        <v>0.66683551713269396</v>
      </c>
      <c r="M81" s="509">
        <v>2692.681818181818</v>
      </c>
      <c r="N81" s="509">
        <v>26</v>
      </c>
      <c r="O81" s="509">
        <v>70096</v>
      </c>
      <c r="P81" s="522">
        <v>0.78904948444324374</v>
      </c>
      <c r="Q81" s="510">
        <v>2696</v>
      </c>
    </row>
    <row r="82" spans="1:17" ht="14.4" customHeight="1" x14ac:dyDescent="0.3">
      <c r="A82" s="505" t="s">
        <v>2273</v>
      </c>
      <c r="B82" s="506" t="s">
        <v>1917</v>
      </c>
      <c r="C82" s="506" t="s">
        <v>1894</v>
      </c>
      <c r="D82" s="506" t="s">
        <v>2177</v>
      </c>
      <c r="E82" s="506" t="s">
        <v>2178</v>
      </c>
      <c r="F82" s="509">
        <v>6</v>
      </c>
      <c r="G82" s="509">
        <v>31080</v>
      </c>
      <c r="H82" s="509">
        <v>1</v>
      </c>
      <c r="I82" s="509">
        <v>5180</v>
      </c>
      <c r="J82" s="509">
        <v>4</v>
      </c>
      <c r="K82" s="509">
        <v>20732</v>
      </c>
      <c r="L82" s="509">
        <v>0.66705276705276706</v>
      </c>
      <c r="M82" s="509">
        <v>5183</v>
      </c>
      <c r="N82" s="509">
        <v>4</v>
      </c>
      <c r="O82" s="509">
        <v>20752</v>
      </c>
      <c r="P82" s="522">
        <v>0.66769626769626766</v>
      </c>
      <c r="Q82" s="510">
        <v>5188</v>
      </c>
    </row>
    <row r="83" spans="1:17" ht="14.4" customHeight="1" x14ac:dyDescent="0.3">
      <c r="A83" s="505" t="s">
        <v>2273</v>
      </c>
      <c r="B83" s="506" t="s">
        <v>1917</v>
      </c>
      <c r="C83" s="506" t="s">
        <v>1894</v>
      </c>
      <c r="D83" s="506" t="s">
        <v>2187</v>
      </c>
      <c r="E83" s="506" t="s">
        <v>2188</v>
      </c>
      <c r="F83" s="509">
        <v>7</v>
      </c>
      <c r="G83" s="509">
        <v>14532</v>
      </c>
      <c r="H83" s="509">
        <v>1</v>
      </c>
      <c r="I83" s="509">
        <v>2076</v>
      </c>
      <c r="J83" s="509">
        <v>2</v>
      </c>
      <c r="K83" s="509">
        <v>4152</v>
      </c>
      <c r="L83" s="509">
        <v>0.2857142857142857</v>
      </c>
      <c r="M83" s="509">
        <v>2076</v>
      </c>
      <c r="N83" s="509">
        <v>2</v>
      </c>
      <c r="O83" s="509">
        <v>4164</v>
      </c>
      <c r="P83" s="522">
        <v>0.2865400495458299</v>
      </c>
      <c r="Q83" s="510">
        <v>2082</v>
      </c>
    </row>
    <row r="84" spans="1:17" ht="14.4" customHeight="1" x14ac:dyDescent="0.3">
      <c r="A84" s="505" t="s">
        <v>2273</v>
      </c>
      <c r="B84" s="506" t="s">
        <v>1917</v>
      </c>
      <c r="C84" s="506" t="s">
        <v>1894</v>
      </c>
      <c r="D84" s="506" t="s">
        <v>2189</v>
      </c>
      <c r="E84" s="506" t="s">
        <v>2190</v>
      </c>
      <c r="F84" s="509">
        <v>9</v>
      </c>
      <c r="G84" s="509">
        <v>1350</v>
      </c>
      <c r="H84" s="509">
        <v>1</v>
      </c>
      <c r="I84" s="509">
        <v>150</v>
      </c>
      <c r="J84" s="509">
        <v>5</v>
      </c>
      <c r="K84" s="509">
        <v>753</v>
      </c>
      <c r="L84" s="509">
        <v>0.55777777777777782</v>
      </c>
      <c r="M84" s="509">
        <v>150.6</v>
      </c>
      <c r="N84" s="509">
        <v>3</v>
      </c>
      <c r="O84" s="509">
        <v>453</v>
      </c>
      <c r="P84" s="522">
        <v>0.33555555555555555</v>
      </c>
      <c r="Q84" s="510">
        <v>151</v>
      </c>
    </row>
    <row r="85" spans="1:17" ht="14.4" customHeight="1" x14ac:dyDescent="0.3">
      <c r="A85" s="505" t="s">
        <v>2273</v>
      </c>
      <c r="B85" s="506" t="s">
        <v>1917</v>
      </c>
      <c r="C85" s="506" t="s">
        <v>1894</v>
      </c>
      <c r="D85" s="506" t="s">
        <v>2191</v>
      </c>
      <c r="E85" s="506" t="s">
        <v>2192</v>
      </c>
      <c r="F85" s="509">
        <v>2</v>
      </c>
      <c r="G85" s="509">
        <v>386</v>
      </c>
      <c r="H85" s="509">
        <v>1</v>
      </c>
      <c r="I85" s="509">
        <v>193</v>
      </c>
      <c r="J85" s="509">
        <v>6</v>
      </c>
      <c r="K85" s="509">
        <v>1163</v>
      </c>
      <c r="L85" s="509">
        <v>3.0129533678756477</v>
      </c>
      <c r="M85" s="509">
        <v>193.83333333333334</v>
      </c>
      <c r="N85" s="509">
        <v>11</v>
      </c>
      <c r="O85" s="509">
        <v>2145</v>
      </c>
      <c r="P85" s="522">
        <v>5.5569948186528499</v>
      </c>
      <c r="Q85" s="510">
        <v>195</v>
      </c>
    </row>
    <row r="86" spans="1:17" ht="14.4" customHeight="1" x14ac:dyDescent="0.3">
      <c r="A86" s="505" t="s">
        <v>2273</v>
      </c>
      <c r="B86" s="506" t="s">
        <v>1917</v>
      </c>
      <c r="C86" s="506" t="s">
        <v>1894</v>
      </c>
      <c r="D86" s="506" t="s">
        <v>2193</v>
      </c>
      <c r="E86" s="506" t="s">
        <v>2194</v>
      </c>
      <c r="F86" s="509">
        <v>4</v>
      </c>
      <c r="G86" s="509">
        <v>792</v>
      </c>
      <c r="H86" s="509">
        <v>1</v>
      </c>
      <c r="I86" s="509">
        <v>198</v>
      </c>
      <c r="J86" s="509">
        <v>8</v>
      </c>
      <c r="K86" s="509">
        <v>1592</v>
      </c>
      <c r="L86" s="509">
        <v>2.0101010101010099</v>
      </c>
      <c r="M86" s="509">
        <v>199</v>
      </c>
      <c r="N86" s="509"/>
      <c r="O86" s="509"/>
      <c r="P86" s="522"/>
      <c r="Q86" s="510"/>
    </row>
    <row r="87" spans="1:17" ht="14.4" customHeight="1" x14ac:dyDescent="0.3">
      <c r="A87" s="505" t="s">
        <v>2273</v>
      </c>
      <c r="B87" s="506" t="s">
        <v>1917</v>
      </c>
      <c r="C87" s="506" t="s">
        <v>1894</v>
      </c>
      <c r="D87" s="506" t="s">
        <v>2195</v>
      </c>
      <c r="E87" s="506" t="s">
        <v>2196</v>
      </c>
      <c r="F87" s="509">
        <v>3</v>
      </c>
      <c r="G87" s="509">
        <v>1245</v>
      </c>
      <c r="H87" s="509">
        <v>1</v>
      </c>
      <c r="I87" s="509">
        <v>415</v>
      </c>
      <c r="J87" s="509">
        <v>1</v>
      </c>
      <c r="K87" s="509">
        <v>417</v>
      </c>
      <c r="L87" s="509">
        <v>0.33493975903614459</v>
      </c>
      <c r="M87" s="509">
        <v>417</v>
      </c>
      <c r="N87" s="509">
        <v>2</v>
      </c>
      <c r="O87" s="509">
        <v>836</v>
      </c>
      <c r="P87" s="522">
        <v>0.6714859437751004</v>
      </c>
      <c r="Q87" s="510">
        <v>418</v>
      </c>
    </row>
    <row r="88" spans="1:17" ht="14.4" customHeight="1" x14ac:dyDescent="0.3">
      <c r="A88" s="505" t="s">
        <v>2273</v>
      </c>
      <c r="B88" s="506" t="s">
        <v>1917</v>
      </c>
      <c r="C88" s="506" t="s">
        <v>1894</v>
      </c>
      <c r="D88" s="506" t="s">
        <v>2199</v>
      </c>
      <c r="E88" s="506" t="s">
        <v>2200</v>
      </c>
      <c r="F88" s="509">
        <v>4</v>
      </c>
      <c r="G88" s="509">
        <v>632</v>
      </c>
      <c r="H88" s="509">
        <v>1</v>
      </c>
      <c r="I88" s="509">
        <v>158</v>
      </c>
      <c r="J88" s="509">
        <v>7</v>
      </c>
      <c r="K88" s="509">
        <v>1110</v>
      </c>
      <c r="L88" s="509">
        <v>1.7563291139240507</v>
      </c>
      <c r="M88" s="509">
        <v>158.57142857142858</v>
      </c>
      <c r="N88" s="509">
        <v>2</v>
      </c>
      <c r="O88" s="509">
        <v>318</v>
      </c>
      <c r="P88" s="522">
        <v>0.50316455696202533</v>
      </c>
      <c r="Q88" s="510">
        <v>159</v>
      </c>
    </row>
    <row r="89" spans="1:17" ht="14.4" customHeight="1" x14ac:dyDescent="0.3">
      <c r="A89" s="505" t="s">
        <v>2273</v>
      </c>
      <c r="B89" s="506" t="s">
        <v>1917</v>
      </c>
      <c r="C89" s="506" t="s">
        <v>1894</v>
      </c>
      <c r="D89" s="506" t="s">
        <v>2201</v>
      </c>
      <c r="E89" s="506"/>
      <c r="F89" s="509">
        <v>2</v>
      </c>
      <c r="G89" s="509">
        <v>624</v>
      </c>
      <c r="H89" s="509">
        <v>1</v>
      </c>
      <c r="I89" s="509">
        <v>312</v>
      </c>
      <c r="J89" s="509"/>
      <c r="K89" s="509"/>
      <c r="L89" s="509"/>
      <c r="M89" s="509"/>
      <c r="N89" s="509"/>
      <c r="O89" s="509"/>
      <c r="P89" s="522"/>
      <c r="Q89" s="510"/>
    </row>
    <row r="90" spans="1:17" ht="14.4" customHeight="1" x14ac:dyDescent="0.3">
      <c r="A90" s="505" t="s">
        <v>2273</v>
      </c>
      <c r="B90" s="506" t="s">
        <v>1917</v>
      </c>
      <c r="C90" s="506" t="s">
        <v>1894</v>
      </c>
      <c r="D90" s="506" t="s">
        <v>2204</v>
      </c>
      <c r="E90" s="506" t="s">
        <v>2205</v>
      </c>
      <c r="F90" s="509">
        <v>225</v>
      </c>
      <c r="G90" s="509">
        <v>476550</v>
      </c>
      <c r="H90" s="509">
        <v>1</v>
      </c>
      <c r="I90" s="509">
        <v>2118</v>
      </c>
      <c r="J90" s="509">
        <v>232</v>
      </c>
      <c r="K90" s="509">
        <v>483159</v>
      </c>
      <c r="L90" s="509">
        <v>1.0138684293358515</v>
      </c>
      <c r="M90" s="509">
        <v>2082.5818965517242</v>
      </c>
      <c r="N90" s="509">
        <v>290</v>
      </c>
      <c r="O90" s="509">
        <v>615670</v>
      </c>
      <c r="P90" s="522">
        <v>1.2919315916483056</v>
      </c>
      <c r="Q90" s="510">
        <v>2123</v>
      </c>
    </row>
    <row r="91" spans="1:17" ht="14.4" customHeight="1" x14ac:dyDescent="0.3">
      <c r="A91" s="505" t="s">
        <v>2273</v>
      </c>
      <c r="B91" s="506" t="s">
        <v>1917</v>
      </c>
      <c r="C91" s="506" t="s">
        <v>1894</v>
      </c>
      <c r="D91" s="506" t="s">
        <v>2206</v>
      </c>
      <c r="E91" s="506" t="s">
        <v>2138</v>
      </c>
      <c r="F91" s="509">
        <v>42</v>
      </c>
      <c r="G91" s="509">
        <v>78288</v>
      </c>
      <c r="H91" s="509">
        <v>1</v>
      </c>
      <c r="I91" s="509">
        <v>1864</v>
      </c>
      <c r="J91" s="509">
        <v>40</v>
      </c>
      <c r="K91" s="509">
        <v>74596</v>
      </c>
      <c r="L91" s="509">
        <v>0.95284079296954838</v>
      </c>
      <c r="M91" s="509">
        <v>1864.9</v>
      </c>
      <c r="N91" s="509">
        <v>45</v>
      </c>
      <c r="O91" s="509">
        <v>84105</v>
      </c>
      <c r="P91" s="522">
        <v>1.0743025751072961</v>
      </c>
      <c r="Q91" s="510">
        <v>1869</v>
      </c>
    </row>
    <row r="92" spans="1:17" ht="14.4" customHeight="1" x14ac:dyDescent="0.3">
      <c r="A92" s="505" t="s">
        <v>2273</v>
      </c>
      <c r="B92" s="506" t="s">
        <v>1917</v>
      </c>
      <c r="C92" s="506" t="s">
        <v>1894</v>
      </c>
      <c r="D92" s="506" t="s">
        <v>2215</v>
      </c>
      <c r="E92" s="506" t="s">
        <v>2216</v>
      </c>
      <c r="F92" s="509">
        <v>23</v>
      </c>
      <c r="G92" s="509">
        <v>192832</v>
      </c>
      <c r="H92" s="509">
        <v>1</v>
      </c>
      <c r="I92" s="509">
        <v>8384</v>
      </c>
      <c r="J92" s="509">
        <v>21</v>
      </c>
      <c r="K92" s="509">
        <v>176130</v>
      </c>
      <c r="L92" s="509">
        <v>0.91338574510454695</v>
      </c>
      <c r="M92" s="509">
        <v>8387.1428571428569</v>
      </c>
      <c r="N92" s="509">
        <v>23</v>
      </c>
      <c r="O92" s="509">
        <v>193177</v>
      </c>
      <c r="P92" s="522">
        <v>1.0017891221374047</v>
      </c>
      <c r="Q92" s="510">
        <v>8399</v>
      </c>
    </row>
    <row r="93" spans="1:17" ht="14.4" customHeight="1" x14ac:dyDescent="0.3">
      <c r="A93" s="505" t="s">
        <v>2273</v>
      </c>
      <c r="B93" s="506" t="s">
        <v>1917</v>
      </c>
      <c r="C93" s="506" t="s">
        <v>1894</v>
      </c>
      <c r="D93" s="506" t="s">
        <v>2221</v>
      </c>
      <c r="E93" s="506" t="s">
        <v>2222</v>
      </c>
      <c r="F93" s="509">
        <v>6</v>
      </c>
      <c r="G93" s="509">
        <v>0</v>
      </c>
      <c r="H93" s="509"/>
      <c r="I93" s="509">
        <v>0</v>
      </c>
      <c r="J93" s="509">
        <v>2</v>
      </c>
      <c r="K93" s="509">
        <v>0</v>
      </c>
      <c r="L93" s="509"/>
      <c r="M93" s="509">
        <v>0</v>
      </c>
      <c r="N93" s="509">
        <v>2</v>
      </c>
      <c r="O93" s="509">
        <v>0</v>
      </c>
      <c r="P93" s="522"/>
      <c r="Q93" s="510">
        <v>0</v>
      </c>
    </row>
    <row r="94" spans="1:17" ht="14.4" customHeight="1" x14ac:dyDescent="0.3">
      <c r="A94" s="505" t="s">
        <v>2273</v>
      </c>
      <c r="B94" s="506" t="s">
        <v>1917</v>
      </c>
      <c r="C94" s="506" t="s">
        <v>1894</v>
      </c>
      <c r="D94" s="506" t="s">
        <v>2225</v>
      </c>
      <c r="E94" s="506" t="s">
        <v>2226</v>
      </c>
      <c r="F94" s="509"/>
      <c r="G94" s="509"/>
      <c r="H94" s="509"/>
      <c r="I94" s="509"/>
      <c r="J94" s="509"/>
      <c r="K94" s="509"/>
      <c r="L94" s="509"/>
      <c r="M94" s="509"/>
      <c r="N94" s="509">
        <v>1</v>
      </c>
      <c r="O94" s="509">
        <v>919</v>
      </c>
      <c r="P94" s="522"/>
      <c r="Q94" s="510">
        <v>919</v>
      </c>
    </row>
    <row r="95" spans="1:17" ht="14.4" customHeight="1" x14ac:dyDescent="0.3">
      <c r="A95" s="505" t="s">
        <v>2273</v>
      </c>
      <c r="B95" s="506" t="s">
        <v>1917</v>
      </c>
      <c r="C95" s="506" t="s">
        <v>1894</v>
      </c>
      <c r="D95" s="506" t="s">
        <v>2229</v>
      </c>
      <c r="E95" s="506" t="s">
        <v>2230</v>
      </c>
      <c r="F95" s="509"/>
      <c r="G95" s="509"/>
      <c r="H95" s="509"/>
      <c r="I95" s="509"/>
      <c r="J95" s="509"/>
      <c r="K95" s="509"/>
      <c r="L95" s="509"/>
      <c r="M95" s="509"/>
      <c r="N95" s="509">
        <v>1</v>
      </c>
      <c r="O95" s="509">
        <v>563</v>
      </c>
      <c r="P95" s="522"/>
      <c r="Q95" s="510">
        <v>563</v>
      </c>
    </row>
    <row r="96" spans="1:17" ht="14.4" customHeight="1" x14ac:dyDescent="0.3">
      <c r="A96" s="505" t="s">
        <v>2291</v>
      </c>
      <c r="B96" s="506" t="s">
        <v>1886</v>
      </c>
      <c r="C96" s="506" t="s">
        <v>1894</v>
      </c>
      <c r="D96" s="506" t="s">
        <v>1902</v>
      </c>
      <c r="E96" s="506"/>
      <c r="F96" s="509"/>
      <c r="G96" s="509"/>
      <c r="H96" s="509"/>
      <c r="I96" s="509"/>
      <c r="J96" s="509">
        <v>1</v>
      </c>
      <c r="K96" s="509">
        <v>655</v>
      </c>
      <c r="L96" s="509"/>
      <c r="M96" s="509">
        <v>655</v>
      </c>
      <c r="N96" s="509"/>
      <c r="O96" s="509"/>
      <c r="P96" s="522"/>
      <c r="Q96" s="510"/>
    </row>
    <row r="97" spans="1:17" ht="14.4" customHeight="1" x14ac:dyDescent="0.3">
      <c r="A97" s="505" t="s">
        <v>2291</v>
      </c>
      <c r="B97" s="506" t="s">
        <v>1886</v>
      </c>
      <c r="C97" s="506" t="s">
        <v>1894</v>
      </c>
      <c r="D97" s="506" t="s">
        <v>1903</v>
      </c>
      <c r="E97" s="506" t="s">
        <v>1904</v>
      </c>
      <c r="F97" s="509"/>
      <c r="G97" s="509"/>
      <c r="H97" s="509"/>
      <c r="I97" s="509"/>
      <c r="J97" s="509">
        <v>1</v>
      </c>
      <c r="K97" s="509">
        <v>123</v>
      </c>
      <c r="L97" s="509"/>
      <c r="M97" s="509">
        <v>123</v>
      </c>
      <c r="N97" s="509">
        <v>1</v>
      </c>
      <c r="O97" s="509">
        <v>123</v>
      </c>
      <c r="P97" s="522"/>
      <c r="Q97" s="510">
        <v>123</v>
      </c>
    </row>
    <row r="98" spans="1:17" ht="14.4" customHeight="1" x14ac:dyDescent="0.3">
      <c r="A98" s="505" t="s">
        <v>2291</v>
      </c>
      <c r="B98" s="506" t="s">
        <v>1886</v>
      </c>
      <c r="C98" s="506" t="s">
        <v>1894</v>
      </c>
      <c r="D98" s="506" t="s">
        <v>1905</v>
      </c>
      <c r="E98" s="506" t="s">
        <v>1906</v>
      </c>
      <c r="F98" s="509"/>
      <c r="G98" s="509"/>
      <c r="H98" s="509"/>
      <c r="I98" s="509"/>
      <c r="J98" s="509"/>
      <c r="K98" s="509"/>
      <c r="L98" s="509"/>
      <c r="M98" s="509"/>
      <c r="N98" s="509">
        <v>1</v>
      </c>
      <c r="O98" s="509">
        <v>269</v>
      </c>
      <c r="P98" s="522"/>
      <c r="Q98" s="510">
        <v>269</v>
      </c>
    </row>
    <row r="99" spans="1:17" ht="14.4" customHeight="1" x14ac:dyDescent="0.3">
      <c r="A99" s="505" t="s">
        <v>2291</v>
      </c>
      <c r="B99" s="506" t="s">
        <v>1886</v>
      </c>
      <c r="C99" s="506" t="s">
        <v>1894</v>
      </c>
      <c r="D99" s="506" t="s">
        <v>1913</v>
      </c>
      <c r="E99" s="506" t="s">
        <v>1914</v>
      </c>
      <c r="F99" s="509"/>
      <c r="G99" s="509"/>
      <c r="H99" s="509"/>
      <c r="I99" s="509"/>
      <c r="J99" s="509"/>
      <c r="K99" s="509"/>
      <c r="L99" s="509"/>
      <c r="M99" s="509"/>
      <c r="N99" s="509">
        <v>1</v>
      </c>
      <c r="O99" s="509">
        <v>725</v>
      </c>
      <c r="P99" s="522"/>
      <c r="Q99" s="510">
        <v>725</v>
      </c>
    </row>
    <row r="100" spans="1:17" ht="14.4" customHeight="1" x14ac:dyDescent="0.3">
      <c r="A100" s="505" t="s">
        <v>2291</v>
      </c>
      <c r="B100" s="506" t="s">
        <v>1917</v>
      </c>
      <c r="C100" s="506" t="s">
        <v>1918</v>
      </c>
      <c r="D100" s="506" t="s">
        <v>1921</v>
      </c>
      <c r="E100" s="506" t="s">
        <v>626</v>
      </c>
      <c r="F100" s="509">
        <v>4</v>
      </c>
      <c r="G100" s="509">
        <v>4002.36</v>
      </c>
      <c r="H100" s="509">
        <v>1</v>
      </c>
      <c r="I100" s="509">
        <v>1000.59</v>
      </c>
      <c r="J100" s="509"/>
      <c r="K100" s="509"/>
      <c r="L100" s="509"/>
      <c r="M100" s="509"/>
      <c r="N100" s="509"/>
      <c r="O100" s="509"/>
      <c r="P100" s="522"/>
      <c r="Q100" s="510"/>
    </row>
    <row r="101" spans="1:17" ht="14.4" customHeight="1" x14ac:dyDescent="0.3">
      <c r="A101" s="505" t="s">
        <v>2291</v>
      </c>
      <c r="B101" s="506" t="s">
        <v>1917</v>
      </c>
      <c r="C101" s="506" t="s">
        <v>1918</v>
      </c>
      <c r="D101" s="506" t="s">
        <v>1922</v>
      </c>
      <c r="E101" s="506" t="s">
        <v>626</v>
      </c>
      <c r="F101" s="509">
        <v>0.5</v>
      </c>
      <c r="G101" s="509">
        <v>991.44</v>
      </c>
      <c r="H101" s="509">
        <v>1</v>
      </c>
      <c r="I101" s="509">
        <v>1982.88</v>
      </c>
      <c r="J101" s="509">
        <v>1</v>
      </c>
      <c r="K101" s="509">
        <v>2000.27</v>
      </c>
      <c r="L101" s="509">
        <v>2.0175401436294682</v>
      </c>
      <c r="M101" s="509">
        <v>2000.27</v>
      </c>
      <c r="N101" s="509">
        <v>0.75</v>
      </c>
      <c r="O101" s="509">
        <v>1283.45</v>
      </c>
      <c r="P101" s="522">
        <v>1.2945311869603808</v>
      </c>
      <c r="Q101" s="510">
        <v>1711.2666666666667</v>
      </c>
    </row>
    <row r="102" spans="1:17" ht="14.4" customHeight="1" x14ac:dyDescent="0.3">
      <c r="A102" s="505" t="s">
        <v>2291</v>
      </c>
      <c r="B102" s="506" t="s">
        <v>1917</v>
      </c>
      <c r="C102" s="506" t="s">
        <v>1918</v>
      </c>
      <c r="D102" s="506" t="s">
        <v>1923</v>
      </c>
      <c r="E102" s="506" t="s">
        <v>1924</v>
      </c>
      <c r="F102" s="509">
        <v>11.64</v>
      </c>
      <c r="G102" s="509">
        <v>31002.729999999996</v>
      </c>
      <c r="H102" s="509">
        <v>1</v>
      </c>
      <c r="I102" s="509">
        <v>2663.4647766323019</v>
      </c>
      <c r="J102" s="509">
        <v>1.67</v>
      </c>
      <c r="K102" s="509">
        <v>4461.33</v>
      </c>
      <c r="L102" s="509">
        <v>0.14390119837833637</v>
      </c>
      <c r="M102" s="509">
        <v>2671.4550898203593</v>
      </c>
      <c r="N102" s="509">
        <v>4.33</v>
      </c>
      <c r="O102" s="509">
        <v>11064.48</v>
      </c>
      <c r="P102" s="522">
        <v>0.35688728057174324</v>
      </c>
      <c r="Q102" s="510">
        <v>2555.3071593533487</v>
      </c>
    </row>
    <row r="103" spans="1:17" ht="14.4" customHeight="1" x14ac:dyDescent="0.3">
      <c r="A103" s="505" t="s">
        <v>2291</v>
      </c>
      <c r="B103" s="506" t="s">
        <v>1917</v>
      </c>
      <c r="C103" s="506" t="s">
        <v>1918</v>
      </c>
      <c r="D103" s="506" t="s">
        <v>1925</v>
      </c>
      <c r="E103" s="506" t="s">
        <v>1924</v>
      </c>
      <c r="F103" s="509">
        <v>0.4</v>
      </c>
      <c r="G103" s="509">
        <v>2659.83</v>
      </c>
      <c r="H103" s="509">
        <v>1</v>
      </c>
      <c r="I103" s="509">
        <v>6649.5749999999998</v>
      </c>
      <c r="J103" s="509"/>
      <c r="K103" s="509"/>
      <c r="L103" s="509"/>
      <c r="M103" s="509"/>
      <c r="N103" s="509">
        <v>0.2</v>
      </c>
      <c r="O103" s="509">
        <v>1277.6500000000001</v>
      </c>
      <c r="P103" s="522">
        <v>0.48035024794817721</v>
      </c>
      <c r="Q103" s="510">
        <v>6388.25</v>
      </c>
    </row>
    <row r="104" spans="1:17" ht="14.4" customHeight="1" x14ac:dyDescent="0.3">
      <c r="A104" s="505" t="s">
        <v>2291</v>
      </c>
      <c r="B104" s="506" t="s">
        <v>1917</v>
      </c>
      <c r="C104" s="506" t="s">
        <v>1918</v>
      </c>
      <c r="D104" s="506" t="s">
        <v>1926</v>
      </c>
      <c r="E104" s="506" t="s">
        <v>716</v>
      </c>
      <c r="F104" s="509"/>
      <c r="G104" s="509"/>
      <c r="H104" s="509"/>
      <c r="I104" s="509"/>
      <c r="J104" s="509"/>
      <c r="K104" s="509"/>
      <c r="L104" s="509"/>
      <c r="M104" s="509"/>
      <c r="N104" s="509">
        <v>0.44</v>
      </c>
      <c r="O104" s="509">
        <v>2175.33</v>
      </c>
      <c r="P104" s="522"/>
      <c r="Q104" s="510">
        <v>4943.931818181818</v>
      </c>
    </row>
    <row r="105" spans="1:17" ht="14.4" customHeight="1" x14ac:dyDescent="0.3">
      <c r="A105" s="505" t="s">
        <v>2291</v>
      </c>
      <c r="B105" s="506" t="s">
        <v>1917</v>
      </c>
      <c r="C105" s="506" t="s">
        <v>1918</v>
      </c>
      <c r="D105" s="506" t="s">
        <v>1927</v>
      </c>
      <c r="E105" s="506" t="s">
        <v>637</v>
      </c>
      <c r="F105" s="509">
        <v>10.3</v>
      </c>
      <c r="G105" s="509">
        <v>10123.32</v>
      </c>
      <c r="H105" s="509">
        <v>1</v>
      </c>
      <c r="I105" s="509">
        <v>982.84660194174751</v>
      </c>
      <c r="J105" s="509">
        <v>21.67</v>
      </c>
      <c r="K105" s="509">
        <v>21432.19</v>
      </c>
      <c r="L105" s="509">
        <v>2.1171107897409152</v>
      </c>
      <c r="M105" s="509">
        <v>989.02584217812625</v>
      </c>
      <c r="N105" s="509">
        <v>23.599999999999998</v>
      </c>
      <c r="O105" s="509">
        <v>22451.409999999996</v>
      </c>
      <c r="P105" s="522">
        <v>2.2177911989347363</v>
      </c>
      <c r="Q105" s="510">
        <v>951.33093220338981</v>
      </c>
    </row>
    <row r="106" spans="1:17" ht="14.4" customHeight="1" x14ac:dyDescent="0.3">
      <c r="A106" s="505" t="s">
        <v>2291</v>
      </c>
      <c r="B106" s="506" t="s">
        <v>1917</v>
      </c>
      <c r="C106" s="506" t="s">
        <v>1918</v>
      </c>
      <c r="D106" s="506" t="s">
        <v>1931</v>
      </c>
      <c r="E106" s="506" t="s">
        <v>716</v>
      </c>
      <c r="F106" s="509">
        <v>2.39</v>
      </c>
      <c r="G106" s="509">
        <v>24961.220000000008</v>
      </c>
      <c r="H106" s="509">
        <v>1</v>
      </c>
      <c r="I106" s="509">
        <v>10444.025104602513</v>
      </c>
      <c r="J106" s="509">
        <v>3.01</v>
      </c>
      <c r="K106" s="509">
        <v>31115.46</v>
      </c>
      <c r="L106" s="509">
        <v>1.246552051542352</v>
      </c>
      <c r="M106" s="509">
        <v>10337.362126245847</v>
      </c>
      <c r="N106" s="509">
        <v>2.1399999999999997</v>
      </c>
      <c r="O106" s="509">
        <v>21160</v>
      </c>
      <c r="P106" s="522">
        <v>0.84771497546994867</v>
      </c>
      <c r="Q106" s="510">
        <v>9887.8504672897216</v>
      </c>
    </row>
    <row r="107" spans="1:17" ht="14.4" customHeight="1" x14ac:dyDescent="0.3">
      <c r="A107" s="505" t="s">
        <v>2291</v>
      </c>
      <c r="B107" s="506" t="s">
        <v>1917</v>
      </c>
      <c r="C107" s="506" t="s">
        <v>1918</v>
      </c>
      <c r="D107" s="506" t="s">
        <v>1933</v>
      </c>
      <c r="E107" s="506" t="s">
        <v>1930</v>
      </c>
      <c r="F107" s="509"/>
      <c r="G107" s="509"/>
      <c r="H107" s="509"/>
      <c r="I107" s="509"/>
      <c r="J107" s="509">
        <v>0.06</v>
      </c>
      <c r="K107" s="509">
        <v>318.64</v>
      </c>
      <c r="L107" s="509"/>
      <c r="M107" s="509">
        <v>5310.666666666667</v>
      </c>
      <c r="N107" s="509"/>
      <c r="O107" s="509"/>
      <c r="P107" s="522"/>
      <c r="Q107" s="510"/>
    </row>
    <row r="108" spans="1:17" ht="14.4" customHeight="1" x14ac:dyDescent="0.3">
      <c r="A108" s="505" t="s">
        <v>2291</v>
      </c>
      <c r="B108" s="506" t="s">
        <v>1917</v>
      </c>
      <c r="C108" s="506" t="s">
        <v>1918</v>
      </c>
      <c r="D108" s="506" t="s">
        <v>1934</v>
      </c>
      <c r="E108" s="506" t="s">
        <v>716</v>
      </c>
      <c r="F108" s="509">
        <v>0.30000000000000004</v>
      </c>
      <c r="G108" s="509">
        <v>1934.98</v>
      </c>
      <c r="H108" s="509">
        <v>1</v>
      </c>
      <c r="I108" s="509">
        <v>6449.9333333333325</v>
      </c>
      <c r="J108" s="509">
        <v>0.2</v>
      </c>
      <c r="K108" s="509">
        <v>1301.3</v>
      </c>
      <c r="L108" s="509">
        <v>0.672513410991328</v>
      </c>
      <c r="M108" s="509">
        <v>6506.4999999999991</v>
      </c>
      <c r="N108" s="509"/>
      <c r="O108" s="509"/>
      <c r="P108" s="522"/>
      <c r="Q108" s="510"/>
    </row>
    <row r="109" spans="1:17" ht="14.4" customHeight="1" x14ac:dyDescent="0.3">
      <c r="A109" s="505" t="s">
        <v>2291</v>
      </c>
      <c r="B109" s="506" t="s">
        <v>1917</v>
      </c>
      <c r="C109" s="506" t="s">
        <v>1918</v>
      </c>
      <c r="D109" s="506" t="s">
        <v>2292</v>
      </c>
      <c r="E109" s="506" t="s">
        <v>2293</v>
      </c>
      <c r="F109" s="509">
        <v>2</v>
      </c>
      <c r="G109" s="509">
        <v>828.99</v>
      </c>
      <c r="H109" s="509">
        <v>1</v>
      </c>
      <c r="I109" s="509">
        <v>414.495</v>
      </c>
      <c r="J109" s="509">
        <v>2</v>
      </c>
      <c r="K109" s="509">
        <v>832.6</v>
      </c>
      <c r="L109" s="509">
        <v>1.0043546966790915</v>
      </c>
      <c r="M109" s="509">
        <v>416.3</v>
      </c>
      <c r="N109" s="509">
        <v>3</v>
      </c>
      <c r="O109" s="509">
        <v>1194.5999999999999</v>
      </c>
      <c r="P109" s="522">
        <v>1.4410306517569571</v>
      </c>
      <c r="Q109" s="510">
        <v>398.2</v>
      </c>
    </row>
    <row r="110" spans="1:17" ht="14.4" customHeight="1" x14ac:dyDescent="0.3">
      <c r="A110" s="505" t="s">
        <v>2291</v>
      </c>
      <c r="B110" s="506" t="s">
        <v>1917</v>
      </c>
      <c r="C110" s="506" t="s">
        <v>1918</v>
      </c>
      <c r="D110" s="506" t="s">
        <v>1936</v>
      </c>
      <c r="E110" s="506" t="s">
        <v>1937</v>
      </c>
      <c r="F110" s="509">
        <v>0.70000000000000007</v>
      </c>
      <c r="G110" s="509">
        <v>203.75999999999996</v>
      </c>
      <c r="H110" s="509">
        <v>1</v>
      </c>
      <c r="I110" s="509">
        <v>291.08571428571423</v>
      </c>
      <c r="J110" s="509"/>
      <c r="K110" s="509"/>
      <c r="L110" s="509"/>
      <c r="M110" s="509"/>
      <c r="N110" s="509"/>
      <c r="O110" s="509"/>
      <c r="P110" s="522"/>
      <c r="Q110" s="510"/>
    </row>
    <row r="111" spans="1:17" ht="14.4" customHeight="1" x14ac:dyDescent="0.3">
      <c r="A111" s="505" t="s">
        <v>2291</v>
      </c>
      <c r="B111" s="506" t="s">
        <v>1917</v>
      </c>
      <c r="C111" s="506" t="s">
        <v>1918</v>
      </c>
      <c r="D111" s="506" t="s">
        <v>1938</v>
      </c>
      <c r="E111" s="506" t="s">
        <v>641</v>
      </c>
      <c r="F111" s="509">
        <v>4</v>
      </c>
      <c r="G111" s="509">
        <v>3866.96</v>
      </c>
      <c r="H111" s="509">
        <v>1</v>
      </c>
      <c r="I111" s="509">
        <v>966.74</v>
      </c>
      <c r="J111" s="509">
        <v>2</v>
      </c>
      <c r="K111" s="509">
        <v>1950.44</v>
      </c>
      <c r="L111" s="509">
        <v>0.50438587417506264</v>
      </c>
      <c r="M111" s="509">
        <v>975.22</v>
      </c>
      <c r="N111" s="509">
        <v>2</v>
      </c>
      <c r="O111" s="509">
        <v>1865.64</v>
      </c>
      <c r="P111" s="522">
        <v>0.48245650329974971</v>
      </c>
      <c r="Q111" s="510">
        <v>932.82</v>
      </c>
    </row>
    <row r="112" spans="1:17" ht="14.4" customHeight="1" x14ac:dyDescent="0.3">
      <c r="A112" s="505" t="s">
        <v>2291</v>
      </c>
      <c r="B112" s="506" t="s">
        <v>1917</v>
      </c>
      <c r="C112" s="506" t="s">
        <v>1918</v>
      </c>
      <c r="D112" s="506" t="s">
        <v>1942</v>
      </c>
      <c r="E112" s="506" t="s">
        <v>660</v>
      </c>
      <c r="F112" s="509"/>
      <c r="G112" s="509"/>
      <c r="H112" s="509"/>
      <c r="I112" s="509"/>
      <c r="J112" s="509">
        <v>0.14000000000000001</v>
      </c>
      <c r="K112" s="509">
        <v>764.51</v>
      </c>
      <c r="L112" s="509"/>
      <c r="M112" s="509">
        <v>5460.7857142857138</v>
      </c>
      <c r="N112" s="509">
        <v>0.24000000000000002</v>
      </c>
      <c r="O112" s="509">
        <v>1062.48</v>
      </c>
      <c r="P112" s="522"/>
      <c r="Q112" s="510">
        <v>4427</v>
      </c>
    </row>
    <row r="113" spans="1:17" ht="14.4" customHeight="1" x14ac:dyDescent="0.3">
      <c r="A113" s="505" t="s">
        <v>2291</v>
      </c>
      <c r="B113" s="506" t="s">
        <v>1917</v>
      </c>
      <c r="C113" s="506" t="s">
        <v>1918</v>
      </c>
      <c r="D113" s="506" t="s">
        <v>1943</v>
      </c>
      <c r="E113" s="506" t="s">
        <v>660</v>
      </c>
      <c r="F113" s="509">
        <v>9.7400000000000038</v>
      </c>
      <c r="G113" s="509">
        <v>105503.63</v>
      </c>
      <c r="H113" s="509">
        <v>1</v>
      </c>
      <c r="I113" s="509">
        <v>10831.994866529771</v>
      </c>
      <c r="J113" s="509">
        <v>10.54</v>
      </c>
      <c r="K113" s="509">
        <v>114457.99999999999</v>
      </c>
      <c r="L113" s="509">
        <v>1.0848726247618208</v>
      </c>
      <c r="M113" s="509">
        <v>10859.392789373813</v>
      </c>
      <c r="N113" s="509">
        <v>0.9</v>
      </c>
      <c r="O113" s="509">
        <v>7835.7899999999991</v>
      </c>
      <c r="P113" s="522">
        <v>7.4270335532530957E-2</v>
      </c>
      <c r="Q113" s="510">
        <v>8706.4333333333325</v>
      </c>
    </row>
    <row r="114" spans="1:17" ht="14.4" customHeight="1" x14ac:dyDescent="0.3">
      <c r="A114" s="505" t="s">
        <v>2291</v>
      </c>
      <c r="B114" s="506" t="s">
        <v>1917</v>
      </c>
      <c r="C114" s="506" t="s">
        <v>1918</v>
      </c>
      <c r="D114" s="506" t="s">
        <v>1944</v>
      </c>
      <c r="E114" s="506" t="s">
        <v>738</v>
      </c>
      <c r="F114" s="509">
        <v>2.08</v>
      </c>
      <c r="G114" s="509">
        <v>4041.0499999999997</v>
      </c>
      <c r="H114" s="509">
        <v>1</v>
      </c>
      <c r="I114" s="509">
        <v>1942.8124999999998</v>
      </c>
      <c r="J114" s="509">
        <v>4.12</v>
      </c>
      <c r="K114" s="509">
        <v>8059.12</v>
      </c>
      <c r="L114" s="509">
        <v>1.9943133591517057</v>
      </c>
      <c r="M114" s="509">
        <v>1956.0970873786407</v>
      </c>
      <c r="N114" s="509">
        <v>4.2999999999999989</v>
      </c>
      <c r="O114" s="509">
        <v>8381.9900000000016</v>
      </c>
      <c r="P114" s="522">
        <v>2.0742109105306796</v>
      </c>
      <c r="Q114" s="510">
        <v>1949.3000000000009</v>
      </c>
    </row>
    <row r="115" spans="1:17" ht="14.4" customHeight="1" x14ac:dyDescent="0.3">
      <c r="A115" s="505" t="s">
        <v>2291</v>
      </c>
      <c r="B115" s="506" t="s">
        <v>1917</v>
      </c>
      <c r="C115" s="506" t="s">
        <v>1918</v>
      </c>
      <c r="D115" s="506" t="s">
        <v>1945</v>
      </c>
      <c r="E115" s="506" t="s">
        <v>660</v>
      </c>
      <c r="F115" s="509"/>
      <c r="G115" s="509"/>
      <c r="H115" s="509"/>
      <c r="I115" s="509"/>
      <c r="J115" s="509">
        <v>7.44</v>
      </c>
      <c r="K115" s="509">
        <v>16240.36</v>
      </c>
      <c r="L115" s="509"/>
      <c r="M115" s="509">
        <v>2182.8440860215055</v>
      </c>
      <c r="N115" s="509">
        <v>24.709999999999997</v>
      </c>
      <c r="O115" s="509">
        <v>43710.419999999991</v>
      </c>
      <c r="P115" s="522"/>
      <c r="Q115" s="510">
        <v>1768.9364629704571</v>
      </c>
    </row>
    <row r="116" spans="1:17" ht="14.4" customHeight="1" x14ac:dyDescent="0.3">
      <c r="A116" s="505" t="s">
        <v>2291</v>
      </c>
      <c r="B116" s="506" t="s">
        <v>1917</v>
      </c>
      <c r="C116" s="506" t="s">
        <v>1918</v>
      </c>
      <c r="D116" s="506" t="s">
        <v>1946</v>
      </c>
      <c r="E116" s="506" t="s">
        <v>645</v>
      </c>
      <c r="F116" s="509">
        <v>0.95</v>
      </c>
      <c r="G116" s="509">
        <v>358.19999999999993</v>
      </c>
      <c r="H116" s="509">
        <v>1</v>
      </c>
      <c r="I116" s="509">
        <v>377.05263157894734</v>
      </c>
      <c r="J116" s="509">
        <v>1.23</v>
      </c>
      <c r="K116" s="509">
        <v>466.55999999999995</v>
      </c>
      <c r="L116" s="509">
        <v>1.3025125628140704</v>
      </c>
      <c r="M116" s="509">
        <v>379.31707317073165</v>
      </c>
      <c r="N116" s="509">
        <v>0.44999999999999996</v>
      </c>
      <c r="O116" s="509">
        <v>170.7</v>
      </c>
      <c r="P116" s="522">
        <v>0.47654941373534343</v>
      </c>
      <c r="Q116" s="510">
        <v>379.33333333333337</v>
      </c>
    </row>
    <row r="117" spans="1:17" ht="14.4" customHeight="1" x14ac:dyDescent="0.3">
      <c r="A117" s="505" t="s">
        <v>2291</v>
      </c>
      <c r="B117" s="506" t="s">
        <v>1917</v>
      </c>
      <c r="C117" s="506" t="s">
        <v>1918</v>
      </c>
      <c r="D117" s="506" t="s">
        <v>1947</v>
      </c>
      <c r="E117" s="506" t="s">
        <v>622</v>
      </c>
      <c r="F117" s="509">
        <v>0.56999999999999995</v>
      </c>
      <c r="G117" s="509">
        <v>532.14</v>
      </c>
      <c r="H117" s="509">
        <v>1</v>
      </c>
      <c r="I117" s="509">
        <v>933.57894736842115</v>
      </c>
      <c r="J117" s="509">
        <v>2.16</v>
      </c>
      <c r="K117" s="509">
        <v>2031.1500000000003</v>
      </c>
      <c r="L117" s="509">
        <v>3.816946668170031</v>
      </c>
      <c r="M117" s="509">
        <v>940.34722222222229</v>
      </c>
      <c r="N117" s="509">
        <v>1.57</v>
      </c>
      <c r="O117" s="509">
        <v>1421.64</v>
      </c>
      <c r="P117" s="522">
        <v>2.6715525989401288</v>
      </c>
      <c r="Q117" s="510">
        <v>905.50318471337584</v>
      </c>
    </row>
    <row r="118" spans="1:17" ht="14.4" customHeight="1" x14ac:dyDescent="0.3">
      <c r="A118" s="505" t="s">
        <v>2291</v>
      </c>
      <c r="B118" s="506" t="s">
        <v>1917</v>
      </c>
      <c r="C118" s="506" t="s">
        <v>1918</v>
      </c>
      <c r="D118" s="506" t="s">
        <v>2294</v>
      </c>
      <c r="E118" s="506"/>
      <c r="F118" s="509"/>
      <c r="G118" s="509"/>
      <c r="H118" s="509"/>
      <c r="I118" s="509"/>
      <c r="J118" s="509">
        <v>0.2</v>
      </c>
      <c r="K118" s="509">
        <v>470.5</v>
      </c>
      <c r="L118" s="509"/>
      <c r="M118" s="509">
        <v>2352.5</v>
      </c>
      <c r="N118" s="509"/>
      <c r="O118" s="509"/>
      <c r="P118" s="522"/>
      <c r="Q118" s="510"/>
    </row>
    <row r="119" spans="1:17" ht="14.4" customHeight="1" x14ac:dyDescent="0.3">
      <c r="A119" s="505" t="s">
        <v>2291</v>
      </c>
      <c r="B119" s="506" t="s">
        <v>1917</v>
      </c>
      <c r="C119" s="506" t="s">
        <v>1918</v>
      </c>
      <c r="D119" s="506" t="s">
        <v>1948</v>
      </c>
      <c r="E119" s="506" t="s">
        <v>660</v>
      </c>
      <c r="F119" s="509"/>
      <c r="G119" s="509"/>
      <c r="H119" s="509"/>
      <c r="I119" s="509"/>
      <c r="J119" s="509"/>
      <c r="K119" s="509"/>
      <c r="L119" s="509"/>
      <c r="M119" s="509"/>
      <c r="N119" s="509">
        <v>1.7000000000000002</v>
      </c>
      <c r="O119" s="509">
        <v>57267.81</v>
      </c>
      <c r="P119" s="522"/>
      <c r="Q119" s="510">
        <v>33686.947058823527</v>
      </c>
    </row>
    <row r="120" spans="1:17" ht="14.4" customHeight="1" x14ac:dyDescent="0.3">
      <c r="A120" s="505" t="s">
        <v>2291</v>
      </c>
      <c r="B120" s="506" t="s">
        <v>1917</v>
      </c>
      <c r="C120" s="506" t="s">
        <v>1887</v>
      </c>
      <c r="D120" s="506" t="s">
        <v>2295</v>
      </c>
      <c r="E120" s="506" t="s">
        <v>2296</v>
      </c>
      <c r="F120" s="509"/>
      <c r="G120" s="509"/>
      <c r="H120" s="509"/>
      <c r="I120" s="509"/>
      <c r="J120" s="509">
        <v>1</v>
      </c>
      <c r="K120" s="509">
        <v>281.27</v>
      </c>
      <c r="L120" s="509"/>
      <c r="M120" s="509">
        <v>281.27</v>
      </c>
      <c r="N120" s="509"/>
      <c r="O120" s="509"/>
      <c r="P120" s="522"/>
      <c r="Q120" s="510"/>
    </row>
    <row r="121" spans="1:17" ht="14.4" customHeight="1" x14ac:dyDescent="0.3">
      <c r="A121" s="505" t="s">
        <v>2291</v>
      </c>
      <c r="B121" s="506" t="s">
        <v>1917</v>
      </c>
      <c r="C121" s="506" t="s">
        <v>1887</v>
      </c>
      <c r="D121" s="506" t="s">
        <v>1953</v>
      </c>
      <c r="E121" s="506" t="s">
        <v>1954</v>
      </c>
      <c r="F121" s="509"/>
      <c r="G121" s="509"/>
      <c r="H121" s="509"/>
      <c r="I121" s="509"/>
      <c r="J121" s="509">
        <v>7</v>
      </c>
      <c r="K121" s="509">
        <v>4127.13</v>
      </c>
      <c r="L121" s="509"/>
      <c r="M121" s="509">
        <v>589.59</v>
      </c>
      <c r="N121" s="509">
        <v>2</v>
      </c>
      <c r="O121" s="509">
        <v>1179.18</v>
      </c>
      <c r="P121" s="522"/>
      <c r="Q121" s="510">
        <v>589.59</v>
      </c>
    </row>
    <row r="122" spans="1:17" ht="14.4" customHeight="1" x14ac:dyDescent="0.3">
      <c r="A122" s="505" t="s">
        <v>2291</v>
      </c>
      <c r="B122" s="506" t="s">
        <v>1917</v>
      </c>
      <c r="C122" s="506" t="s">
        <v>1887</v>
      </c>
      <c r="D122" s="506" t="s">
        <v>1957</v>
      </c>
      <c r="E122" s="506" t="s">
        <v>1958</v>
      </c>
      <c r="F122" s="509">
        <v>2</v>
      </c>
      <c r="G122" s="509">
        <v>2894.56</v>
      </c>
      <c r="H122" s="509">
        <v>1</v>
      </c>
      <c r="I122" s="509">
        <v>1447.28</v>
      </c>
      <c r="J122" s="509"/>
      <c r="K122" s="509"/>
      <c r="L122" s="509"/>
      <c r="M122" s="509"/>
      <c r="N122" s="509"/>
      <c r="O122" s="509"/>
      <c r="P122" s="522"/>
      <c r="Q122" s="510"/>
    </row>
    <row r="123" spans="1:17" ht="14.4" customHeight="1" x14ac:dyDescent="0.3">
      <c r="A123" s="505" t="s">
        <v>2291</v>
      </c>
      <c r="B123" s="506" t="s">
        <v>1917</v>
      </c>
      <c r="C123" s="506" t="s">
        <v>1887</v>
      </c>
      <c r="D123" s="506" t="s">
        <v>1959</v>
      </c>
      <c r="E123" s="506" t="s">
        <v>1960</v>
      </c>
      <c r="F123" s="509">
        <v>2</v>
      </c>
      <c r="G123" s="509">
        <v>1944.64</v>
      </c>
      <c r="H123" s="509">
        <v>1</v>
      </c>
      <c r="I123" s="509">
        <v>972.32</v>
      </c>
      <c r="J123" s="509">
        <v>6</v>
      </c>
      <c r="K123" s="509">
        <v>5833.92</v>
      </c>
      <c r="L123" s="509">
        <v>3</v>
      </c>
      <c r="M123" s="509">
        <v>972.32</v>
      </c>
      <c r="N123" s="509">
        <v>2</v>
      </c>
      <c r="O123" s="509">
        <v>1944.64</v>
      </c>
      <c r="P123" s="522">
        <v>1</v>
      </c>
      <c r="Q123" s="510">
        <v>972.32</v>
      </c>
    </row>
    <row r="124" spans="1:17" ht="14.4" customHeight="1" x14ac:dyDescent="0.3">
      <c r="A124" s="505" t="s">
        <v>2291</v>
      </c>
      <c r="B124" s="506" t="s">
        <v>1917</v>
      </c>
      <c r="C124" s="506" t="s">
        <v>1887</v>
      </c>
      <c r="D124" s="506" t="s">
        <v>1962</v>
      </c>
      <c r="E124" s="506" t="s">
        <v>1960</v>
      </c>
      <c r="F124" s="509">
        <v>10</v>
      </c>
      <c r="G124" s="509">
        <v>17073.099999999999</v>
      </c>
      <c r="H124" s="509">
        <v>1</v>
      </c>
      <c r="I124" s="509">
        <v>1707.31</v>
      </c>
      <c r="J124" s="509">
        <v>20</v>
      </c>
      <c r="K124" s="509">
        <v>34146.199999999997</v>
      </c>
      <c r="L124" s="509">
        <v>2</v>
      </c>
      <c r="M124" s="509">
        <v>1707.31</v>
      </c>
      <c r="N124" s="509">
        <v>19</v>
      </c>
      <c r="O124" s="509">
        <v>32438.89</v>
      </c>
      <c r="P124" s="522">
        <v>1.9000000000000001</v>
      </c>
      <c r="Q124" s="510">
        <v>1707.31</v>
      </c>
    </row>
    <row r="125" spans="1:17" ht="14.4" customHeight="1" x14ac:dyDescent="0.3">
      <c r="A125" s="505" t="s">
        <v>2291</v>
      </c>
      <c r="B125" s="506" t="s">
        <v>1917</v>
      </c>
      <c r="C125" s="506" t="s">
        <v>1887</v>
      </c>
      <c r="D125" s="506" t="s">
        <v>1963</v>
      </c>
      <c r="E125" s="506" t="s">
        <v>1960</v>
      </c>
      <c r="F125" s="509">
        <v>4</v>
      </c>
      <c r="G125" s="509">
        <v>8265.2000000000007</v>
      </c>
      <c r="H125" s="509">
        <v>1</v>
      </c>
      <c r="I125" s="509">
        <v>2066.3000000000002</v>
      </c>
      <c r="J125" s="509"/>
      <c r="K125" s="509"/>
      <c r="L125" s="509"/>
      <c r="M125" s="509"/>
      <c r="N125" s="509"/>
      <c r="O125" s="509"/>
      <c r="P125" s="522"/>
      <c r="Q125" s="510"/>
    </row>
    <row r="126" spans="1:17" ht="14.4" customHeight="1" x14ac:dyDescent="0.3">
      <c r="A126" s="505" t="s">
        <v>2291</v>
      </c>
      <c r="B126" s="506" t="s">
        <v>1917</v>
      </c>
      <c r="C126" s="506" t="s">
        <v>1887</v>
      </c>
      <c r="D126" s="506" t="s">
        <v>1964</v>
      </c>
      <c r="E126" s="506" t="s">
        <v>1965</v>
      </c>
      <c r="F126" s="509"/>
      <c r="G126" s="509"/>
      <c r="H126" s="509"/>
      <c r="I126" s="509"/>
      <c r="J126" s="509">
        <v>3</v>
      </c>
      <c r="K126" s="509">
        <v>5796.2699999999995</v>
      </c>
      <c r="L126" s="509"/>
      <c r="M126" s="509">
        <v>1932.09</v>
      </c>
      <c r="N126" s="509"/>
      <c r="O126" s="509"/>
      <c r="P126" s="522"/>
      <c r="Q126" s="510"/>
    </row>
    <row r="127" spans="1:17" ht="14.4" customHeight="1" x14ac:dyDescent="0.3">
      <c r="A127" s="505" t="s">
        <v>2291</v>
      </c>
      <c r="B127" s="506" t="s">
        <v>1917</v>
      </c>
      <c r="C127" s="506" t="s">
        <v>1887</v>
      </c>
      <c r="D127" s="506" t="s">
        <v>1966</v>
      </c>
      <c r="E127" s="506" t="s">
        <v>1967</v>
      </c>
      <c r="F127" s="509"/>
      <c r="G127" s="509"/>
      <c r="H127" s="509"/>
      <c r="I127" s="509"/>
      <c r="J127" s="509">
        <v>1</v>
      </c>
      <c r="K127" s="509">
        <v>1027.76</v>
      </c>
      <c r="L127" s="509"/>
      <c r="M127" s="509">
        <v>1027.76</v>
      </c>
      <c r="N127" s="509">
        <v>2</v>
      </c>
      <c r="O127" s="509">
        <v>2055.52</v>
      </c>
      <c r="P127" s="522"/>
      <c r="Q127" s="510">
        <v>1027.76</v>
      </c>
    </row>
    <row r="128" spans="1:17" ht="14.4" customHeight="1" x14ac:dyDescent="0.3">
      <c r="A128" s="505" t="s">
        <v>2291</v>
      </c>
      <c r="B128" s="506" t="s">
        <v>1917</v>
      </c>
      <c r="C128" s="506" t="s">
        <v>1887</v>
      </c>
      <c r="D128" s="506" t="s">
        <v>1968</v>
      </c>
      <c r="E128" s="506" t="s">
        <v>1967</v>
      </c>
      <c r="F128" s="509">
        <v>2</v>
      </c>
      <c r="G128" s="509">
        <v>4283.7</v>
      </c>
      <c r="H128" s="509">
        <v>1</v>
      </c>
      <c r="I128" s="509">
        <v>2141.85</v>
      </c>
      <c r="J128" s="509">
        <v>1</v>
      </c>
      <c r="K128" s="509">
        <v>2141.85</v>
      </c>
      <c r="L128" s="509">
        <v>0.5</v>
      </c>
      <c r="M128" s="509">
        <v>2141.85</v>
      </c>
      <c r="N128" s="509">
        <v>2</v>
      </c>
      <c r="O128" s="509">
        <v>4283.7</v>
      </c>
      <c r="P128" s="522">
        <v>1</v>
      </c>
      <c r="Q128" s="510">
        <v>2141.85</v>
      </c>
    </row>
    <row r="129" spans="1:17" ht="14.4" customHeight="1" x14ac:dyDescent="0.3">
      <c r="A129" s="505" t="s">
        <v>2291</v>
      </c>
      <c r="B129" s="506" t="s">
        <v>1917</v>
      </c>
      <c r="C129" s="506" t="s">
        <v>1887</v>
      </c>
      <c r="D129" s="506" t="s">
        <v>1969</v>
      </c>
      <c r="E129" s="506" t="s">
        <v>1970</v>
      </c>
      <c r="F129" s="509">
        <v>2</v>
      </c>
      <c r="G129" s="509">
        <v>933.56</v>
      </c>
      <c r="H129" s="509">
        <v>1</v>
      </c>
      <c r="I129" s="509">
        <v>466.78</v>
      </c>
      <c r="J129" s="509">
        <v>2</v>
      </c>
      <c r="K129" s="509">
        <v>933.56</v>
      </c>
      <c r="L129" s="509">
        <v>1</v>
      </c>
      <c r="M129" s="509">
        <v>466.78</v>
      </c>
      <c r="N129" s="509"/>
      <c r="O129" s="509"/>
      <c r="P129" s="522"/>
      <c r="Q129" s="510"/>
    </row>
    <row r="130" spans="1:17" ht="14.4" customHeight="1" x14ac:dyDescent="0.3">
      <c r="A130" s="505" t="s">
        <v>2291</v>
      </c>
      <c r="B130" s="506" t="s">
        <v>1917</v>
      </c>
      <c r="C130" s="506" t="s">
        <v>1887</v>
      </c>
      <c r="D130" s="506" t="s">
        <v>1971</v>
      </c>
      <c r="E130" s="506" t="s">
        <v>1972</v>
      </c>
      <c r="F130" s="509"/>
      <c r="G130" s="509"/>
      <c r="H130" s="509"/>
      <c r="I130" s="509"/>
      <c r="J130" s="509"/>
      <c r="K130" s="509"/>
      <c r="L130" s="509"/>
      <c r="M130" s="509"/>
      <c r="N130" s="509">
        <v>1</v>
      </c>
      <c r="O130" s="509">
        <v>8536.5499999999993</v>
      </c>
      <c r="P130" s="522"/>
      <c r="Q130" s="510">
        <v>8536.5499999999993</v>
      </c>
    </row>
    <row r="131" spans="1:17" ht="14.4" customHeight="1" x14ac:dyDescent="0.3">
      <c r="A131" s="505" t="s">
        <v>2291</v>
      </c>
      <c r="B131" s="506" t="s">
        <v>1917</v>
      </c>
      <c r="C131" s="506" t="s">
        <v>1887</v>
      </c>
      <c r="D131" s="506" t="s">
        <v>2297</v>
      </c>
      <c r="E131" s="506" t="s">
        <v>2298</v>
      </c>
      <c r="F131" s="509"/>
      <c r="G131" s="509"/>
      <c r="H131" s="509"/>
      <c r="I131" s="509"/>
      <c r="J131" s="509">
        <v>1</v>
      </c>
      <c r="K131" s="509">
        <v>3314.29</v>
      </c>
      <c r="L131" s="509"/>
      <c r="M131" s="509">
        <v>3314.29</v>
      </c>
      <c r="N131" s="509"/>
      <c r="O131" s="509"/>
      <c r="P131" s="522"/>
      <c r="Q131" s="510"/>
    </row>
    <row r="132" spans="1:17" ht="14.4" customHeight="1" x14ac:dyDescent="0.3">
      <c r="A132" s="505" t="s">
        <v>2291</v>
      </c>
      <c r="B132" s="506" t="s">
        <v>1917</v>
      </c>
      <c r="C132" s="506" t="s">
        <v>1887</v>
      </c>
      <c r="D132" s="506" t="s">
        <v>1975</v>
      </c>
      <c r="E132" s="506" t="s">
        <v>1976</v>
      </c>
      <c r="F132" s="509"/>
      <c r="G132" s="509"/>
      <c r="H132" s="509"/>
      <c r="I132" s="509"/>
      <c r="J132" s="509">
        <v>10</v>
      </c>
      <c r="K132" s="509">
        <v>30033.800000000003</v>
      </c>
      <c r="L132" s="509"/>
      <c r="M132" s="509">
        <v>3003.38</v>
      </c>
      <c r="N132" s="509">
        <v>6</v>
      </c>
      <c r="O132" s="509">
        <v>18020.28</v>
      </c>
      <c r="P132" s="522"/>
      <c r="Q132" s="510">
        <v>3003.3799999999997</v>
      </c>
    </row>
    <row r="133" spans="1:17" ht="14.4" customHeight="1" x14ac:dyDescent="0.3">
      <c r="A133" s="505" t="s">
        <v>2291</v>
      </c>
      <c r="B133" s="506" t="s">
        <v>1917</v>
      </c>
      <c r="C133" s="506" t="s">
        <v>1887</v>
      </c>
      <c r="D133" s="506" t="s">
        <v>1977</v>
      </c>
      <c r="E133" s="506" t="s">
        <v>1978</v>
      </c>
      <c r="F133" s="509"/>
      <c r="G133" s="509"/>
      <c r="H133" s="509"/>
      <c r="I133" s="509"/>
      <c r="J133" s="509"/>
      <c r="K133" s="509"/>
      <c r="L133" s="509"/>
      <c r="M133" s="509"/>
      <c r="N133" s="509">
        <v>1</v>
      </c>
      <c r="O133" s="509">
        <v>2236.5</v>
      </c>
      <c r="P133" s="522"/>
      <c r="Q133" s="510">
        <v>2236.5</v>
      </c>
    </row>
    <row r="134" spans="1:17" ht="14.4" customHeight="1" x14ac:dyDescent="0.3">
      <c r="A134" s="505" t="s">
        <v>2291</v>
      </c>
      <c r="B134" s="506" t="s">
        <v>1917</v>
      </c>
      <c r="C134" s="506" t="s">
        <v>1887</v>
      </c>
      <c r="D134" s="506" t="s">
        <v>1979</v>
      </c>
      <c r="E134" s="506" t="s">
        <v>1980</v>
      </c>
      <c r="F134" s="509">
        <v>9</v>
      </c>
      <c r="G134" s="509">
        <v>62017.02</v>
      </c>
      <c r="H134" s="509">
        <v>1</v>
      </c>
      <c r="I134" s="509">
        <v>6890.78</v>
      </c>
      <c r="J134" s="509"/>
      <c r="K134" s="509"/>
      <c r="L134" s="509"/>
      <c r="M134" s="509"/>
      <c r="N134" s="509"/>
      <c r="O134" s="509"/>
      <c r="P134" s="522"/>
      <c r="Q134" s="510"/>
    </row>
    <row r="135" spans="1:17" ht="14.4" customHeight="1" x14ac:dyDescent="0.3">
      <c r="A135" s="505" t="s">
        <v>2291</v>
      </c>
      <c r="B135" s="506" t="s">
        <v>1917</v>
      </c>
      <c r="C135" s="506" t="s">
        <v>1887</v>
      </c>
      <c r="D135" s="506" t="s">
        <v>1985</v>
      </c>
      <c r="E135" s="506" t="s">
        <v>1986</v>
      </c>
      <c r="F135" s="509">
        <v>1</v>
      </c>
      <c r="G135" s="509">
        <v>4137.8900000000003</v>
      </c>
      <c r="H135" s="509">
        <v>1</v>
      </c>
      <c r="I135" s="509">
        <v>4137.8900000000003</v>
      </c>
      <c r="J135" s="509">
        <v>20</v>
      </c>
      <c r="K135" s="509">
        <v>82757.8</v>
      </c>
      <c r="L135" s="509">
        <v>20</v>
      </c>
      <c r="M135" s="509">
        <v>4137.8900000000003</v>
      </c>
      <c r="N135" s="509">
        <v>9</v>
      </c>
      <c r="O135" s="509">
        <v>37241.01</v>
      </c>
      <c r="P135" s="522">
        <v>9</v>
      </c>
      <c r="Q135" s="510">
        <v>4137.8900000000003</v>
      </c>
    </row>
    <row r="136" spans="1:17" ht="14.4" customHeight="1" x14ac:dyDescent="0.3">
      <c r="A136" s="505" t="s">
        <v>2291</v>
      </c>
      <c r="B136" s="506" t="s">
        <v>1917</v>
      </c>
      <c r="C136" s="506" t="s">
        <v>1887</v>
      </c>
      <c r="D136" s="506" t="s">
        <v>1989</v>
      </c>
      <c r="E136" s="506" t="s">
        <v>1990</v>
      </c>
      <c r="F136" s="509">
        <v>1</v>
      </c>
      <c r="G136" s="509">
        <v>17073.05</v>
      </c>
      <c r="H136" s="509">
        <v>1</v>
      </c>
      <c r="I136" s="509">
        <v>17073.05</v>
      </c>
      <c r="J136" s="509"/>
      <c r="K136" s="509"/>
      <c r="L136" s="509"/>
      <c r="M136" s="509"/>
      <c r="N136" s="509">
        <v>1</v>
      </c>
      <c r="O136" s="509">
        <v>17073.05</v>
      </c>
      <c r="P136" s="522">
        <v>1</v>
      </c>
      <c r="Q136" s="510">
        <v>17073.05</v>
      </c>
    </row>
    <row r="137" spans="1:17" ht="14.4" customHeight="1" x14ac:dyDescent="0.3">
      <c r="A137" s="505" t="s">
        <v>2291</v>
      </c>
      <c r="B137" s="506" t="s">
        <v>1917</v>
      </c>
      <c r="C137" s="506" t="s">
        <v>1887</v>
      </c>
      <c r="D137" s="506" t="s">
        <v>1991</v>
      </c>
      <c r="E137" s="506" t="s">
        <v>1992</v>
      </c>
      <c r="F137" s="509">
        <v>3</v>
      </c>
      <c r="G137" s="509">
        <v>3008.3999999999996</v>
      </c>
      <c r="H137" s="509">
        <v>1</v>
      </c>
      <c r="I137" s="509">
        <v>1002.7999999999998</v>
      </c>
      <c r="J137" s="509">
        <v>2</v>
      </c>
      <c r="K137" s="509">
        <v>2005.6</v>
      </c>
      <c r="L137" s="509">
        <v>0.66666666666666674</v>
      </c>
      <c r="M137" s="509">
        <v>1002.8</v>
      </c>
      <c r="N137" s="509">
        <v>2</v>
      </c>
      <c r="O137" s="509">
        <v>2005.6</v>
      </c>
      <c r="P137" s="522">
        <v>0.66666666666666674</v>
      </c>
      <c r="Q137" s="510">
        <v>1002.8</v>
      </c>
    </row>
    <row r="138" spans="1:17" ht="14.4" customHeight="1" x14ac:dyDescent="0.3">
      <c r="A138" s="505" t="s">
        <v>2291</v>
      </c>
      <c r="B138" s="506" t="s">
        <v>1917</v>
      </c>
      <c r="C138" s="506" t="s">
        <v>1887</v>
      </c>
      <c r="D138" s="506" t="s">
        <v>1993</v>
      </c>
      <c r="E138" s="506" t="s">
        <v>1994</v>
      </c>
      <c r="F138" s="509"/>
      <c r="G138" s="509"/>
      <c r="H138" s="509"/>
      <c r="I138" s="509"/>
      <c r="J138" s="509">
        <v>3</v>
      </c>
      <c r="K138" s="509">
        <v>22950</v>
      </c>
      <c r="L138" s="509"/>
      <c r="M138" s="509">
        <v>7650</v>
      </c>
      <c r="N138" s="509">
        <v>6</v>
      </c>
      <c r="O138" s="509">
        <v>45900</v>
      </c>
      <c r="P138" s="522"/>
      <c r="Q138" s="510">
        <v>7650</v>
      </c>
    </row>
    <row r="139" spans="1:17" ht="14.4" customHeight="1" x14ac:dyDescent="0.3">
      <c r="A139" s="505" t="s">
        <v>2291</v>
      </c>
      <c r="B139" s="506" t="s">
        <v>1917</v>
      </c>
      <c r="C139" s="506" t="s">
        <v>1887</v>
      </c>
      <c r="D139" s="506" t="s">
        <v>1999</v>
      </c>
      <c r="E139" s="506" t="s">
        <v>2000</v>
      </c>
      <c r="F139" s="509">
        <v>8</v>
      </c>
      <c r="G139" s="509">
        <v>106276.16000000002</v>
      </c>
      <c r="H139" s="509">
        <v>1</v>
      </c>
      <c r="I139" s="509">
        <v>13284.520000000002</v>
      </c>
      <c r="J139" s="509">
        <v>3</v>
      </c>
      <c r="K139" s="509">
        <v>39853.56</v>
      </c>
      <c r="L139" s="509">
        <v>0.37499999999999989</v>
      </c>
      <c r="M139" s="509">
        <v>13284.519999999999</v>
      </c>
      <c r="N139" s="509">
        <v>4</v>
      </c>
      <c r="O139" s="509">
        <v>53138.080000000002</v>
      </c>
      <c r="P139" s="522">
        <v>0.49999999999999994</v>
      </c>
      <c r="Q139" s="510">
        <v>13284.52</v>
      </c>
    </row>
    <row r="140" spans="1:17" ht="14.4" customHeight="1" x14ac:dyDescent="0.3">
      <c r="A140" s="505" t="s">
        <v>2291</v>
      </c>
      <c r="B140" s="506" t="s">
        <v>1917</v>
      </c>
      <c r="C140" s="506" t="s">
        <v>1887</v>
      </c>
      <c r="D140" s="506" t="s">
        <v>2001</v>
      </c>
      <c r="E140" s="506" t="s">
        <v>2002</v>
      </c>
      <c r="F140" s="509"/>
      <c r="G140" s="509"/>
      <c r="H140" s="509"/>
      <c r="I140" s="509"/>
      <c r="J140" s="509">
        <v>10</v>
      </c>
      <c r="K140" s="509">
        <v>21709.699999999997</v>
      </c>
      <c r="L140" s="509"/>
      <c r="M140" s="509">
        <v>2170.9699999999998</v>
      </c>
      <c r="N140" s="509">
        <v>6</v>
      </c>
      <c r="O140" s="509">
        <v>13025.819999999998</v>
      </c>
      <c r="P140" s="522"/>
      <c r="Q140" s="510">
        <v>2170.9699999999998</v>
      </c>
    </row>
    <row r="141" spans="1:17" ht="14.4" customHeight="1" x14ac:dyDescent="0.3">
      <c r="A141" s="505" t="s">
        <v>2291</v>
      </c>
      <c r="B141" s="506" t="s">
        <v>1917</v>
      </c>
      <c r="C141" s="506" t="s">
        <v>1887</v>
      </c>
      <c r="D141" s="506" t="s">
        <v>2003</v>
      </c>
      <c r="E141" s="506" t="s">
        <v>2004</v>
      </c>
      <c r="F141" s="509"/>
      <c r="G141" s="509"/>
      <c r="H141" s="509"/>
      <c r="I141" s="509"/>
      <c r="J141" s="509">
        <v>2</v>
      </c>
      <c r="K141" s="509">
        <v>1594</v>
      </c>
      <c r="L141" s="509"/>
      <c r="M141" s="509">
        <v>797</v>
      </c>
      <c r="N141" s="509"/>
      <c r="O141" s="509"/>
      <c r="P141" s="522"/>
      <c r="Q141" s="510"/>
    </row>
    <row r="142" spans="1:17" ht="14.4" customHeight="1" x14ac:dyDescent="0.3">
      <c r="A142" s="505" t="s">
        <v>2291</v>
      </c>
      <c r="B142" s="506" t="s">
        <v>1917</v>
      </c>
      <c r="C142" s="506" t="s">
        <v>1887</v>
      </c>
      <c r="D142" s="506" t="s">
        <v>2299</v>
      </c>
      <c r="E142" s="506" t="s">
        <v>2300</v>
      </c>
      <c r="F142" s="509">
        <v>7</v>
      </c>
      <c r="G142" s="509">
        <v>20820.52</v>
      </c>
      <c r="H142" s="509">
        <v>1</v>
      </c>
      <c r="I142" s="509">
        <v>2974.36</v>
      </c>
      <c r="J142" s="509">
        <v>3</v>
      </c>
      <c r="K142" s="509">
        <v>8923.08</v>
      </c>
      <c r="L142" s="509">
        <v>0.42857142857142855</v>
      </c>
      <c r="M142" s="509">
        <v>2974.36</v>
      </c>
      <c r="N142" s="509">
        <v>5</v>
      </c>
      <c r="O142" s="509">
        <v>14871.800000000001</v>
      </c>
      <c r="P142" s="522">
        <v>0.7142857142857143</v>
      </c>
      <c r="Q142" s="510">
        <v>2974.36</v>
      </c>
    </row>
    <row r="143" spans="1:17" ht="14.4" customHeight="1" x14ac:dyDescent="0.3">
      <c r="A143" s="505" t="s">
        <v>2291</v>
      </c>
      <c r="B143" s="506" t="s">
        <v>1917</v>
      </c>
      <c r="C143" s="506" t="s">
        <v>1887</v>
      </c>
      <c r="D143" s="506" t="s">
        <v>2015</v>
      </c>
      <c r="E143" s="506" t="s">
        <v>2014</v>
      </c>
      <c r="F143" s="509"/>
      <c r="G143" s="509"/>
      <c r="H143" s="509"/>
      <c r="I143" s="509"/>
      <c r="J143" s="509">
        <v>7</v>
      </c>
      <c r="K143" s="509">
        <v>36814.61</v>
      </c>
      <c r="L143" s="509"/>
      <c r="M143" s="509">
        <v>5259.2300000000005</v>
      </c>
      <c r="N143" s="509">
        <v>2</v>
      </c>
      <c r="O143" s="509">
        <v>10518.46</v>
      </c>
      <c r="P143" s="522"/>
      <c r="Q143" s="510">
        <v>5259.23</v>
      </c>
    </row>
    <row r="144" spans="1:17" ht="14.4" customHeight="1" x14ac:dyDescent="0.3">
      <c r="A144" s="505" t="s">
        <v>2291</v>
      </c>
      <c r="B144" s="506" t="s">
        <v>1917</v>
      </c>
      <c r="C144" s="506" t="s">
        <v>1887</v>
      </c>
      <c r="D144" s="506" t="s">
        <v>2018</v>
      </c>
      <c r="E144" s="506" t="s">
        <v>2019</v>
      </c>
      <c r="F144" s="509">
        <v>6</v>
      </c>
      <c r="G144" s="509">
        <v>3633.8999999999996</v>
      </c>
      <c r="H144" s="509">
        <v>1</v>
      </c>
      <c r="I144" s="509">
        <v>605.65</v>
      </c>
      <c r="J144" s="509">
        <v>8</v>
      </c>
      <c r="K144" s="509">
        <v>4845.2</v>
      </c>
      <c r="L144" s="509">
        <v>1.3333333333333335</v>
      </c>
      <c r="M144" s="509">
        <v>605.65</v>
      </c>
      <c r="N144" s="509">
        <v>8</v>
      </c>
      <c r="O144" s="509">
        <v>4845.1999999999989</v>
      </c>
      <c r="P144" s="522">
        <v>1.3333333333333333</v>
      </c>
      <c r="Q144" s="510">
        <v>605.64999999999986</v>
      </c>
    </row>
    <row r="145" spans="1:17" ht="14.4" customHeight="1" x14ac:dyDescent="0.3">
      <c r="A145" s="505" t="s">
        <v>2291</v>
      </c>
      <c r="B145" s="506" t="s">
        <v>1917</v>
      </c>
      <c r="C145" s="506" t="s">
        <v>1887</v>
      </c>
      <c r="D145" s="506" t="s">
        <v>2301</v>
      </c>
      <c r="E145" s="506" t="s">
        <v>2302</v>
      </c>
      <c r="F145" s="509">
        <v>9</v>
      </c>
      <c r="G145" s="509">
        <v>156437.91000000003</v>
      </c>
      <c r="H145" s="509">
        <v>1</v>
      </c>
      <c r="I145" s="509">
        <v>17381.990000000005</v>
      </c>
      <c r="J145" s="509">
        <v>3</v>
      </c>
      <c r="K145" s="509">
        <v>52145.97</v>
      </c>
      <c r="L145" s="509">
        <v>0.33333333333333326</v>
      </c>
      <c r="M145" s="509">
        <v>17381.990000000002</v>
      </c>
      <c r="N145" s="509">
        <v>6</v>
      </c>
      <c r="O145" s="509">
        <v>104291.94</v>
      </c>
      <c r="P145" s="522">
        <v>0.66666666666666652</v>
      </c>
      <c r="Q145" s="510">
        <v>17381.990000000002</v>
      </c>
    </row>
    <row r="146" spans="1:17" ht="14.4" customHeight="1" x14ac:dyDescent="0.3">
      <c r="A146" s="505" t="s">
        <v>2291</v>
      </c>
      <c r="B146" s="506" t="s">
        <v>1917</v>
      </c>
      <c r="C146" s="506" t="s">
        <v>1887</v>
      </c>
      <c r="D146" s="506" t="s">
        <v>2022</v>
      </c>
      <c r="E146" s="506" t="s">
        <v>2023</v>
      </c>
      <c r="F146" s="509">
        <v>11</v>
      </c>
      <c r="G146" s="509">
        <v>9142.76</v>
      </c>
      <c r="H146" s="509">
        <v>1</v>
      </c>
      <c r="I146" s="509">
        <v>831.16</v>
      </c>
      <c r="J146" s="509">
        <v>6</v>
      </c>
      <c r="K146" s="509">
        <v>4986.96</v>
      </c>
      <c r="L146" s="509">
        <v>0.54545454545454541</v>
      </c>
      <c r="M146" s="509">
        <v>831.16</v>
      </c>
      <c r="N146" s="509">
        <v>7</v>
      </c>
      <c r="O146" s="509">
        <v>5818.12</v>
      </c>
      <c r="P146" s="522">
        <v>0.63636363636363635</v>
      </c>
      <c r="Q146" s="510">
        <v>831.16</v>
      </c>
    </row>
    <row r="147" spans="1:17" ht="14.4" customHeight="1" x14ac:dyDescent="0.3">
      <c r="A147" s="505" t="s">
        <v>2291</v>
      </c>
      <c r="B147" s="506" t="s">
        <v>1917</v>
      </c>
      <c r="C147" s="506" t="s">
        <v>1887</v>
      </c>
      <c r="D147" s="506" t="s">
        <v>2024</v>
      </c>
      <c r="E147" s="506" t="s">
        <v>2023</v>
      </c>
      <c r="F147" s="509">
        <v>1</v>
      </c>
      <c r="G147" s="509">
        <v>888.06</v>
      </c>
      <c r="H147" s="509">
        <v>1</v>
      </c>
      <c r="I147" s="509">
        <v>888.06</v>
      </c>
      <c r="J147" s="509">
        <v>14</v>
      </c>
      <c r="K147" s="509">
        <v>12432.839999999998</v>
      </c>
      <c r="L147" s="509">
        <v>13.999999999999998</v>
      </c>
      <c r="M147" s="509">
        <v>888.05999999999983</v>
      </c>
      <c r="N147" s="509">
        <v>9</v>
      </c>
      <c r="O147" s="509">
        <v>7992.5399999999991</v>
      </c>
      <c r="P147" s="522">
        <v>9</v>
      </c>
      <c r="Q147" s="510">
        <v>888.06</v>
      </c>
    </row>
    <row r="148" spans="1:17" ht="14.4" customHeight="1" x14ac:dyDescent="0.3">
      <c r="A148" s="505" t="s">
        <v>2291</v>
      </c>
      <c r="B148" s="506" t="s">
        <v>1917</v>
      </c>
      <c r="C148" s="506" t="s">
        <v>1887</v>
      </c>
      <c r="D148" s="506" t="s">
        <v>2025</v>
      </c>
      <c r="E148" s="506" t="s">
        <v>2026</v>
      </c>
      <c r="F148" s="509">
        <v>1</v>
      </c>
      <c r="G148" s="509">
        <v>888.06</v>
      </c>
      <c r="H148" s="509">
        <v>1</v>
      </c>
      <c r="I148" s="509">
        <v>888.06</v>
      </c>
      <c r="J148" s="509"/>
      <c r="K148" s="509"/>
      <c r="L148" s="509"/>
      <c r="M148" s="509"/>
      <c r="N148" s="509"/>
      <c r="O148" s="509"/>
      <c r="P148" s="522"/>
      <c r="Q148" s="510"/>
    </row>
    <row r="149" spans="1:17" ht="14.4" customHeight="1" x14ac:dyDescent="0.3">
      <c r="A149" s="505" t="s">
        <v>2291</v>
      </c>
      <c r="B149" s="506" t="s">
        <v>1917</v>
      </c>
      <c r="C149" s="506" t="s">
        <v>1887</v>
      </c>
      <c r="D149" s="506" t="s">
        <v>2027</v>
      </c>
      <c r="E149" s="506" t="s">
        <v>2028</v>
      </c>
      <c r="F149" s="509">
        <v>7</v>
      </c>
      <c r="G149" s="509">
        <v>5818.12</v>
      </c>
      <c r="H149" s="509">
        <v>1</v>
      </c>
      <c r="I149" s="509">
        <v>831.16</v>
      </c>
      <c r="J149" s="509">
        <v>3</v>
      </c>
      <c r="K149" s="509">
        <v>2493.48</v>
      </c>
      <c r="L149" s="509">
        <v>0.4285714285714286</v>
      </c>
      <c r="M149" s="509">
        <v>831.16</v>
      </c>
      <c r="N149" s="509">
        <v>9</v>
      </c>
      <c r="O149" s="509">
        <v>7480.44</v>
      </c>
      <c r="P149" s="522">
        <v>1.2857142857142856</v>
      </c>
      <c r="Q149" s="510">
        <v>831.16</v>
      </c>
    </row>
    <row r="150" spans="1:17" ht="14.4" customHeight="1" x14ac:dyDescent="0.3">
      <c r="A150" s="505" t="s">
        <v>2291</v>
      </c>
      <c r="B150" s="506" t="s">
        <v>1917</v>
      </c>
      <c r="C150" s="506" t="s">
        <v>1887</v>
      </c>
      <c r="D150" s="506" t="s">
        <v>2029</v>
      </c>
      <c r="E150" s="506" t="s">
        <v>2030</v>
      </c>
      <c r="F150" s="509"/>
      <c r="G150" s="509"/>
      <c r="H150" s="509"/>
      <c r="I150" s="509"/>
      <c r="J150" s="509">
        <v>2</v>
      </c>
      <c r="K150" s="509">
        <v>7797.6</v>
      </c>
      <c r="L150" s="509"/>
      <c r="M150" s="509">
        <v>3898.8</v>
      </c>
      <c r="N150" s="509"/>
      <c r="O150" s="509"/>
      <c r="P150" s="522"/>
      <c r="Q150" s="510"/>
    </row>
    <row r="151" spans="1:17" ht="14.4" customHeight="1" x14ac:dyDescent="0.3">
      <c r="A151" s="505" t="s">
        <v>2291</v>
      </c>
      <c r="B151" s="506" t="s">
        <v>1917</v>
      </c>
      <c r="C151" s="506" t="s">
        <v>1887</v>
      </c>
      <c r="D151" s="506" t="s">
        <v>2303</v>
      </c>
      <c r="E151" s="506" t="s">
        <v>2304</v>
      </c>
      <c r="F151" s="509"/>
      <c r="G151" s="509"/>
      <c r="H151" s="509"/>
      <c r="I151" s="509"/>
      <c r="J151" s="509">
        <v>2</v>
      </c>
      <c r="K151" s="509">
        <v>44000</v>
      </c>
      <c r="L151" s="509"/>
      <c r="M151" s="509">
        <v>22000</v>
      </c>
      <c r="N151" s="509"/>
      <c r="O151" s="509"/>
      <c r="P151" s="522"/>
      <c r="Q151" s="510"/>
    </row>
    <row r="152" spans="1:17" ht="14.4" customHeight="1" x14ac:dyDescent="0.3">
      <c r="A152" s="505" t="s">
        <v>2291</v>
      </c>
      <c r="B152" s="506" t="s">
        <v>1917</v>
      </c>
      <c r="C152" s="506" t="s">
        <v>1887</v>
      </c>
      <c r="D152" s="506" t="s">
        <v>2305</v>
      </c>
      <c r="E152" s="506" t="s">
        <v>2306</v>
      </c>
      <c r="F152" s="509"/>
      <c r="G152" s="509"/>
      <c r="H152" s="509"/>
      <c r="I152" s="509"/>
      <c r="J152" s="509">
        <v>1</v>
      </c>
      <c r="K152" s="509">
        <v>2205</v>
      </c>
      <c r="L152" s="509"/>
      <c r="M152" s="509">
        <v>2205</v>
      </c>
      <c r="N152" s="509"/>
      <c r="O152" s="509"/>
      <c r="P152" s="522"/>
      <c r="Q152" s="510"/>
    </row>
    <row r="153" spans="1:17" ht="14.4" customHeight="1" x14ac:dyDescent="0.3">
      <c r="A153" s="505" t="s">
        <v>2291</v>
      </c>
      <c r="B153" s="506" t="s">
        <v>1917</v>
      </c>
      <c r="C153" s="506" t="s">
        <v>1887</v>
      </c>
      <c r="D153" s="506" t="s">
        <v>2031</v>
      </c>
      <c r="E153" s="506" t="s">
        <v>2032</v>
      </c>
      <c r="F153" s="509">
        <v>9</v>
      </c>
      <c r="G153" s="509">
        <v>13255.920000000002</v>
      </c>
      <c r="H153" s="509">
        <v>1</v>
      </c>
      <c r="I153" s="509">
        <v>1472.88</v>
      </c>
      <c r="J153" s="509">
        <v>1</v>
      </c>
      <c r="K153" s="509">
        <v>1472.88</v>
      </c>
      <c r="L153" s="509">
        <v>0.1111111111111111</v>
      </c>
      <c r="M153" s="509">
        <v>1472.88</v>
      </c>
      <c r="N153" s="509"/>
      <c r="O153" s="509"/>
      <c r="P153" s="522"/>
      <c r="Q153" s="510"/>
    </row>
    <row r="154" spans="1:17" ht="14.4" customHeight="1" x14ac:dyDescent="0.3">
      <c r="A154" s="505" t="s">
        <v>2291</v>
      </c>
      <c r="B154" s="506" t="s">
        <v>1917</v>
      </c>
      <c r="C154" s="506" t="s">
        <v>1887</v>
      </c>
      <c r="D154" s="506" t="s">
        <v>2033</v>
      </c>
      <c r="E154" s="506" t="s">
        <v>2034</v>
      </c>
      <c r="F154" s="509"/>
      <c r="G154" s="509"/>
      <c r="H154" s="509"/>
      <c r="I154" s="509"/>
      <c r="J154" s="509">
        <v>2</v>
      </c>
      <c r="K154" s="509">
        <v>2624.28</v>
      </c>
      <c r="L154" s="509"/>
      <c r="M154" s="509">
        <v>1312.14</v>
      </c>
      <c r="N154" s="509">
        <v>8</v>
      </c>
      <c r="O154" s="509">
        <v>10497.12</v>
      </c>
      <c r="P154" s="522"/>
      <c r="Q154" s="510">
        <v>1312.14</v>
      </c>
    </row>
    <row r="155" spans="1:17" ht="14.4" customHeight="1" x14ac:dyDescent="0.3">
      <c r="A155" s="505" t="s">
        <v>2291</v>
      </c>
      <c r="B155" s="506" t="s">
        <v>1917</v>
      </c>
      <c r="C155" s="506" t="s">
        <v>1887</v>
      </c>
      <c r="D155" s="506" t="s">
        <v>2307</v>
      </c>
      <c r="E155" s="506" t="s">
        <v>2308</v>
      </c>
      <c r="F155" s="509"/>
      <c r="G155" s="509"/>
      <c r="H155" s="509"/>
      <c r="I155" s="509"/>
      <c r="J155" s="509">
        <v>21</v>
      </c>
      <c r="K155" s="509">
        <v>76536.180000000008</v>
      </c>
      <c r="L155" s="509"/>
      <c r="M155" s="509">
        <v>3644.5800000000004</v>
      </c>
      <c r="N155" s="509">
        <v>14</v>
      </c>
      <c r="O155" s="509">
        <v>51024.119999999995</v>
      </c>
      <c r="P155" s="522"/>
      <c r="Q155" s="510">
        <v>3644.5799999999995</v>
      </c>
    </row>
    <row r="156" spans="1:17" ht="14.4" customHeight="1" x14ac:dyDescent="0.3">
      <c r="A156" s="505" t="s">
        <v>2291</v>
      </c>
      <c r="B156" s="506" t="s">
        <v>1917</v>
      </c>
      <c r="C156" s="506" t="s">
        <v>1887</v>
      </c>
      <c r="D156" s="506" t="s">
        <v>2037</v>
      </c>
      <c r="E156" s="506" t="s">
        <v>2038</v>
      </c>
      <c r="F156" s="509">
        <v>11</v>
      </c>
      <c r="G156" s="509">
        <v>14364.019999999999</v>
      </c>
      <c r="H156" s="509">
        <v>1</v>
      </c>
      <c r="I156" s="509">
        <v>1305.82</v>
      </c>
      <c r="J156" s="509">
        <v>3</v>
      </c>
      <c r="K156" s="509">
        <v>3757.9700000000003</v>
      </c>
      <c r="L156" s="509">
        <v>0.26162383511022685</v>
      </c>
      <c r="M156" s="509">
        <v>1252.6566666666668</v>
      </c>
      <c r="N156" s="509">
        <v>8</v>
      </c>
      <c r="O156" s="509">
        <v>9170.64</v>
      </c>
      <c r="P156" s="522">
        <v>0.63844522633635992</v>
      </c>
      <c r="Q156" s="510">
        <v>1146.33</v>
      </c>
    </row>
    <row r="157" spans="1:17" ht="14.4" customHeight="1" x14ac:dyDescent="0.3">
      <c r="A157" s="505" t="s">
        <v>2291</v>
      </c>
      <c r="B157" s="506" t="s">
        <v>1917</v>
      </c>
      <c r="C157" s="506" t="s">
        <v>1887</v>
      </c>
      <c r="D157" s="506" t="s">
        <v>2309</v>
      </c>
      <c r="E157" s="506" t="s">
        <v>2310</v>
      </c>
      <c r="F157" s="509">
        <v>6</v>
      </c>
      <c r="G157" s="509">
        <v>480000</v>
      </c>
      <c r="H157" s="509">
        <v>1</v>
      </c>
      <c r="I157" s="509">
        <v>80000</v>
      </c>
      <c r="J157" s="509">
        <v>3</v>
      </c>
      <c r="K157" s="509">
        <v>240000</v>
      </c>
      <c r="L157" s="509">
        <v>0.5</v>
      </c>
      <c r="M157" s="509">
        <v>80000</v>
      </c>
      <c r="N157" s="509">
        <v>5</v>
      </c>
      <c r="O157" s="509">
        <v>400000</v>
      </c>
      <c r="P157" s="522">
        <v>0.83333333333333337</v>
      </c>
      <c r="Q157" s="510">
        <v>80000</v>
      </c>
    </row>
    <row r="158" spans="1:17" ht="14.4" customHeight="1" x14ac:dyDescent="0.3">
      <c r="A158" s="505" t="s">
        <v>2291</v>
      </c>
      <c r="B158" s="506" t="s">
        <v>1917</v>
      </c>
      <c r="C158" s="506" t="s">
        <v>1887</v>
      </c>
      <c r="D158" s="506" t="s">
        <v>2039</v>
      </c>
      <c r="E158" s="506" t="s">
        <v>2040</v>
      </c>
      <c r="F158" s="509">
        <v>11</v>
      </c>
      <c r="G158" s="509">
        <v>3950.0999999999995</v>
      </c>
      <c r="H158" s="509">
        <v>1</v>
      </c>
      <c r="I158" s="509">
        <v>359.09999999999997</v>
      </c>
      <c r="J158" s="509">
        <v>7</v>
      </c>
      <c r="K158" s="509">
        <v>2513.7000000000003</v>
      </c>
      <c r="L158" s="509">
        <v>0.63636363636363658</v>
      </c>
      <c r="M158" s="509">
        <v>359.1</v>
      </c>
      <c r="N158" s="509">
        <v>7</v>
      </c>
      <c r="O158" s="509">
        <v>2513.7000000000003</v>
      </c>
      <c r="P158" s="522">
        <v>0.63636363636363658</v>
      </c>
      <c r="Q158" s="510">
        <v>359.1</v>
      </c>
    </row>
    <row r="159" spans="1:17" ht="14.4" customHeight="1" x14ac:dyDescent="0.3">
      <c r="A159" s="505" t="s">
        <v>2291</v>
      </c>
      <c r="B159" s="506" t="s">
        <v>1917</v>
      </c>
      <c r="C159" s="506" t="s">
        <v>1887</v>
      </c>
      <c r="D159" s="506" t="s">
        <v>2311</v>
      </c>
      <c r="E159" s="506" t="s">
        <v>2312</v>
      </c>
      <c r="F159" s="509"/>
      <c r="G159" s="509"/>
      <c r="H159" s="509"/>
      <c r="I159" s="509"/>
      <c r="J159" s="509"/>
      <c r="K159" s="509"/>
      <c r="L159" s="509"/>
      <c r="M159" s="509"/>
      <c r="N159" s="509">
        <v>1</v>
      </c>
      <c r="O159" s="509">
        <v>565.85</v>
      </c>
      <c r="P159" s="522"/>
      <c r="Q159" s="510">
        <v>565.85</v>
      </c>
    </row>
    <row r="160" spans="1:17" ht="14.4" customHeight="1" x14ac:dyDescent="0.3">
      <c r="A160" s="505" t="s">
        <v>2291</v>
      </c>
      <c r="B160" s="506" t="s">
        <v>1917</v>
      </c>
      <c r="C160" s="506" t="s">
        <v>1887</v>
      </c>
      <c r="D160" s="506" t="s">
        <v>1888</v>
      </c>
      <c r="E160" s="506" t="s">
        <v>1889</v>
      </c>
      <c r="F160" s="509">
        <v>7</v>
      </c>
      <c r="G160" s="509">
        <v>6257.2999999999993</v>
      </c>
      <c r="H160" s="509">
        <v>1</v>
      </c>
      <c r="I160" s="509">
        <v>893.89999999999986</v>
      </c>
      <c r="J160" s="509">
        <v>9</v>
      </c>
      <c r="K160" s="509">
        <v>8045.0999999999995</v>
      </c>
      <c r="L160" s="509">
        <v>1.2857142857142858</v>
      </c>
      <c r="M160" s="509">
        <v>893.9</v>
      </c>
      <c r="N160" s="509">
        <v>10</v>
      </c>
      <c r="O160" s="509">
        <v>8939</v>
      </c>
      <c r="P160" s="522">
        <v>1.4285714285714288</v>
      </c>
      <c r="Q160" s="510">
        <v>893.9</v>
      </c>
    </row>
    <row r="161" spans="1:17" ht="14.4" customHeight="1" x14ac:dyDescent="0.3">
      <c r="A161" s="505" t="s">
        <v>2291</v>
      </c>
      <c r="B161" s="506" t="s">
        <v>1917</v>
      </c>
      <c r="C161" s="506" t="s">
        <v>1887</v>
      </c>
      <c r="D161" s="506" t="s">
        <v>2041</v>
      </c>
      <c r="E161" s="506" t="s">
        <v>2042</v>
      </c>
      <c r="F161" s="509">
        <v>2</v>
      </c>
      <c r="G161" s="509">
        <v>1787.8</v>
      </c>
      <c r="H161" s="509">
        <v>1</v>
      </c>
      <c r="I161" s="509">
        <v>893.9</v>
      </c>
      <c r="J161" s="509"/>
      <c r="K161" s="509"/>
      <c r="L161" s="509"/>
      <c r="M161" s="509"/>
      <c r="N161" s="509"/>
      <c r="O161" s="509"/>
      <c r="P161" s="522"/>
      <c r="Q161" s="510"/>
    </row>
    <row r="162" spans="1:17" ht="14.4" customHeight="1" x14ac:dyDescent="0.3">
      <c r="A162" s="505" t="s">
        <v>2291</v>
      </c>
      <c r="B162" s="506" t="s">
        <v>1917</v>
      </c>
      <c r="C162" s="506" t="s">
        <v>1887</v>
      </c>
      <c r="D162" s="506" t="s">
        <v>2043</v>
      </c>
      <c r="E162" s="506" t="s">
        <v>2044</v>
      </c>
      <c r="F162" s="509"/>
      <c r="G162" s="509"/>
      <c r="H162" s="509"/>
      <c r="I162" s="509"/>
      <c r="J162" s="509">
        <v>4</v>
      </c>
      <c r="K162" s="509">
        <v>67326.759999999995</v>
      </c>
      <c r="L162" s="509"/>
      <c r="M162" s="509">
        <v>16831.689999999999</v>
      </c>
      <c r="N162" s="509">
        <v>2</v>
      </c>
      <c r="O162" s="509">
        <v>33663.379999999997</v>
      </c>
      <c r="P162" s="522"/>
      <c r="Q162" s="510">
        <v>16831.689999999999</v>
      </c>
    </row>
    <row r="163" spans="1:17" ht="14.4" customHeight="1" x14ac:dyDescent="0.3">
      <c r="A163" s="505" t="s">
        <v>2291</v>
      </c>
      <c r="B163" s="506" t="s">
        <v>1917</v>
      </c>
      <c r="C163" s="506" t="s">
        <v>1887</v>
      </c>
      <c r="D163" s="506" t="s">
        <v>2047</v>
      </c>
      <c r="E163" s="506" t="s">
        <v>2048</v>
      </c>
      <c r="F163" s="509"/>
      <c r="G163" s="509"/>
      <c r="H163" s="509"/>
      <c r="I163" s="509"/>
      <c r="J163" s="509">
        <v>6</v>
      </c>
      <c r="K163" s="509">
        <v>39522.78</v>
      </c>
      <c r="L163" s="509"/>
      <c r="M163" s="509">
        <v>6587.13</v>
      </c>
      <c r="N163" s="509">
        <v>4</v>
      </c>
      <c r="O163" s="509">
        <v>26348.52</v>
      </c>
      <c r="P163" s="522"/>
      <c r="Q163" s="510">
        <v>6587.13</v>
      </c>
    </row>
    <row r="164" spans="1:17" ht="14.4" customHeight="1" x14ac:dyDescent="0.3">
      <c r="A164" s="505" t="s">
        <v>2291</v>
      </c>
      <c r="B164" s="506" t="s">
        <v>1917</v>
      </c>
      <c r="C164" s="506" t="s">
        <v>1887</v>
      </c>
      <c r="D164" s="506" t="s">
        <v>2049</v>
      </c>
      <c r="E164" s="506" t="s">
        <v>2050</v>
      </c>
      <c r="F164" s="509"/>
      <c r="G164" s="509"/>
      <c r="H164" s="509"/>
      <c r="I164" s="509"/>
      <c r="J164" s="509"/>
      <c r="K164" s="509"/>
      <c r="L164" s="509"/>
      <c r="M164" s="509"/>
      <c r="N164" s="509">
        <v>6</v>
      </c>
      <c r="O164" s="509">
        <v>11049.719999999998</v>
      </c>
      <c r="P164" s="522"/>
      <c r="Q164" s="510">
        <v>1841.6199999999997</v>
      </c>
    </row>
    <row r="165" spans="1:17" ht="14.4" customHeight="1" x14ac:dyDescent="0.3">
      <c r="A165" s="505" t="s">
        <v>2291</v>
      </c>
      <c r="B165" s="506" t="s">
        <v>1917</v>
      </c>
      <c r="C165" s="506" t="s">
        <v>1887</v>
      </c>
      <c r="D165" s="506" t="s">
        <v>2057</v>
      </c>
      <c r="E165" s="506" t="s">
        <v>2058</v>
      </c>
      <c r="F165" s="509">
        <v>1</v>
      </c>
      <c r="G165" s="509">
        <v>15954.82</v>
      </c>
      <c r="H165" s="509">
        <v>1</v>
      </c>
      <c r="I165" s="509">
        <v>15954.82</v>
      </c>
      <c r="J165" s="509"/>
      <c r="K165" s="509"/>
      <c r="L165" s="509"/>
      <c r="M165" s="509"/>
      <c r="N165" s="509">
        <v>1</v>
      </c>
      <c r="O165" s="509">
        <v>15954.82</v>
      </c>
      <c r="P165" s="522">
        <v>1</v>
      </c>
      <c r="Q165" s="510">
        <v>15954.82</v>
      </c>
    </row>
    <row r="166" spans="1:17" ht="14.4" customHeight="1" x14ac:dyDescent="0.3">
      <c r="A166" s="505" t="s">
        <v>2291</v>
      </c>
      <c r="B166" s="506" t="s">
        <v>1917</v>
      </c>
      <c r="C166" s="506" t="s">
        <v>1887</v>
      </c>
      <c r="D166" s="506" t="s">
        <v>1892</v>
      </c>
      <c r="E166" s="506" t="s">
        <v>1893</v>
      </c>
      <c r="F166" s="509"/>
      <c r="G166" s="509"/>
      <c r="H166" s="509"/>
      <c r="I166" s="509"/>
      <c r="J166" s="509">
        <v>1</v>
      </c>
      <c r="K166" s="509">
        <v>511</v>
      </c>
      <c r="L166" s="509"/>
      <c r="M166" s="509">
        <v>511</v>
      </c>
      <c r="N166" s="509"/>
      <c r="O166" s="509"/>
      <c r="P166" s="522"/>
      <c r="Q166" s="510"/>
    </row>
    <row r="167" spans="1:17" ht="14.4" customHeight="1" x14ac:dyDescent="0.3">
      <c r="A167" s="505" t="s">
        <v>2291</v>
      </c>
      <c r="B167" s="506" t="s">
        <v>1917</v>
      </c>
      <c r="C167" s="506" t="s">
        <v>1887</v>
      </c>
      <c r="D167" s="506" t="s">
        <v>2063</v>
      </c>
      <c r="E167" s="506" t="s">
        <v>2064</v>
      </c>
      <c r="F167" s="509"/>
      <c r="G167" s="509"/>
      <c r="H167" s="509"/>
      <c r="I167" s="509"/>
      <c r="J167" s="509"/>
      <c r="K167" s="509"/>
      <c r="L167" s="509"/>
      <c r="M167" s="509"/>
      <c r="N167" s="509">
        <v>1</v>
      </c>
      <c r="O167" s="509">
        <v>4360</v>
      </c>
      <c r="P167" s="522"/>
      <c r="Q167" s="510">
        <v>4360</v>
      </c>
    </row>
    <row r="168" spans="1:17" ht="14.4" customHeight="1" x14ac:dyDescent="0.3">
      <c r="A168" s="505" t="s">
        <v>2291</v>
      </c>
      <c r="B168" s="506" t="s">
        <v>1917</v>
      </c>
      <c r="C168" s="506" t="s">
        <v>1887</v>
      </c>
      <c r="D168" s="506" t="s">
        <v>2067</v>
      </c>
      <c r="E168" s="506" t="s">
        <v>2068</v>
      </c>
      <c r="F168" s="509"/>
      <c r="G168" s="509"/>
      <c r="H168" s="509"/>
      <c r="I168" s="509"/>
      <c r="J168" s="509">
        <v>4</v>
      </c>
      <c r="K168" s="509">
        <v>1523.44</v>
      </c>
      <c r="L168" s="509"/>
      <c r="M168" s="509">
        <v>380.86</v>
      </c>
      <c r="N168" s="509">
        <v>6</v>
      </c>
      <c r="O168" s="509">
        <v>2285.1600000000003</v>
      </c>
      <c r="P168" s="522"/>
      <c r="Q168" s="510">
        <v>380.86000000000007</v>
      </c>
    </row>
    <row r="169" spans="1:17" ht="14.4" customHeight="1" x14ac:dyDescent="0.3">
      <c r="A169" s="505" t="s">
        <v>2291</v>
      </c>
      <c r="B169" s="506" t="s">
        <v>1917</v>
      </c>
      <c r="C169" s="506" t="s">
        <v>1887</v>
      </c>
      <c r="D169" s="506" t="s">
        <v>2313</v>
      </c>
      <c r="E169" s="506" t="s">
        <v>2314</v>
      </c>
      <c r="F169" s="509"/>
      <c r="G169" s="509"/>
      <c r="H169" s="509"/>
      <c r="I169" s="509"/>
      <c r="J169" s="509">
        <v>1</v>
      </c>
      <c r="K169" s="509">
        <v>1085.2</v>
      </c>
      <c r="L169" s="509"/>
      <c r="M169" s="509">
        <v>1085.2</v>
      </c>
      <c r="N169" s="509">
        <v>1</v>
      </c>
      <c r="O169" s="509">
        <v>1085.2</v>
      </c>
      <c r="P169" s="522"/>
      <c r="Q169" s="510">
        <v>1085.2</v>
      </c>
    </row>
    <row r="170" spans="1:17" ht="14.4" customHeight="1" x14ac:dyDescent="0.3">
      <c r="A170" s="505" t="s">
        <v>2291</v>
      </c>
      <c r="B170" s="506" t="s">
        <v>1917</v>
      </c>
      <c r="C170" s="506" t="s">
        <v>1887</v>
      </c>
      <c r="D170" s="506" t="s">
        <v>2315</v>
      </c>
      <c r="E170" s="506" t="s">
        <v>2316</v>
      </c>
      <c r="F170" s="509"/>
      <c r="G170" s="509"/>
      <c r="H170" s="509"/>
      <c r="I170" s="509"/>
      <c r="J170" s="509"/>
      <c r="K170" s="509"/>
      <c r="L170" s="509"/>
      <c r="M170" s="509"/>
      <c r="N170" s="509">
        <v>1</v>
      </c>
      <c r="O170" s="509">
        <v>20319.98</v>
      </c>
      <c r="P170" s="522"/>
      <c r="Q170" s="510">
        <v>20319.98</v>
      </c>
    </row>
    <row r="171" spans="1:17" ht="14.4" customHeight="1" x14ac:dyDescent="0.3">
      <c r="A171" s="505" t="s">
        <v>2291</v>
      </c>
      <c r="B171" s="506" t="s">
        <v>1917</v>
      </c>
      <c r="C171" s="506" t="s">
        <v>1887</v>
      </c>
      <c r="D171" s="506" t="s">
        <v>2317</v>
      </c>
      <c r="E171" s="506" t="s">
        <v>2318</v>
      </c>
      <c r="F171" s="509"/>
      <c r="G171" s="509"/>
      <c r="H171" s="509"/>
      <c r="I171" s="509"/>
      <c r="J171" s="509"/>
      <c r="K171" s="509"/>
      <c r="L171" s="509"/>
      <c r="M171" s="509"/>
      <c r="N171" s="509">
        <v>1</v>
      </c>
      <c r="O171" s="509">
        <v>549</v>
      </c>
      <c r="P171" s="522"/>
      <c r="Q171" s="510">
        <v>549</v>
      </c>
    </row>
    <row r="172" spans="1:17" ht="14.4" customHeight="1" x14ac:dyDescent="0.3">
      <c r="A172" s="505" t="s">
        <v>2291</v>
      </c>
      <c r="B172" s="506" t="s">
        <v>1917</v>
      </c>
      <c r="C172" s="506" t="s">
        <v>1887</v>
      </c>
      <c r="D172" s="506" t="s">
        <v>2319</v>
      </c>
      <c r="E172" s="506" t="s">
        <v>2320</v>
      </c>
      <c r="F172" s="509"/>
      <c r="G172" s="509"/>
      <c r="H172" s="509"/>
      <c r="I172" s="509"/>
      <c r="J172" s="509"/>
      <c r="K172" s="509"/>
      <c r="L172" s="509"/>
      <c r="M172" s="509"/>
      <c r="N172" s="509">
        <v>1</v>
      </c>
      <c r="O172" s="509">
        <v>893.9</v>
      </c>
      <c r="P172" s="522"/>
      <c r="Q172" s="510">
        <v>893.9</v>
      </c>
    </row>
    <row r="173" spans="1:17" ht="14.4" customHeight="1" x14ac:dyDescent="0.3">
      <c r="A173" s="505" t="s">
        <v>2291</v>
      </c>
      <c r="B173" s="506" t="s">
        <v>1917</v>
      </c>
      <c r="C173" s="506" t="s">
        <v>1894</v>
      </c>
      <c r="D173" s="506" t="s">
        <v>2089</v>
      </c>
      <c r="E173" s="506" t="s">
        <v>2090</v>
      </c>
      <c r="F173" s="509">
        <v>6</v>
      </c>
      <c r="G173" s="509">
        <v>1230</v>
      </c>
      <c r="H173" s="509">
        <v>1</v>
      </c>
      <c r="I173" s="509">
        <v>205</v>
      </c>
      <c r="J173" s="509">
        <v>4</v>
      </c>
      <c r="K173" s="509">
        <v>820</v>
      </c>
      <c r="L173" s="509">
        <v>0.66666666666666663</v>
      </c>
      <c r="M173" s="509">
        <v>205</v>
      </c>
      <c r="N173" s="509">
        <v>3</v>
      </c>
      <c r="O173" s="509">
        <v>621</v>
      </c>
      <c r="P173" s="522">
        <v>0.50487804878048781</v>
      </c>
      <c r="Q173" s="510">
        <v>207</v>
      </c>
    </row>
    <row r="174" spans="1:17" ht="14.4" customHeight="1" x14ac:dyDescent="0.3">
      <c r="A174" s="505" t="s">
        <v>2291</v>
      </c>
      <c r="B174" s="506" t="s">
        <v>1917</v>
      </c>
      <c r="C174" s="506" t="s">
        <v>1894</v>
      </c>
      <c r="D174" s="506" t="s">
        <v>2091</v>
      </c>
      <c r="E174" s="506" t="s">
        <v>2092</v>
      </c>
      <c r="F174" s="509">
        <v>5</v>
      </c>
      <c r="G174" s="509">
        <v>750</v>
      </c>
      <c r="H174" s="509">
        <v>1</v>
      </c>
      <c r="I174" s="509">
        <v>150</v>
      </c>
      <c r="J174" s="509">
        <v>10</v>
      </c>
      <c r="K174" s="509">
        <v>1504</v>
      </c>
      <c r="L174" s="509">
        <v>2.0053333333333332</v>
      </c>
      <c r="M174" s="509">
        <v>150.4</v>
      </c>
      <c r="N174" s="509">
        <v>6</v>
      </c>
      <c r="O174" s="509">
        <v>906</v>
      </c>
      <c r="P174" s="522">
        <v>1.208</v>
      </c>
      <c r="Q174" s="510">
        <v>151</v>
      </c>
    </row>
    <row r="175" spans="1:17" ht="14.4" customHeight="1" x14ac:dyDescent="0.3">
      <c r="A175" s="505" t="s">
        <v>2291</v>
      </c>
      <c r="B175" s="506" t="s">
        <v>1917</v>
      </c>
      <c r="C175" s="506" t="s">
        <v>1894</v>
      </c>
      <c r="D175" s="506" t="s">
        <v>2093</v>
      </c>
      <c r="E175" s="506" t="s">
        <v>2094</v>
      </c>
      <c r="F175" s="509">
        <v>19</v>
      </c>
      <c r="G175" s="509">
        <v>3458</v>
      </c>
      <c r="H175" s="509">
        <v>1</v>
      </c>
      <c r="I175" s="509">
        <v>182</v>
      </c>
      <c r="J175" s="509">
        <v>26</v>
      </c>
      <c r="K175" s="509">
        <v>4743</v>
      </c>
      <c r="L175" s="509">
        <v>1.3716020821283978</v>
      </c>
      <c r="M175" s="509">
        <v>182.42307692307693</v>
      </c>
      <c r="N175" s="509">
        <v>8</v>
      </c>
      <c r="O175" s="509">
        <v>1464</v>
      </c>
      <c r="P175" s="522">
        <v>0.4233661075766339</v>
      </c>
      <c r="Q175" s="510">
        <v>183</v>
      </c>
    </row>
    <row r="176" spans="1:17" ht="14.4" customHeight="1" x14ac:dyDescent="0.3">
      <c r="A176" s="505" t="s">
        <v>2291</v>
      </c>
      <c r="B176" s="506" t="s">
        <v>1917</v>
      </c>
      <c r="C176" s="506" t="s">
        <v>1894</v>
      </c>
      <c r="D176" s="506" t="s">
        <v>2095</v>
      </c>
      <c r="E176" s="506" t="s">
        <v>2096</v>
      </c>
      <c r="F176" s="509">
        <v>23</v>
      </c>
      <c r="G176" s="509">
        <v>2852</v>
      </c>
      <c r="H176" s="509">
        <v>1</v>
      </c>
      <c r="I176" s="509">
        <v>124</v>
      </c>
      <c r="J176" s="509">
        <v>21</v>
      </c>
      <c r="K176" s="509">
        <v>2608</v>
      </c>
      <c r="L176" s="509">
        <v>0.91444600280504906</v>
      </c>
      <c r="M176" s="509">
        <v>124.19047619047619</v>
      </c>
      <c r="N176" s="509">
        <v>23</v>
      </c>
      <c r="O176" s="509">
        <v>2875</v>
      </c>
      <c r="P176" s="522">
        <v>1.0080645161290323</v>
      </c>
      <c r="Q176" s="510">
        <v>125</v>
      </c>
    </row>
    <row r="177" spans="1:17" ht="14.4" customHeight="1" x14ac:dyDescent="0.3">
      <c r="A177" s="505" t="s">
        <v>2291</v>
      </c>
      <c r="B177" s="506" t="s">
        <v>1917</v>
      </c>
      <c r="C177" s="506" t="s">
        <v>1894</v>
      </c>
      <c r="D177" s="506" t="s">
        <v>2097</v>
      </c>
      <c r="E177" s="506" t="s">
        <v>2098</v>
      </c>
      <c r="F177" s="509">
        <v>44</v>
      </c>
      <c r="G177" s="509">
        <v>9548</v>
      </c>
      <c r="H177" s="509">
        <v>1</v>
      </c>
      <c r="I177" s="509">
        <v>217</v>
      </c>
      <c r="J177" s="509">
        <v>17</v>
      </c>
      <c r="K177" s="509">
        <v>3696</v>
      </c>
      <c r="L177" s="509">
        <v>0.38709677419354838</v>
      </c>
      <c r="M177" s="509">
        <v>217.41176470588235</v>
      </c>
      <c r="N177" s="509">
        <v>27</v>
      </c>
      <c r="O177" s="509">
        <v>5913</v>
      </c>
      <c r="P177" s="522">
        <v>0.61929199832425641</v>
      </c>
      <c r="Q177" s="510">
        <v>219</v>
      </c>
    </row>
    <row r="178" spans="1:17" ht="14.4" customHeight="1" x14ac:dyDescent="0.3">
      <c r="A178" s="505" t="s">
        <v>2291</v>
      </c>
      <c r="B178" s="506" t="s">
        <v>1917</v>
      </c>
      <c r="C178" s="506" t="s">
        <v>1894</v>
      </c>
      <c r="D178" s="506" t="s">
        <v>2099</v>
      </c>
      <c r="E178" s="506" t="s">
        <v>2100</v>
      </c>
      <c r="F178" s="509">
        <v>3</v>
      </c>
      <c r="G178" s="509">
        <v>651</v>
      </c>
      <c r="H178" s="509">
        <v>1</v>
      </c>
      <c r="I178" s="509">
        <v>217</v>
      </c>
      <c r="J178" s="509">
        <v>8</v>
      </c>
      <c r="K178" s="509">
        <v>1736</v>
      </c>
      <c r="L178" s="509">
        <v>2.6666666666666665</v>
      </c>
      <c r="M178" s="509">
        <v>217</v>
      </c>
      <c r="N178" s="509">
        <v>3</v>
      </c>
      <c r="O178" s="509">
        <v>657</v>
      </c>
      <c r="P178" s="522">
        <v>1.0092165898617511</v>
      </c>
      <c r="Q178" s="510">
        <v>219</v>
      </c>
    </row>
    <row r="179" spans="1:17" ht="14.4" customHeight="1" x14ac:dyDescent="0.3">
      <c r="A179" s="505" t="s">
        <v>2291</v>
      </c>
      <c r="B179" s="506" t="s">
        <v>1917</v>
      </c>
      <c r="C179" s="506" t="s">
        <v>1894</v>
      </c>
      <c r="D179" s="506" t="s">
        <v>2103</v>
      </c>
      <c r="E179" s="506" t="s">
        <v>2104</v>
      </c>
      <c r="F179" s="509">
        <v>235</v>
      </c>
      <c r="G179" s="509">
        <v>51465</v>
      </c>
      <c r="H179" s="509">
        <v>1</v>
      </c>
      <c r="I179" s="509">
        <v>219</v>
      </c>
      <c r="J179" s="509">
        <v>318</v>
      </c>
      <c r="K179" s="509">
        <v>69780</v>
      </c>
      <c r="L179" s="509">
        <v>1.3558729233459632</v>
      </c>
      <c r="M179" s="509">
        <v>219.43396226415095</v>
      </c>
      <c r="N179" s="509">
        <v>350</v>
      </c>
      <c r="O179" s="509">
        <v>77350</v>
      </c>
      <c r="P179" s="522">
        <v>1.5029631788594191</v>
      </c>
      <c r="Q179" s="510">
        <v>221</v>
      </c>
    </row>
    <row r="180" spans="1:17" ht="14.4" customHeight="1" x14ac:dyDescent="0.3">
      <c r="A180" s="505" t="s">
        <v>2291</v>
      </c>
      <c r="B180" s="506" t="s">
        <v>1917</v>
      </c>
      <c r="C180" s="506" t="s">
        <v>1894</v>
      </c>
      <c r="D180" s="506" t="s">
        <v>2105</v>
      </c>
      <c r="E180" s="506" t="s">
        <v>2106</v>
      </c>
      <c r="F180" s="509">
        <v>6</v>
      </c>
      <c r="G180" s="509">
        <v>3654</v>
      </c>
      <c r="H180" s="509">
        <v>1</v>
      </c>
      <c r="I180" s="509">
        <v>609</v>
      </c>
      <c r="J180" s="509">
        <v>10</v>
      </c>
      <c r="K180" s="509">
        <v>6111</v>
      </c>
      <c r="L180" s="509">
        <v>1.6724137931034482</v>
      </c>
      <c r="M180" s="509">
        <v>611.1</v>
      </c>
      <c r="N180" s="509">
        <v>2</v>
      </c>
      <c r="O180" s="509">
        <v>1226</v>
      </c>
      <c r="P180" s="522">
        <v>0.33552271483305968</v>
      </c>
      <c r="Q180" s="510">
        <v>613</v>
      </c>
    </row>
    <row r="181" spans="1:17" ht="14.4" customHeight="1" x14ac:dyDescent="0.3">
      <c r="A181" s="505" t="s">
        <v>2291</v>
      </c>
      <c r="B181" s="506" t="s">
        <v>1917</v>
      </c>
      <c r="C181" s="506" t="s">
        <v>1894</v>
      </c>
      <c r="D181" s="506" t="s">
        <v>2119</v>
      </c>
      <c r="E181" s="506" t="s">
        <v>2120</v>
      </c>
      <c r="F181" s="509">
        <v>1</v>
      </c>
      <c r="G181" s="509">
        <v>257</v>
      </c>
      <c r="H181" s="509">
        <v>1</v>
      </c>
      <c r="I181" s="509">
        <v>257</v>
      </c>
      <c r="J181" s="509">
        <v>2</v>
      </c>
      <c r="K181" s="509">
        <v>514</v>
      </c>
      <c r="L181" s="509">
        <v>2</v>
      </c>
      <c r="M181" s="509">
        <v>257</v>
      </c>
      <c r="N181" s="509">
        <v>2</v>
      </c>
      <c r="O181" s="509">
        <v>518</v>
      </c>
      <c r="P181" s="522">
        <v>2.0155642023346303</v>
      </c>
      <c r="Q181" s="510">
        <v>259</v>
      </c>
    </row>
    <row r="182" spans="1:17" ht="14.4" customHeight="1" x14ac:dyDescent="0.3">
      <c r="A182" s="505" t="s">
        <v>2291</v>
      </c>
      <c r="B182" s="506" t="s">
        <v>1917</v>
      </c>
      <c r="C182" s="506" t="s">
        <v>1894</v>
      </c>
      <c r="D182" s="506" t="s">
        <v>2121</v>
      </c>
      <c r="E182" s="506" t="s">
        <v>2122</v>
      </c>
      <c r="F182" s="509">
        <v>19</v>
      </c>
      <c r="G182" s="509">
        <v>6194</v>
      </c>
      <c r="H182" s="509">
        <v>1</v>
      </c>
      <c r="I182" s="509">
        <v>326</v>
      </c>
      <c r="J182" s="509">
        <v>20</v>
      </c>
      <c r="K182" s="509">
        <v>6544</v>
      </c>
      <c r="L182" s="509">
        <v>1.0565062964158864</v>
      </c>
      <c r="M182" s="509">
        <v>327.2</v>
      </c>
      <c r="N182" s="509">
        <v>19</v>
      </c>
      <c r="O182" s="509">
        <v>6270</v>
      </c>
      <c r="P182" s="522">
        <v>1.0122699386503067</v>
      </c>
      <c r="Q182" s="510">
        <v>330</v>
      </c>
    </row>
    <row r="183" spans="1:17" ht="14.4" customHeight="1" x14ac:dyDescent="0.3">
      <c r="A183" s="505" t="s">
        <v>2291</v>
      </c>
      <c r="B183" s="506" t="s">
        <v>1917</v>
      </c>
      <c r="C183" s="506" t="s">
        <v>1894</v>
      </c>
      <c r="D183" s="506" t="s">
        <v>2125</v>
      </c>
      <c r="E183" s="506" t="s">
        <v>2126</v>
      </c>
      <c r="F183" s="509">
        <v>2</v>
      </c>
      <c r="G183" s="509">
        <v>8254</v>
      </c>
      <c r="H183" s="509">
        <v>1</v>
      </c>
      <c r="I183" s="509">
        <v>4127</v>
      </c>
      <c r="J183" s="509">
        <v>10</v>
      </c>
      <c r="K183" s="509">
        <v>41310</v>
      </c>
      <c r="L183" s="509">
        <v>5.0048461352071723</v>
      </c>
      <c r="M183" s="509">
        <v>4131</v>
      </c>
      <c r="N183" s="509">
        <v>5</v>
      </c>
      <c r="O183" s="509">
        <v>20695</v>
      </c>
      <c r="P183" s="522">
        <v>2.5072692028107584</v>
      </c>
      <c r="Q183" s="510">
        <v>4139</v>
      </c>
    </row>
    <row r="184" spans="1:17" ht="14.4" customHeight="1" x14ac:dyDescent="0.3">
      <c r="A184" s="505" t="s">
        <v>2291</v>
      </c>
      <c r="B184" s="506" t="s">
        <v>1917</v>
      </c>
      <c r="C184" s="506" t="s">
        <v>1894</v>
      </c>
      <c r="D184" s="506" t="s">
        <v>2127</v>
      </c>
      <c r="E184" s="506" t="s">
        <v>2128</v>
      </c>
      <c r="F184" s="509"/>
      <c r="G184" s="509"/>
      <c r="H184" s="509"/>
      <c r="I184" s="509"/>
      <c r="J184" s="509">
        <v>1</v>
      </c>
      <c r="K184" s="509">
        <v>278</v>
      </c>
      <c r="L184" s="509"/>
      <c r="M184" s="509">
        <v>278</v>
      </c>
      <c r="N184" s="509">
        <v>8</v>
      </c>
      <c r="O184" s="509">
        <v>2232</v>
      </c>
      <c r="P184" s="522"/>
      <c r="Q184" s="510">
        <v>279</v>
      </c>
    </row>
    <row r="185" spans="1:17" ht="14.4" customHeight="1" x14ac:dyDescent="0.3">
      <c r="A185" s="505" t="s">
        <v>2291</v>
      </c>
      <c r="B185" s="506" t="s">
        <v>1917</v>
      </c>
      <c r="C185" s="506" t="s">
        <v>1894</v>
      </c>
      <c r="D185" s="506" t="s">
        <v>2129</v>
      </c>
      <c r="E185" s="506" t="s">
        <v>2130</v>
      </c>
      <c r="F185" s="509">
        <v>1</v>
      </c>
      <c r="G185" s="509">
        <v>6250</v>
      </c>
      <c r="H185" s="509">
        <v>1</v>
      </c>
      <c r="I185" s="509">
        <v>6250</v>
      </c>
      <c r="J185" s="509">
        <v>16</v>
      </c>
      <c r="K185" s="509">
        <v>100090</v>
      </c>
      <c r="L185" s="509">
        <v>16.014399999999998</v>
      </c>
      <c r="M185" s="509">
        <v>6255.625</v>
      </c>
      <c r="N185" s="509">
        <v>11</v>
      </c>
      <c r="O185" s="509">
        <v>68904</v>
      </c>
      <c r="P185" s="522">
        <v>11.02464</v>
      </c>
      <c r="Q185" s="510">
        <v>6264</v>
      </c>
    </row>
    <row r="186" spans="1:17" ht="14.4" customHeight="1" x14ac:dyDescent="0.3">
      <c r="A186" s="505" t="s">
        <v>2291</v>
      </c>
      <c r="B186" s="506" t="s">
        <v>1917</v>
      </c>
      <c r="C186" s="506" t="s">
        <v>1894</v>
      </c>
      <c r="D186" s="506" t="s">
        <v>2131</v>
      </c>
      <c r="E186" s="506" t="s">
        <v>2132</v>
      </c>
      <c r="F186" s="509">
        <v>1</v>
      </c>
      <c r="G186" s="509">
        <v>1515</v>
      </c>
      <c r="H186" s="509">
        <v>1</v>
      </c>
      <c r="I186" s="509">
        <v>1515</v>
      </c>
      <c r="J186" s="509"/>
      <c r="K186" s="509"/>
      <c r="L186" s="509"/>
      <c r="M186" s="509"/>
      <c r="N186" s="509">
        <v>2</v>
      </c>
      <c r="O186" s="509">
        <v>3054</v>
      </c>
      <c r="P186" s="522">
        <v>2.0158415841584159</v>
      </c>
      <c r="Q186" s="510">
        <v>1527</v>
      </c>
    </row>
    <row r="187" spans="1:17" ht="14.4" customHeight="1" x14ac:dyDescent="0.3">
      <c r="A187" s="505" t="s">
        <v>2291</v>
      </c>
      <c r="B187" s="506" t="s">
        <v>1917</v>
      </c>
      <c r="C187" s="506" t="s">
        <v>1894</v>
      </c>
      <c r="D187" s="506" t="s">
        <v>2133</v>
      </c>
      <c r="E187" s="506" t="s">
        <v>2134</v>
      </c>
      <c r="F187" s="509">
        <v>2</v>
      </c>
      <c r="G187" s="509">
        <v>2176</v>
      </c>
      <c r="H187" s="509">
        <v>1</v>
      </c>
      <c r="I187" s="509">
        <v>1088</v>
      </c>
      <c r="J187" s="509"/>
      <c r="K187" s="509"/>
      <c r="L187" s="509"/>
      <c r="M187" s="509"/>
      <c r="N187" s="509"/>
      <c r="O187" s="509"/>
      <c r="P187" s="522"/>
      <c r="Q187" s="510"/>
    </row>
    <row r="188" spans="1:17" ht="14.4" customHeight="1" x14ac:dyDescent="0.3">
      <c r="A188" s="505" t="s">
        <v>2291</v>
      </c>
      <c r="B188" s="506" t="s">
        <v>1917</v>
      </c>
      <c r="C188" s="506" t="s">
        <v>1894</v>
      </c>
      <c r="D188" s="506" t="s">
        <v>2321</v>
      </c>
      <c r="E188" s="506" t="s">
        <v>2322</v>
      </c>
      <c r="F188" s="509">
        <v>6</v>
      </c>
      <c r="G188" s="509">
        <v>90294</v>
      </c>
      <c r="H188" s="509">
        <v>1</v>
      </c>
      <c r="I188" s="509">
        <v>15049</v>
      </c>
      <c r="J188" s="509">
        <v>3</v>
      </c>
      <c r="K188" s="509">
        <v>45179</v>
      </c>
      <c r="L188" s="509">
        <v>0.50035439785589297</v>
      </c>
      <c r="M188" s="509">
        <v>15059.666666666666</v>
      </c>
      <c r="N188" s="509">
        <v>5</v>
      </c>
      <c r="O188" s="509">
        <v>75360</v>
      </c>
      <c r="P188" s="522">
        <v>0.83460695062794865</v>
      </c>
      <c r="Q188" s="510">
        <v>15072</v>
      </c>
    </row>
    <row r="189" spans="1:17" ht="14.4" customHeight="1" x14ac:dyDescent="0.3">
      <c r="A189" s="505" t="s">
        <v>2291</v>
      </c>
      <c r="B189" s="506" t="s">
        <v>1917</v>
      </c>
      <c r="C189" s="506" t="s">
        <v>1894</v>
      </c>
      <c r="D189" s="506" t="s">
        <v>2137</v>
      </c>
      <c r="E189" s="506" t="s">
        <v>2138</v>
      </c>
      <c r="F189" s="509">
        <v>23</v>
      </c>
      <c r="G189" s="509">
        <v>87745</v>
      </c>
      <c r="H189" s="509">
        <v>1</v>
      </c>
      <c r="I189" s="509">
        <v>3815</v>
      </c>
      <c r="J189" s="509">
        <v>20</v>
      </c>
      <c r="K189" s="509">
        <v>76360</v>
      </c>
      <c r="L189" s="509">
        <v>0.87024901703800783</v>
      </c>
      <c r="M189" s="509">
        <v>3818</v>
      </c>
      <c r="N189" s="509">
        <v>18</v>
      </c>
      <c r="O189" s="509">
        <v>68832</v>
      </c>
      <c r="P189" s="522">
        <v>0.78445495469827342</v>
      </c>
      <c r="Q189" s="510">
        <v>3824</v>
      </c>
    </row>
    <row r="190" spans="1:17" ht="14.4" customHeight="1" x14ac:dyDescent="0.3">
      <c r="A190" s="505" t="s">
        <v>2291</v>
      </c>
      <c r="B190" s="506" t="s">
        <v>1917</v>
      </c>
      <c r="C190" s="506" t="s">
        <v>1894</v>
      </c>
      <c r="D190" s="506" t="s">
        <v>2139</v>
      </c>
      <c r="E190" s="506" t="s">
        <v>2140</v>
      </c>
      <c r="F190" s="509">
        <v>1</v>
      </c>
      <c r="G190" s="509">
        <v>5150</v>
      </c>
      <c r="H190" s="509">
        <v>1</v>
      </c>
      <c r="I190" s="509">
        <v>5150</v>
      </c>
      <c r="J190" s="509"/>
      <c r="K190" s="509"/>
      <c r="L190" s="509"/>
      <c r="M190" s="509"/>
      <c r="N190" s="509"/>
      <c r="O190" s="509"/>
      <c r="P190" s="522"/>
      <c r="Q190" s="510"/>
    </row>
    <row r="191" spans="1:17" ht="14.4" customHeight="1" x14ac:dyDescent="0.3">
      <c r="A191" s="505" t="s">
        <v>2291</v>
      </c>
      <c r="B191" s="506" t="s">
        <v>1917</v>
      </c>
      <c r="C191" s="506" t="s">
        <v>1894</v>
      </c>
      <c r="D191" s="506" t="s">
        <v>2141</v>
      </c>
      <c r="E191" s="506" t="s">
        <v>2142</v>
      </c>
      <c r="F191" s="509">
        <v>17</v>
      </c>
      <c r="G191" s="509">
        <v>133195</v>
      </c>
      <c r="H191" s="509">
        <v>1</v>
      </c>
      <c r="I191" s="509">
        <v>7835</v>
      </c>
      <c r="J191" s="509">
        <v>6</v>
      </c>
      <c r="K191" s="509">
        <v>47062</v>
      </c>
      <c r="L191" s="509">
        <v>0.35333158151582267</v>
      </c>
      <c r="M191" s="509">
        <v>7843.666666666667</v>
      </c>
      <c r="N191" s="509">
        <v>11</v>
      </c>
      <c r="O191" s="509">
        <v>86383</v>
      </c>
      <c r="P191" s="522">
        <v>0.64854536581703515</v>
      </c>
      <c r="Q191" s="510">
        <v>7853</v>
      </c>
    </row>
    <row r="192" spans="1:17" ht="14.4" customHeight="1" x14ac:dyDescent="0.3">
      <c r="A192" s="505" t="s">
        <v>2291</v>
      </c>
      <c r="B192" s="506" t="s">
        <v>1917</v>
      </c>
      <c r="C192" s="506" t="s">
        <v>1894</v>
      </c>
      <c r="D192" s="506" t="s">
        <v>2143</v>
      </c>
      <c r="E192" s="506" t="s">
        <v>2144</v>
      </c>
      <c r="F192" s="509">
        <v>2</v>
      </c>
      <c r="G192" s="509">
        <v>3314</v>
      </c>
      <c r="H192" s="509">
        <v>1</v>
      </c>
      <c r="I192" s="509">
        <v>1657</v>
      </c>
      <c r="J192" s="509">
        <v>19</v>
      </c>
      <c r="K192" s="509">
        <v>31555</v>
      </c>
      <c r="L192" s="509">
        <v>9.5217260108630057</v>
      </c>
      <c r="M192" s="509">
        <v>1660.7894736842106</v>
      </c>
      <c r="N192" s="509">
        <v>7</v>
      </c>
      <c r="O192" s="509">
        <v>11662</v>
      </c>
      <c r="P192" s="522">
        <v>3.5190102595051296</v>
      </c>
      <c r="Q192" s="510">
        <v>1666</v>
      </c>
    </row>
    <row r="193" spans="1:17" ht="14.4" customHeight="1" x14ac:dyDescent="0.3">
      <c r="A193" s="505" t="s">
        <v>2291</v>
      </c>
      <c r="B193" s="506" t="s">
        <v>1917</v>
      </c>
      <c r="C193" s="506" t="s">
        <v>1894</v>
      </c>
      <c r="D193" s="506" t="s">
        <v>2153</v>
      </c>
      <c r="E193" s="506" t="s">
        <v>2154</v>
      </c>
      <c r="F193" s="509">
        <v>116</v>
      </c>
      <c r="G193" s="509">
        <v>148132</v>
      </c>
      <c r="H193" s="509">
        <v>1</v>
      </c>
      <c r="I193" s="509">
        <v>1277</v>
      </c>
      <c r="J193" s="509">
        <v>163</v>
      </c>
      <c r="K193" s="509">
        <v>208331</v>
      </c>
      <c r="L193" s="509">
        <v>1.4063875462425404</v>
      </c>
      <c r="M193" s="509">
        <v>1278.1042944785277</v>
      </c>
      <c r="N193" s="509">
        <v>151</v>
      </c>
      <c r="O193" s="509">
        <v>193431</v>
      </c>
      <c r="P193" s="522">
        <v>1.3058015823724787</v>
      </c>
      <c r="Q193" s="510">
        <v>1281</v>
      </c>
    </row>
    <row r="194" spans="1:17" ht="14.4" customHeight="1" x14ac:dyDescent="0.3">
      <c r="A194" s="505" t="s">
        <v>2291</v>
      </c>
      <c r="B194" s="506" t="s">
        <v>1917</v>
      </c>
      <c r="C194" s="506" t="s">
        <v>1894</v>
      </c>
      <c r="D194" s="506" t="s">
        <v>2155</v>
      </c>
      <c r="E194" s="506" t="s">
        <v>2156</v>
      </c>
      <c r="F194" s="509">
        <v>112</v>
      </c>
      <c r="G194" s="509">
        <v>130368</v>
      </c>
      <c r="H194" s="509">
        <v>1</v>
      </c>
      <c r="I194" s="509">
        <v>1164</v>
      </c>
      <c r="J194" s="509">
        <v>156</v>
      </c>
      <c r="K194" s="509">
        <v>181698</v>
      </c>
      <c r="L194" s="509">
        <v>1.3937315905743741</v>
      </c>
      <c r="M194" s="509">
        <v>1164.7307692307693</v>
      </c>
      <c r="N194" s="509">
        <v>138</v>
      </c>
      <c r="O194" s="509">
        <v>161046</v>
      </c>
      <c r="P194" s="522">
        <v>1.2353184830633284</v>
      </c>
      <c r="Q194" s="510">
        <v>1167</v>
      </c>
    </row>
    <row r="195" spans="1:17" ht="14.4" customHeight="1" x14ac:dyDescent="0.3">
      <c r="A195" s="505" t="s">
        <v>2291</v>
      </c>
      <c r="B195" s="506" t="s">
        <v>1917</v>
      </c>
      <c r="C195" s="506" t="s">
        <v>1894</v>
      </c>
      <c r="D195" s="506" t="s">
        <v>2157</v>
      </c>
      <c r="E195" s="506" t="s">
        <v>2158</v>
      </c>
      <c r="F195" s="509">
        <v>16</v>
      </c>
      <c r="G195" s="509">
        <v>81088</v>
      </c>
      <c r="H195" s="509">
        <v>1</v>
      </c>
      <c r="I195" s="509">
        <v>5068</v>
      </c>
      <c r="J195" s="509">
        <v>3</v>
      </c>
      <c r="K195" s="509">
        <v>15222</v>
      </c>
      <c r="L195" s="509">
        <v>0.18772198105761642</v>
      </c>
      <c r="M195" s="509">
        <v>5074</v>
      </c>
      <c r="N195" s="509">
        <v>11</v>
      </c>
      <c r="O195" s="509">
        <v>55836</v>
      </c>
      <c r="P195" s="522">
        <v>0.6885852407261247</v>
      </c>
      <c r="Q195" s="510">
        <v>5076</v>
      </c>
    </row>
    <row r="196" spans="1:17" ht="14.4" customHeight="1" x14ac:dyDescent="0.3">
      <c r="A196" s="505" t="s">
        <v>2291</v>
      </c>
      <c r="B196" s="506" t="s">
        <v>1917</v>
      </c>
      <c r="C196" s="506" t="s">
        <v>1894</v>
      </c>
      <c r="D196" s="506" t="s">
        <v>2159</v>
      </c>
      <c r="E196" s="506" t="s">
        <v>2160</v>
      </c>
      <c r="F196" s="509">
        <v>1</v>
      </c>
      <c r="G196" s="509">
        <v>7673</v>
      </c>
      <c r="H196" s="509">
        <v>1</v>
      </c>
      <c r="I196" s="509">
        <v>7673</v>
      </c>
      <c r="J196" s="509"/>
      <c r="K196" s="509"/>
      <c r="L196" s="509"/>
      <c r="M196" s="509"/>
      <c r="N196" s="509"/>
      <c r="O196" s="509"/>
      <c r="P196" s="522"/>
      <c r="Q196" s="510"/>
    </row>
    <row r="197" spans="1:17" ht="14.4" customHeight="1" x14ac:dyDescent="0.3">
      <c r="A197" s="505" t="s">
        <v>2291</v>
      </c>
      <c r="B197" s="506" t="s">
        <v>1917</v>
      </c>
      <c r="C197" s="506" t="s">
        <v>1894</v>
      </c>
      <c r="D197" s="506" t="s">
        <v>2161</v>
      </c>
      <c r="E197" s="506" t="s">
        <v>2162</v>
      </c>
      <c r="F197" s="509"/>
      <c r="G197" s="509"/>
      <c r="H197" s="509"/>
      <c r="I197" s="509"/>
      <c r="J197" s="509"/>
      <c r="K197" s="509"/>
      <c r="L197" s="509"/>
      <c r="M197" s="509"/>
      <c r="N197" s="509">
        <v>2</v>
      </c>
      <c r="O197" s="509">
        <v>11032</v>
      </c>
      <c r="P197" s="522"/>
      <c r="Q197" s="510">
        <v>5516</v>
      </c>
    </row>
    <row r="198" spans="1:17" ht="14.4" customHeight="1" x14ac:dyDescent="0.3">
      <c r="A198" s="505" t="s">
        <v>2291</v>
      </c>
      <c r="B198" s="506" t="s">
        <v>1917</v>
      </c>
      <c r="C198" s="506" t="s">
        <v>1894</v>
      </c>
      <c r="D198" s="506" t="s">
        <v>2323</v>
      </c>
      <c r="E198" s="506" t="s">
        <v>2324</v>
      </c>
      <c r="F198" s="509">
        <v>6</v>
      </c>
      <c r="G198" s="509">
        <v>0</v>
      </c>
      <c r="H198" s="509"/>
      <c r="I198" s="509">
        <v>0</v>
      </c>
      <c r="J198" s="509">
        <v>3</v>
      </c>
      <c r="K198" s="509">
        <v>0</v>
      </c>
      <c r="L198" s="509"/>
      <c r="M198" s="509">
        <v>0</v>
      </c>
      <c r="N198" s="509">
        <v>4</v>
      </c>
      <c r="O198" s="509">
        <v>0</v>
      </c>
      <c r="P198" s="522"/>
      <c r="Q198" s="510">
        <v>0</v>
      </c>
    </row>
    <row r="199" spans="1:17" ht="14.4" customHeight="1" x14ac:dyDescent="0.3">
      <c r="A199" s="505" t="s">
        <v>2291</v>
      </c>
      <c r="B199" s="506" t="s">
        <v>1917</v>
      </c>
      <c r="C199" s="506" t="s">
        <v>1894</v>
      </c>
      <c r="D199" s="506" t="s">
        <v>2165</v>
      </c>
      <c r="E199" s="506" t="s">
        <v>2166</v>
      </c>
      <c r="F199" s="509"/>
      <c r="G199" s="509"/>
      <c r="H199" s="509"/>
      <c r="I199" s="509"/>
      <c r="J199" s="509"/>
      <c r="K199" s="509"/>
      <c r="L199" s="509"/>
      <c r="M199" s="509"/>
      <c r="N199" s="509">
        <v>1</v>
      </c>
      <c r="O199" s="509">
        <v>752</v>
      </c>
      <c r="P199" s="522"/>
      <c r="Q199" s="510">
        <v>752</v>
      </c>
    </row>
    <row r="200" spans="1:17" ht="14.4" customHeight="1" x14ac:dyDescent="0.3">
      <c r="A200" s="505" t="s">
        <v>2291</v>
      </c>
      <c r="B200" s="506" t="s">
        <v>1917</v>
      </c>
      <c r="C200" s="506" t="s">
        <v>1894</v>
      </c>
      <c r="D200" s="506" t="s">
        <v>2167</v>
      </c>
      <c r="E200" s="506" t="s">
        <v>2168</v>
      </c>
      <c r="F200" s="509">
        <v>618</v>
      </c>
      <c r="G200" s="509">
        <v>106914</v>
      </c>
      <c r="H200" s="509">
        <v>1</v>
      </c>
      <c r="I200" s="509">
        <v>173</v>
      </c>
      <c r="J200" s="509">
        <v>525</v>
      </c>
      <c r="K200" s="509">
        <v>91066</v>
      </c>
      <c r="L200" s="509">
        <v>0.85176871130067155</v>
      </c>
      <c r="M200" s="509">
        <v>173.45904761904762</v>
      </c>
      <c r="N200" s="509">
        <v>562</v>
      </c>
      <c r="O200" s="509">
        <v>98350</v>
      </c>
      <c r="P200" s="522">
        <v>0.91989823596535536</v>
      </c>
      <c r="Q200" s="510">
        <v>175</v>
      </c>
    </row>
    <row r="201" spans="1:17" ht="14.4" customHeight="1" x14ac:dyDescent="0.3">
      <c r="A201" s="505" t="s">
        <v>2291</v>
      </c>
      <c r="B201" s="506" t="s">
        <v>1917</v>
      </c>
      <c r="C201" s="506" t="s">
        <v>1894</v>
      </c>
      <c r="D201" s="506" t="s">
        <v>2169</v>
      </c>
      <c r="E201" s="506" t="s">
        <v>2170</v>
      </c>
      <c r="F201" s="509">
        <v>90</v>
      </c>
      <c r="G201" s="509">
        <v>179640</v>
      </c>
      <c r="H201" s="509">
        <v>1</v>
      </c>
      <c r="I201" s="509">
        <v>1996</v>
      </c>
      <c r="J201" s="509">
        <v>81</v>
      </c>
      <c r="K201" s="509">
        <v>161766</v>
      </c>
      <c r="L201" s="509">
        <v>0.90050100200400807</v>
      </c>
      <c r="M201" s="509">
        <v>1997.1111111111111</v>
      </c>
      <c r="N201" s="509">
        <v>82</v>
      </c>
      <c r="O201" s="509">
        <v>164082</v>
      </c>
      <c r="P201" s="522">
        <v>0.9133934535738143</v>
      </c>
      <c r="Q201" s="510">
        <v>2001</v>
      </c>
    </row>
    <row r="202" spans="1:17" ht="14.4" customHeight="1" x14ac:dyDescent="0.3">
      <c r="A202" s="505" t="s">
        <v>2291</v>
      </c>
      <c r="B202" s="506" t="s">
        <v>1917</v>
      </c>
      <c r="C202" s="506" t="s">
        <v>1894</v>
      </c>
      <c r="D202" s="506" t="s">
        <v>2175</v>
      </c>
      <c r="E202" s="506" t="s">
        <v>2176</v>
      </c>
      <c r="F202" s="509">
        <v>28</v>
      </c>
      <c r="G202" s="509">
        <v>75376</v>
      </c>
      <c r="H202" s="509">
        <v>1</v>
      </c>
      <c r="I202" s="509">
        <v>2692</v>
      </c>
      <c r="J202" s="509">
        <v>17</v>
      </c>
      <c r="K202" s="509">
        <v>45782</v>
      </c>
      <c r="L202" s="509">
        <v>0.60738165994480997</v>
      </c>
      <c r="M202" s="509">
        <v>2693.0588235294117</v>
      </c>
      <c r="N202" s="509">
        <v>22</v>
      </c>
      <c r="O202" s="509">
        <v>59312</v>
      </c>
      <c r="P202" s="522">
        <v>0.78688176607938864</v>
      </c>
      <c r="Q202" s="510">
        <v>2696</v>
      </c>
    </row>
    <row r="203" spans="1:17" ht="14.4" customHeight="1" x14ac:dyDescent="0.3">
      <c r="A203" s="505" t="s">
        <v>2291</v>
      </c>
      <c r="B203" s="506" t="s">
        <v>1917</v>
      </c>
      <c r="C203" s="506" t="s">
        <v>1894</v>
      </c>
      <c r="D203" s="506" t="s">
        <v>2177</v>
      </c>
      <c r="E203" s="506" t="s">
        <v>2178</v>
      </c>
      <c r="F203" s="509">
        <v>25</v>
      </c>
      <c r="G203" s="509">
        <v>129500</v>
      </c>
      <c r="H203" s="509">
        <v>1</v>
      </c>
      <c r="I203" s="509">
        <v>5180</v>
      </c>
      <c r="J203" s="509">
        <v>20</v>
      </c>
      <c r="K203" s="509">
        <v>103648</v>
      </c>
      <c r="L203" s="509">
        <v>0.80037065637065641</v>
      </c>
      <c r="M203" s="509">
        <v>5182.3999999999996</v>
      </c>
      <c r="N203" s="509">
        <v>22</v>
      </c>
      <c r="O203" s="509">
        <v>114136</v>
      </c>
      <c r="P203" s="522">
        <v>0.88135907335907338</v>
      </c>
      <c r="Q203" s="510">
        <v>5188</v>
      </c>
    </row>
    <row r="204" spans="1:17" ht="14.4" customHeight="1" x14ac:dyDescent="0.3">
      <c r="A204" s="505" t="s">
        <v>2291</v>
      </c>
      <c r="B204" s="506" t="s">
        <v>1917</v>
      </c>
      <c r="C204" s="506" t="s">
        <v>1894</v>
      </c>
      <c r="D204" s="506" t="s">
        <v>2181</v>
      </c>
      <c r="E204" s="506" t="s">
        <v>2182</v>
      </c>
      <c r="F204" s="509">
        <v>3</v>
      </c>
      <c r="G204" s="509">
        <v>1974</v>
      </c>
      <c r="H204" s="509">
        <v>1</v>
      </c>
      <c r="I204" s="509">
        <v>658</v>
      </c>
      <c r="J204" s="509">
        <v>6</v>
      </c>
      <c r="K204" s="509">
        <v>3963</v>
      </c>
      <c r="L204" s="509">
        <v>2.0075987841945291</v>
      </c>
      <c r="M204" s="509">
        <v>660.5</v>
      </c>
      <c r="N204" s="509"/>
      <c r="O204" s="509"/>
      <c r="P204" s="522"/>
      <c r="Q204" s="510"/>
    </row>
    <row r="205" spans="1:17" ht="14.4" customHeight="1" x14ac:dyDescent="0.3">
      <c r="A205" s="505" t="s">
        <v>2291</v>
      </c>
      <c r="B205" s="506" t="s">
        <v>1917</v>
      </c>
      <c r="C205" s="506" t="s">
        <v>1894</v>
      </c>
      <c r="D205" s="506" t="s">
        <v>2189</v>
      </c>
      <c r="E205" s="506" t="s">
        <v>2190</v>
      </c>
      <c r="F205" s="509">
        <v>20</v>
      </c>
      <c r="G205" s="509">
        <v>3000</v>
      </c>
      <c r="H205" s="509">
        <v>1</v>
      </c>
      <c r="I205" s="509">
        <v>150</v>
      </c>
      <c r="J205" s="509">
        <v>2</v>
      </c>
      <c r="K205" s="509">
        <v>300</v>
      </c>
      <c r="L205" s="509">
        <v>0.1</v>
      </c>
      <c r="M205" s="509">
        <v>150</v>
      </c>
      <c r="N205" s="509">
        <v>5</v>
      </c>
      <c r="O205" s="509">
        <v>755</v>
      </c>
      <c r="P205" s="522">
        <v>0.25166666666666665</v>
      </c>
      <c r="Q205" s="510">
        <v>151</v>
      </c>
    </row>
    <row r="206" spans="1:17" ht="14.4" customHeight="1" x14ac:dyDescent="0.3">
      <c r="A206" s="505" t="s">
        <v>2291</v>
      </c>
      <c r="B206" s="506" t="s">
        <v>1917</v>
      </c>
      <c r="C206" s="506" t="s">
        <v>1894</v>
      </c>
      <c r="D206" s="506" t="s">
        <v>2191</v>
      </c>
      <c r="E206" s="506" t="s">
        <v>2192</v>
      </c>
      <c r="F206" s="509">
        <v>4</v>
      </c>
      <c r="G206" s="509">
        <v>772</v>
      </c>
      <c r="H206" s="509">
        <v>1</v>
      </c>
      <c r="I206" s="509">
        <v>193</v>
      </c>
      <c r="J206" s="509">
        <v>5</v>
      </c>
      <c r="K206" s="509">
        <v>969</v>
      </c>
      <c r="L206" s="509">
        <v>1.2551813471502591</v>
      </c>
      <c r="M206" s="509">
        <v>193.8</v>
      </c>
      <c r="N206" s="509">
        <v>9</v>
      </c>
      <c r="O206" s="509">
        <v>1755</v>
      </c>
      <c r="P206" s="522">
        <v>2.2733160621761659</v>
      </c>
      <c r="Q206" s="510">
        <v>195</v>
      </c>
    </row>
    <row r="207" spans="1:17" ht="14.4" customHeight="1" x14ac:dyDescent="0.3">
      <c r="A207" s="505" t="s">
        <v>2291</v>
      </c>
      <c r="B207" s="506" t="s">
        <v>1917</v>
      </c>
      <c r="C207" s="506" t="s">
        <v>1894</v>
      </c>
      <c r="D207" s="506" t="s">
        <v>2193</v>
      </c>
      <c r="E207" s="506" t="s">
        <v>2194</v>
      </c>
      <c r="F207" s="509">
        <v>5</v>
      </c>
      <c r="G207" s="509">
        <v>990</v>
      </c>
      <c r="H207" s="509">
        <v>1</v>
      </c>
      <c r="I207" s="509">
        <v>198</v>
      </c>
      <c r="J207" s="509">
        <v>15</v>
      </c>
      <c r="K207" s="509">
        <v>2973</v>
      </c>
      <c r="L207" s="509">
        <v>3.0030303030303029</v>
      </c>
      <c r="M207" s="509">
        <v>198.2</v>
      </c>
      <c r="N207" s="509"/>
      <c r="O207" s="509"/>
      <c r="P207" s="522"/>
      <c r="Q207" s="510"/>
    </row>
    <row r="208" spans="1:17" ht="14.4" customHeight="1" x14ac:dyDescent="0.3">
      <c r="A208" s="505" t="s">
        <v>2291</v>
      </c>
      <c r="B208" s="506" t="s">
        <v>1917</v>
      </c>
      <c r="C208" s="506" t="s">
        <v>1894</v>
      </c>
      <c r="D208" s="506" t="s">
        <v>2195</v>
      </c>
      <c r="E208" s="506" t="s">
        <v>2196</v>
      </c>
      <c r="F208" s="509">
        <v>8</v>
      </c>
      <c r="G208" s="509">
        <v>3320</v>
      </c>
      <c r="H208" s="509">
        <v>1</v>
      </c>
      <c r="I208" s="509">
        <v>415</v>
      </c>
      <c r="J208" s="509">
        <v>11</v>
      </c>
      <c r="K208" s="509">
        <v>4581</v>
      </c>
      <c r="L208" s="509">
        <v>1.3798192771084337</v>
      </c>
      <c r="M208" s="509">
        <v>416.45454545454544</v>
      </c>
      <c r="N208" s="509">
        <v>7</v>
      </c>
      <c r="O208" s="509">
        <v>2926</v>
      </c>
      <c r="P208" s="522">
        <v>0.88132530120481922</v>
      </c>
      <c r="Q208" s="510">
        <v>418</v>
      </c>
    </row>
    <row r="209" spans="1:17" ht="14.4" customHeight="1" x14ac:dyDescent="0.3">
      <c r="A209" s="505" t="s">
        <v>2291</v>
      </c>
      <c r="B209" s="506" t="s">
        <v>1917</v>
      </c>
      <c r="C209" s="506" t="s">
        <v>1894</v>
      </c>
      <c r="D209" s="506" t="s">
        <v>2199</v>
      </c>
      <c r="E209" s="506" t="s">
        <v>2200</v>
      </c>
      <c r="F209" s="509">
        <v>4</v>
      </c>
      <c r="G209" s="509">
        <v>632</v>
      </c>
      <c r="H209" s="509">
        <v>1</v>
      </c>
      <c r="I209" s="509">
        <v>158</v>
      </c>
      <c r="J209" s="509">
        <v>5</v>
      </c>
      <c r="K209" s="509">
        <v>791</v>
      </c>
      <c r="L209" s="509">
        <v>1.2515822784810127</v>
      </c>
      <c r="M209" s="509">
        <v>158.19999999999999</v>
      </c>
      <c r="N209" s="509">
        <v>3</v>
      </c>
      <c r="O209" s="509">
        <v>477</v>
      </c>
      <c r="P209" s="522">
        <v>0.754746835443038</v>
      </c>
      <c r="Q209" s="510">
        <v>159</v>
      </c>
    </row>
    <row r="210" spans="1:17" ht="14.4" customHeight="1" x14ac:dyDescent="0.3">
      <c r="A210" s="505" t="s">
        <v>2291</v>
      </c>
      <c r="B210" s="506" t="s">
        <v>1917</v>
      </c>
      <c r="C210" s="506" t="s">
        <v>1894</v>
      </c>
      <c r="D210" s="506" t="s">
        <v>2201</v>
      </c>
      <c r="E210" s="506"/>
      <c r="F210" s="509">
        <v>2</v>
      </c>
      <c r="G210" s="509">
        <v>624</v>
      </c>
      <c r="H210" s="509">
        <v>1</v>
      </c>
      <c r="I210" s="509">
        <v>312</v>
      </c>
      <c r="J210" s="509">
        <v>2</v>
      </c>
      <c r="K210" s="509">
        <v>626</v>
      </c>
      <c r="L210" s="509">
        <v>1.0032051282051282</v>
      </c>
      <c r="M210" s="509">
        <v>313</v>
      </c>
      <c r="N210" s="509"/>
      <c r="O210" s="509"/>
      <c r="P210" s="522"/>
      <c r="Q210" s="510"/>
    </row>
    <row r="211" spans="1:17" ht="14.4" customHeight="1" x14ac:dyDescent="0.3">
      <c r="A211" s="505" t="s">
        <v>2291</v>
      </c>
      <c r="B211" s="506" t="s">
        <v>1917</v>
      </c>
      <c r="C211" s="506" t="s">
        <v>1894</v>
      </c>
      <c r="D211" s="506" t="s">
        <v>2202</v>
      </c>
      <c r="E211" s="506" t="s">
        <v>2203</v>
      </c>
      <c r="F211" s="509"/>
      <c r="G211" s="509"/>
      <c r="H211" s="509"/>
      <c r="I211" s="509"/>
      <c r="J211" s="509">
        <v>3</v>
      </c>
      <c r="K211" s="509">
        <v>1281</v>
      </c>
      <c r="L211" s="509"/>
      <c r="M211" s="509">
        <v>427</v>
      </c>
      <c r="N211" s="509">
        <v>5</v>
      </c>
      <c r="O211" s="509">
        <v>2140</v>
      </c>
      <c r="P211" s="522"/>
      <c r="Q211" s="510">
        <v>428</v>
      </c>
    </row>
    <row r="212" spans="1:17" ht="14.4" customHeight="1" x14ac:dyDescent="0.3">
      <c r="A212" s="505" t="s">
        <v>2291</v>
      </c>
      <c r="B212" s="506" t="s">
        <v>1917</v>
      </c>
      <c r="C212" s="506" t="s">
        <v>1894</v>
      </c>
      <c r="D212" s="506" t="s">
        <v>2204</v>
      </c>
      <c r="E212" s="506" t="s">
        <v>2205</v>
      </c>
      <c r="F212" s="509">
        <v>94</v>
      </c>
      <c r="G212" s="509">
        <v>199092</v>
      </c>
      <c r="H212" s="509">
        <v>1</v>
      </c>
      <c r="I212" s="509">
        <v>2118</v>
      </c>
      <c r="J212" s="509">
        <v>89</v>
      </c>
      <c r="K212" s="509">
        <v>188625</v>
      </c>
      <c r="L212" s="509">
        <v>0.94742631547224399</v>
      </c>
      <c r="M212" s="509">
        <v>2119.3820224719102</v>
      </c>
      <c r="N212" s="509">
        <v>118</v>
      </c>
      <c r="O212" s="509">
        <v>250514</v>
      </c>
      <c r="P212" s="522">
        <v>1.2582826030177003</v>
      </c>
      <c r="Q212" s="510">
        <v>2123</v>
      </c>
    </row>
    <row r="213" spans="1:17" ht="14.4" customHeight="1" x14ac:dyDescent="0.3">
      <c r="A213" s="505" t="s">
        <v>2291</v>
      </c>
      <c r="B213" s="506" t="s">
        <v>1917</v>
      </c>
      <c r="C213" s="506" t="s">
        <v>1894</v>
      </c>
      <c r="D213" s="506" t="s">
        <v>2206</v>
      </c>
      <c r="E213" s="506" t="s">
        <v>2138</v>
      </c>
      <c r="F213" s="509">
        <v>24</v>
      </c>
      <c r="G213" s="509">
        <v>44736</v>
      </c>
      <c r="H213" s="509">
        <v>1</v>
      </c>
      <c r="I213" s="509">
        <v>1864</v>
      </c>
      <c r="J213" s="509">
        <v>22</v>
      </c>
      <c r="K213" s="509">
        <v>41038</v>
      </c>
      <c r="L213" s="509">
        <v>0.91733726752503575</v>
      </c>
      <c r="M213" s="509">
        <v>1865.3636363636363</v>
      </c>
      <c r="N213" s="509">
        <v>20</v>
      </c>
      <c r="O213" s="509">
        <v>37380</v>
      </c>
      <c r="P213" s="522">
        <v>0.83556866952789699</v>
      </c>
      <c r="Q213" s="510">
        <v>1869</v>
      </c>
    </row>
    <row r="214" spans="1:17" ht="14.4" customHeight="1" x14ac:dyDescent="0.3">
      <c r="A214" s="505" t="s">
        <v>2291</v>
      </c>
      <c r="B214" s="506" t="s">
        <v>1917</v>
      </c>
      <c r="C214" s="506" t="s">
        <v>1894</v>
      </c>
      <c r="D214" s="506" t="s">
        <v>2207</v>
      </c>
      <c r="E214" s="506" t="s">
        <v>2208</v>
      </c>
      <c r="F214" s="509"/>
      <c r="G214" s="509"/>
      <c r="H214" s="509"/>
      <c r="I214" s="509"/>
      <c r="J214" s="509"/>
      <c r="K214" s="509"/>
      <c r="L214" s="509"/>
      <c r="M214" s="509"/>
      <c r="N214" s="509">
        <v>1</v>
      </c>
      <c r="O214" s="509">
        <v>159</v>
      </c>
      <c r="P214" s="522"/>
      <c r="Q214" s="510">
        <v>159</v>
      </c>
    </row>
    <row r="215" spans="1:17" ht="14.4" customHeight="1" x14ac:dyDescent="0.3">
      <c r="A215" s="505" t="s">
        <v>2291</v>
      </c>
      <c r="B215" s="506" t="s">
        <v>1917</v>
      </c>
      <c r="C215" s="506" t="s">
        <v>1894</v>
      </c>
      <c r="D215" s="506" t="s">
        <v>2215</v>
      </c>
      <c r="E215" s="506" t="s">
        <v>2216</v>
      </c>
      <c r="F215" s="509">
        <v>13</v>
      </c>
      <c r="G215" s="509">
        <v>108992</v>
      </c>
      <c r="H215" s="509">
        <v>1</v>
      </c>
      <c r="I215" s="509">
        <v>8384</v>
      </c>
      <c r="J215" s="509">
        <v>14</v>
      </c>
      <c r="K215" s="509">
        <v>117442</v>
      </c>
      <c r="L215" s="509">
        <v>1.0775286259541985</v>
      </c>
      <c r="M215" s="509">
        <v>8388.7142857142862</v>
      </c>
      <c r="N215" s="509">
        <v>11</v>
      </c>
      <c r="O215" s="509">
        <v>92389</v>
      </c>
      <c r="P215" s="522">
        <v>0.84766771873165003</v>
      </c>
      <c r="Q215" s="510">
        <v>8399</v>
      </c>
    </row>
    <row r="216" spans="1:17" ht="14.4" customHeight="1" x14ac:dyDescent="0.3">
      <c r="A216" s="505" t="s">
        <v>2291</v>
      </c>
      <c r="B216" s="506" t="s">
        <v>1917</v>
      </c>
      <c r="C216" s="506" t="s">
        <v>1894</v>
      </c>
      <c r="D216" s="506" t="s">
        <v>2223</v>
      </c>
      <c r="E216" s="506" t="s">
        <v>2224</v>
      </c>
      <c r="F216" s="509"/>
      <c r="G216" s="509"/>
      <c r="H216" s="509"/>
      <c r="I216" s="509"/>
      <c r="J216" s="509"/>
      <c r="K216" s="509"/>
      <c r="L216" s="509"/>
      <c r="M216" s="509"/>
      <c r="N216" s="509">
        <v>5</v>
      </c>
      <c r="O216" s="509">
        <v>10025</v>
      </c>
      <c r="P216" s="522"/>
      <c r="Q216" s="510">
        <v>2005</v>
      </c>
    </row>
    <row r="217" spans="1:17" ht="14.4" customHeight="1" x14ac:dyDescent="0.3">
      <c r="A217" s="505" t="s">
        <v>2291</v>
      </c>
      <c r="B217" s="506" t="s">
        <v>1917</v>
      </c>
      <c r="C217" s="506" t="s">
        <v>1894</v>
      </c>
      <c r="D217" s="506" t="s">
        <v>2325</v>
      </c>
      <c r="E217" s="506" t="s">
        <v>2326</v>
      </c>
      <c r="F217" s="509">
        <v>6</v>
      </c>
      <c r="G217" s="509">
        <v>34158</v>
      </c>
      <c r="H217" s="509">
        <v>1</v>
      </c>
      <c r="I217" s="509">
        <v>5693</v>
      </c>
      <c r="J217" s="509">
        <v>5</v>
      </c>
      <c r="K217" s="509">
        <v>28481</v>
      </c>
      <c r="L217" s="509">
        <v>0.83380174483283565</v>
      </c>
      <c r="M217" s="509">
        <v>5696.2</v>
      </c>
      <c r="N217" s="509">
        <v>6</v>
      </c>
      <c r="O217" s="509">
        <v>34230</v>
      </c>
      <c r="P217" s="522">
        <v>1.0021078517477604</v>
      </c>
      <c r="Q217" s="510">
        <v>5705</v>
      </c>
    </row>
    <row r="218" spans="1:17" ht="14.4" customHeight="1" x14ac:dyDescent="0.3">
      <c r="A218" s="505" t="s">
        <v>2291</v>
      </c>
      <c r="B218" s="506" t="s">
        <v>1917</v>
      </c>
      <c r="C218" s="506" t="s">
        <v>1894</v>
      </c>
      <c r="D218" s="506" t="s">
        <v>2229</v>
      </c>
      <c r="E218" s="506" t="s">
        <v>2230</v>
      </c>
      <c r="F218" s="509">
        <v>6</v>
      </c>
      <c r="G218" s="509">
        <v>3354</v>
      </c>
      <c r="H218" s="509">
        <v>1</v>
      </c>
      <c r="I218" s="509">
        <v>559</v>
      </c>
      <c r="J218" s="509">
        <v>4</v>
      </c>
      <c r="K218" s="509">
        <v>2242</v>
      </c>
      <c r="L218" s="509">
        <v>0.66845557543231959</v>
      </c>
      <c r="M218" s="509">
        <v>560.5</v>
      </c>
      <c r="N218" s="509">
        <v>5</v>
      </c>
      <c r="O218" s="509">
        <v>2815</v>
      </c>
      <c r="P218" s="522">
        <v>0.83929636255217654</v>
      </c>
      <c r="Q218" s="510">
        <v>563</v>
      </c>
    </row>
    <row r="219" spans="1:17" ht="14.4" customHeight="1" x14ac:dyDescent="0.3">
      <c r="A219" s="505" t="s">
        <v>2327</v>
      </c>
      <c r="B219" s="506" t="s">
        <v>1886</v>
      </c>
      <c r="C219" s="506" t="s">
        <v>1894</v>
      </c>
      <c r="D219" s="506" t="s">
        <v>1902</v>
      </c>
      <c r="E219" s="506"/>
      <c r="F219" s="509"/>
      <c r="G219" s="509"/>
      <c r="H219" s="509"/>
      <c r="I219" s="509"/>
      <c r="J219" s="509">
        <v>4</v>
      </c>
      <c r="K219" s="509">
        <v>2605</v>
      </c>
      <c r="L219" s="509"/>
      <c r="M219" s="509">
        <v>651.25</v>
      </c>
      <c r="N219" s="509"/>
      <c r="O219" s="509"/>
      <c r="P219" s="522"/>
      <c r="Q219" s="510"/>
    </row>
    <row r="220" spans="1:17" ht="14.4" customHeight="1" x14ac:dyDescent="0.3">
      <c r="A220" s="505" t="s">
        <v>2327</v>
      </c>
      <c r="B220" s="506" t="s">
        <v>1886</v>
      </c>
      <c r="C220" s="506" t="s">
        <v>1894</v>
      </c>
      <c r="D220" s="506" t="s">
        <v>1903</v>
      </c>
      <c r="E220" s="506" t="s">
        <v>1904</v>
      </c>
      <c r="F220" s="509"/>
      <c r="G220" s="509"/>
      <c r="H220" s="509"/>
      <c r="I220" s="509"/>
      <c r="J220" s="509">
        <v>4</v>
      </c>
      <c r="K220" s="509">
        <v>486</v>
      </c>
      <c r="L220" s="509"/>
      <c r="M220" s="509">
        <v>121.5</v>
      </c>
      <c r="N220" s="509">
        <v>1</v>
      </c>
      <c r="O220" s="509">
        <v>123</v>
      </c>
      <c r="P220" s="522"/>
      <c r="Q220" s="510">
        <v>123</v>
      </c>
    </row>
    <row r="221" spans="1:17" ht="14.4" customHeight="1" x14ac:dyDescent="0.3">
      <c r="A221" s="505" t="s">
        <v>2327</v>
      </c>
      <c r="B221" s="506" t="s">
        <v>1886</v>
      </c>
      <c r="C221" s="506" t="s">
        <v>1894</v>
      </c>
      <c r="D221" s="506" t="s">
        <v>1905</v>
      </c>
      <c r="E221" s="506" t="s">
        <v>1906</v>
      </c>
      <c r="F221" s="509"/>
      <c r="G221" s="509"/>
      <c r="H221" s="509"/>
      <c r="I221" s="509"/>
      <c r="J221" s="509"/>
      <c r="K221" s="509"/>
      <c r="L221" s="509"/>
      <c r="M221" s="509"/>
      <c r="N221" s="509">
        <v>1</v>
      </c>
      <c r="O221" s="509">
        <v>269</v>
      </c>
      <c r="P221" s="522"/>
      <c r="Q221" s="510">
        <v>269</v>
      </c>
    </row>
    <row r="222" spans="1:17" ht="14.4" customHeight="1" x14ac:dyDescent="0.3">
      <c r="A222" s="505" t="s">
        <v>2327</v>
      </c>
      <c r="B222" s="506" t="s">
        <v>1886</v>
      </c>
      <c r="C222" s="506" t="s">
        <v>1894</v>
      </c>
      <c r="D222" s="506" t="s">
        <v>1913</v>
      </c>
      <c r="E222" s="506" t="s">
        <v>1914</v>
      </c>
      <c r="F222" s="509"/>
      <c r="G222" s="509"/>
      <c r="H222" s="509"/>
      <c r="I222" s="509"/>
      <c r="J222" s="509"/>
      <c r="K222" s="509"/>
      <c r="L222" s="509"/>
      <c r="M222" s="509"/>
      <c r="N222" s="509">
        <v>1</v>
      </c>
      <c r="O222" s="509">
        <v>725</v>
      </c>
      <c r="P222" s="522"/>
      <c r="Q222" s="510">
        <v>725</v>
      </c>
    </row>
    <row r="223" spans="1:17" ht="14.4" customHeight="1" x14ac:dyDescent="0.3">
      <c r="A223" s="505" t="s">
        <v>2327</v>
      </c>
      <c r="B223" s="506" t="s">
        <v>1917</v>
      </c>
      <c r="C223" s="506" t="s">
        <v>1918</v>
      </c>
      <c r="D223" s="506" t="s">
        <v>1919</v>
      </c>
      <c r="E223" s="506" t="s">
        <v>1920</v>
      </c>
      <c r="F223" s="509">
        <v>1</v>
      </c>
      <c r="G223" s="509">
        <v>484.78</v>
      </c>
      <c r="H223" s="509">
        <v>1</v>
      </c>
      <c r="I223" s="509">
        <v>484.78</v>
      </c>
      <c r="J223" s="509"/>
      <c r="K223" s="509"/>
      <c r="L223" s="509"/>
      <c r="M223" s="509"/>
      <c r="N223" s="509"/>
      <c r="O223" s="509"/>
      <c r="P223" s="522"/>
      <c r="Q223" s="510"/>
    </row>
    <row r="224" spans="1:17" ht="14.4" customHeight="1" x14ac:dyDescent="0.3">
      <c r="A224" s="505" t="s">
        <v>2327</v>
      </c>
      <c r="B224" s="506" t="s">
        <v>1917</v>
      </c>
      <c r="C224" s="506" t="s">
        <v>1918</v>
      </c>
      <c r="D224" s="506" t="s">
        <v>1921</v>
      </c>
      <c r="E224" s="506" t="s">
        <v>626</v>
      </c>
      <c r="F224" s="509"/>
      <c r="G224" s="509"/>
      <c r="H224" s="509"/>
      <c r="I224" s="509"/>
      <c r="J224" s="509">
        <v>0.5</v>
      </c>
      <c r="K224" s="509">
        <v>500.29</v>
      </c>
      <c r="L224" s="509"/>
      <c r="M224" s="509">
        <v>1000.58</v>
      </c>
      <c r="N224" s="509"/>
      <c r="O224" s="509"/>
      <c r="P224" s="522"/>
      <c r="Q224" s="510"/>
    </row>
    <row r="225" spans="1:17" ht="14.4" customHeight="1" x14ac:dyDescent="0.3">
      <c r="A225" s="505" t="s">
        <v>2327</v>
      </c>
      <c r="B225" s="506" t="s">
        <v>1917</v>
      </c>
      <c r="C225" s="506" t="s">
        <v>1918</v>
      </c>
      <c r="D225" s="506" t="s">
        <v>1922</v>
      </c>
      <c r="E225" s="506" t="s">
        <v>626</v>
      </c>
      <c r="F225" s="509">
        <v>2.5</v>
      </c>
      <c r="G225" s="509">
        <v>4974.59</v>
      </c>
      <c r="H225" s="509">
        <v>1</v>
      </c>
      <c r="I225" s="509">
        <v>1989.836</v>
      </c>
      <c r="J225" s="509">
        <v>2.25</v>
      </c>
      <c r="K225" s="509">
        <v>4500.6000000000004</v>
      </c>
      <c r="L225" s="509">
        <v>0.90471777573629186</v>
      </c>
      <c r="M225" s="509">
        <v>2000.2666666666669</v>
      </c>
      <c r="N225" s="509">
        <v>2.5</v>
      </c>
      <c r="O225" s="509">
        <v>4278.16</v>
      </c>
      <c r="P225" s="522">
        <v>0.86000253287205575</v>
      </c>
      <c r="Q225" s="510">
        <v>1711.2639999999999</v>
      </c>
    </row>
    <row r="226" spans="1:17" ht="14.4" customHeight="1" x14ac:dyDescent="0.3">
      <c r="A226" s="505" t="s">
        <v>2327</v>
      </c>
      <c r="B226" s="506" t="s">
        <v>1917</v>
      </c>
      <c r="C226" s="506" t="s">
        <v>1918</v>
      </c>
      <c r="D226" s="506" t="s">
        <v>1923</v>
      </c>
      <c r="E226" s="506" t="s">
        <v>1924</v>
      </c>
      <c r="F226" s="509">
        <v>3.34</v>
      </c>
      <c r="G226" s="509">
        <v>8907.08</v>
      </c>
      <c r="H226" s="509">
        <v>1</v>
      </c>
      <c r="I226" s="509">
        <v>2666.7904191616767</v>
      </c>
      <c r="J226" s="509">
        <v>8.3699999999999992</v>
      </c>
      <c r="K226" s="509">
        <v>22360.03</v>
      </c>
      <c r="L226" s="509">
        <v>2.5103659111628054</v>
      </c>
      <c r="M226" s="509">
        <v>2671.4492234169657</v>
      </c>
      <c r="N226" s="509">
        <v>2.68</v>
      </c>
      <c r="O226" s="509">
        <v>6848.2</v>
      </c>
      <c r="P226" s="522">
        <v>0.76884905041831886</v>
      </c>
      <c r="Q226" s="510">
        <v>2555.2985074626863</v>
      </c>
    </row>
    <row r="227" spans="1:17" ht="14.4" customHeight="1" x14ac:dyDescent="0.3">
      <c r="A227" s="505" t="s">
        <v>2327</v>
      </c>
      <c r="B227" s="506" t="s">
        <v>1917</v>
      </c>
      <c r="C227" s="506" t="s">
        <v>1918</v>
      </c>
      <c r="D227" s="506" t="s">
        <v>1925</v>
      </c>
      <c r="E227" s="506" t="s">
        <v>1924</v>
      </c>
      <c r="F227" s="509">
        <v>1</v>
      </c>
      <c r="G227" s="509">
        <v>6666.9900000000007</v>
      </c>
      <c r="H227" s="509">
        <v>1</v>
      </c>
      <c r="I227" s="509">
        <v>6666.9900000000007</v>
      </c>
      <c r="J227" s="509">
        <v>1.2</v>
      </c>
      <c r="K227" s="509">
        <v>8014.3200000000006</v>
      </c>
      <c r="L227" s="509">
        <v>1.2020896986496155</v>
      </c>
      <c r="M227" s="509">
        <v>6678.6</v>
      </c>
      <c r="N227" s="509">
        <v>0.8</v>
      </c>
      <c r="O227" s="509">
        <v>5110.6000000000004</v>
      </c>
      <c r="P227" s="522">
        <v>0.76655282218812382</v>
      </c>
      <c r="Q227" s="510">
        <v>6388.25</v>
      </c>
    </row>
    <row r="228" spans="1:17" ht="14.4" customHeight="1" x14ac:dyDescent="0.3">
      <c r="A228" s="505" t="s">
        <v>2327</v>
      </c>
      <c r="B228" s="506" t="s">
        <v>1917</v>
      </c>
      <c r="C228" s="506" t="s">
        <v>1918</v>
      </c>
      <c r="D228" s="506" t="s">
        <v>1927</v>
      </c>
      <c r="E228" s="506" t="s">
        <v>637</v>
      </c>
      <c r="F228" s="509">
        <v>8.0500000000000007</v>
      </c>
      <c r="G228" s="509">
        <v>7945.73</v>
      </c>
      <c r="H228" s="509">
        <v>1</v>
      </c>
      <c r="I228" s="509">
        <v>987.0472049689439</v>
      </c>
      <c r="J228" s="509">
        <v>6</v>
      </c>
      <c r="K228" s="509">
        <v>5934.16</v>
      </c>
      <c r="L228" s="509">
        <v>0.74683635109675262</v>
      </c>
      <c r="M228" s="509">
        <v>989.02666666666664</v>
      </c>
      <c r="N228" s="509">
        <v>13.850000000000001</v>
      </c>
      <c r="O228" s="509">
        <v>13176</v>
      </c>
      <c r="P228" s="522">
        <v>1.6582491476554075</v>
      </c>
      <c r="Q228" s="510">
        <v>951.33574007220204</v>
      </c>
    </row>
    <row r="229" spans="1:17" ht="14.4" customHeight="1" x14ac:dyDescent="0.3">
      <c r="A229" s="505" t="s">
        <v>2327</v>
      </c>
      <c r="B229" s="506" t="s">
        <v>1917</v>
      </c>
      <c r="C229" s="506" t="s">
        <v>1918</v>
      </c>
      <c r="D229" s="506" t="s">
        <v>1931</v>
      </c>
      <c r="E229" s="506" t="s">
        <v>716</v>
      </c>
      <c r="F229" s="509">
        <v>0.8500000000000002</v>
      </c>
      <c r="G229" s="509">
        <v>9068.59</v>
      </c>
      <c r="H229" s="509">
        <v>1</v>
      </c>
      <c r="I229" s="509">
        <v>10668.929411764704</v>
      </c>
      <c r="J229" s="509">
        <v>1.01</v>
      </c>
      <c r="K229" s="509">
        <v>10440.720000000001</v>
      </c>
      <c r="L229" s="509">
        <v>1.151305770797886</v>
      </c>
      <c r="M229" s="509">
        <v>10337.346534653467</v>
      </c>
      <c r="N229" s="509">
        <v>0.95</v>
      </c>
      <c r="O229" s="509">
        <v>9393.48</v>
      </c>
      <c r="P229" s="522">
        <v>1.0358258560592108</v>
      </c>
      <c r="Q229" s="510">
        <v>9887.8736842105263</v>
      </c>
    </row>
    <row r="230" spans="1:17" ht="14.4" customHeight="1" x14ac:dyDescent="0.3">
      <c r="A230" s="505" t="s">
        <v>2327</v>
      </c>
      <c r="B230" s="506" t="s">
        <v>1917</v>
      </c>
      <c r="C230" s="506" t="s">
        <v>1918</v>
      </c>
      <c r="D230" s="506" t="s">
        <v>1933</v>
      </c>
      <c r="E230" s="506" t="s">
        <v>1930</v>
      </c>
      <c r="F230" s="509"/>
      <c r="G230" s="509"/>
      <c r="H230" s="509"/>
      <c r="I230" s="509"/>
      <c r="J230" s="509">
        <v>0.08</v>
      </c>
      <c r="K230" s="509">
        <v>424.86</v>
      </c>
      <c r="L230" s="509"/>
      <c r="M230" s="509">
        <v>5310.75</v>
      </c>
      <c r="N230" s="509"/>
      <c r="O230" s="509"/>
      <c r="P230" s="522"/>
      <c r="Q230" s="510"/>
    </row>
    <row r="231" spans="1:17" ht="14.4" customHeight="1" x14ac:dyDescent="0.3">
      <c r="A231" s="505" t="s">
        <v>2327</v>
      </c>
      <c r="B231" s="506" t="s">
        <v>1917</v>
      </c>
      <c r="C231" s="506" t="s">
        <v>1918</v>
      </c>
      <c r="D231" s="506" t="s">
        <v>1934</v>
      </c>
      <c r="E231" s="506" t="s">
        <v>716</v>
      </c>
      <c r="F231" s="509">
        <v>0.02</v>
      </c>
      <c r="G231" s="509">
        <v>128.99</v>
      </c>
      <c r="H231" s="509">
        <v>1</v>
      </c>
      <c r="I231" s="509">
        <v>6449.5</v>
      </c>
      <c r="J231" s="509"/>
      <c r="K231" s="509"/>
      <c r="L231" s="509"/>
      <c r="M231" s="509"/>
      <c r="N231" s="509"/>
      <c r="O231" s="509"/>
      <c r="P231" s="522"/>
      <c r="Q231" s="510"/>
    </row>
    <row r="232" spans="1:17" ht="14.4" customHeight="1" x14ac:dyDescent="0.3">
      <c r="A232" s="505" t="s">
        <v>2327</v>
      </c>
      <c r="B232" s="506" t="s">
        <v>1917</v>
      </c>
      <c r="C232" s="506" t="s">
        <v>1918</v>
      </c>
      <c r="D232" s="506" t="s">
        <v>1938</v>
      </c>
      <c r="E232" s="506" t="s">
        <v>641</v>
      </c>
      <c r="F232" s="509">
        <v>2</v>
      </c>
      <c r="G232" s="509">
        <v>1933.48</v>
      </c>
      <c r="H232" s="509">
        <v>1</v>
      </c>
      <c r="I232" s="509">
        <v>966.74</v>
      </c>
      <c r="J232" s="509">
        <v>6</v>
      </c>
      <c r="K232" s="509">
        <v>5851.3200000000006</v>
      </c>
      <c r="L232" s="509">
        <v>3.0263152450503759</v>
      </c>
      <c r="M232" s="509">
        <v>975.22000000000014</v>
      </c>
      <c r="N232" s="509">
        <v>4</v>
      </c>
      <c r="O232" s="509">
        <v>3731.28</v>
      </c>
      <c r="P232" s="522">
        <v>1.9298260131989988</v>
      </c>
      <c r="Q232" s="510">
        <v>932.82</v>
      </c>
    </row>
    <row r="233" spans="1:17" ht="14.4" customHeight="1" x14ac:dyDescent="0.3">
      <c r="A233" s="505" t="s">
        <v>2327</v>
      </c>
      <c r="B233" s="506" t="s">
        <v>1917</v>
      </c>
      <c r="C233" s="506" t="s">
        <v>1918</v>
      </c>
      <c r="D233" s="506" t="s">
        <v>1943</v>
      </c>
      <c r="E233" s="506" t="s">
        <v>660</v>
      </c>
      <c r="F233" s="509">
        <v>3.5199999999999996</v>
      </c>
      <c r="G233" s="509">
        <v>38296.67</v>
      </c>
      <c r="H233" s="509">
        <v>1</v>
      </c>
      <c r="I233" s="509">
        <v>10879.735795454546</v>
      </c>
      <c r="J233" s="509">
        <v>4.5199999999999996</v>
      </c>
      <c r="K233" s="509">
        <v>49201.710000000014</v>
      </c>
      <c r="L233" s="509">
        <v>1.2847516507309908</v>
      </c>
      <c r="M233" s="509">
        <v>10885.334070796463</v>
      </c>
      <c r="N233" s="509">
        <v>0.76</v>
      </c>
      <c r="O233" s="509">
        <v>6729.0399999999991</v>
      </c>
      <c r="P233" s="522">
        <v>0.17570822737329381</v>
      </c>
      <c r="Q233" s="510">
        <v>8853.9999999999982</v>
      </c>
    </row>
    <row r="234" spans="1:17" ht="14.4" customHeight="1" x14ac:dyDescent="0.3">
      <c r="A234" s="505" t="s">
        <v>2327</v>
      </c>
      <c r="B234" s="506" t="s">
        <v>1917</v>
      </c>
      <c r="C234" s="506" t="s">
        <v>1918</v>
      </c>
      <c r="D234" s="506" t="s">
        <v>1944</v>
      </c>
      <c r="E234" s="506" t="s">
        <v>738</v>
      </c>
      <c r="F234" s="509">
        <v>0.60000000000000009</v>
      </c>
      <c r="G234" s="509">
        <v>1170.26</v>
      </c>
      <c r="H234" s="509">
        <v>1</v>
      </c>
      <c r="I234" s="509">
        <v>1950.4333333333329</v>
      </c>
      <c r="J234" s="509">
        <v>1.5</v>
      </c>
      <c r="K234" s="509">
        <v>2934.1500000000005</v>
      </c>
      <c r="L234" s="509">
        <v>2.5072633431886935</v>
      </c>
      <c r="M234" s="509">
        <v>1956.1000000000004</v>
      </c>
      <c r="N234" s="509">
        <v>0.7</v>
      </c>
      <c r="O234" s="509">
        <v>1364.51</v>
      </c>
      <c r="P234" s="522">
        <v>1.1659887546357219</v>
      </c>
      <c r="Q234" s="510">
        <v>1949.3000000000002</v>
      </c>
    </row>
    <row r="235" spans="1:17" ht="14.4" customHeight="1" x14ac:dyDescent="0.3">
      <c r="A235" s="505" t="s">
        <v>2327</v>
      </c>
      <c r="B235" s="506" t="s">
        <v>1917</v>
      </c>
      <c r="C235" s="506" t="s">
        <v>1918</v>
      </c>
      <c r="D235" s="506" t="s">
        <v>1945</v>
      </c>
      <c r="E235" s="506" t="s">
        <v>660</v>
      </c>
      <c r="F235" s="509"/>
      <c r="G235" s="509"/>
      <c r="H235" s="509"/>
      <c r="I235" s="509"/>
      <c r="J235" s="509">
        <v>3.6</v>
      </c>
      <c r="K235" s="509">
        <v>7863.5400000000009</v>
      </c>
      <c r="L235" s="509"/>
      <c r="M235" s="509">
        <v>2184.3166666666671</v>
      </c>
      <c r="N235" s="509">
        <v>14.25</v>
      </c>
      <c r="O235" s="509">
        <v>25233.9</v>
      </c>
      <c r="P235" s="522"/>
      <c r="Q235" s="510">
        <v>1770.8000000000002</v>
      </c>
    </row>
    <row r="236" spans="1:17" ht="14.4" customHeight="1" x14ac:dyDescent="0.3">
      <c r="A236" s="505" t="s">
        <v>2327</v>
      </c>
      <c r="B236" s="506" t="s">
        <v>1917</v>
      </c>
      <c r="C236" s="506" t="s">
        <v>1918</v>
      </c>
      <c r="D236" s="506" t="s">
        <v>1946</v>
      </c>
      <c r="E236" s="506" t="s">
        <v>645</v>
      </c>
      <c r="F236" s="509">
        <v>0.6</v>
      </c>
      <c r="G236" s="509">
        <v>226.44</v>
      </c>
      <c r="H236" s="509">
        <v>1</v>
      </c>
      <c r="I236" s="509">
        <v>377.40000000000003</v>
      </c>
      <c r="J236" s="509">
        <v>0.44999999999999996</v>
      </c>
      <c r="K236" s="509">
        <v>170.7</v>
      </c>
      <c r="L236" s="509">
        <v>0.75384207737148912</v>
      </c>
      <c r="M236" s="509">
        <v>379.33333333333337</v>
      </c>
      <c r="N236" s="509">
        <v>0.4</v>
      </c>
      <c r="O236" s="509">
        <v>165.56</v>
      </c>
      <c r="P236" s="522">
        <v>0.73114290761349587</v>
      </c>
      <c r="Q236" s="510">
        <v>413.9</v>
      </c>
    </row>
    <row r="237" spans="1:17" ht="14.4" customHeight="1" x14ac:dyDescent="0.3">
      <c r="A237" s="505" t="s">
        <v>2327</v>
      </c>
      <c r="B237" s="506" t="s">
        <v>1917</v>
      </c>
      <c r="C237" s="506" t="s">
        <v>1918</v>
      </c>
      <c r="D237" s="506" t="s">
        <v>1947</v>
      </c>
      <c r="E237" s="506" t="s">
        <v>622</v>
      </c>
      <c r="F237" s="509">
        <v>0.05</v>
      </c>
      <c r="G237" s="509">
        <v>47.24</v>
      </c>
      <c r="H237" s="509">
        <v>1</v>
      </c>
      <c r="I237" s="509">
        <v>944.8</v>
      </c>
      <c r="J237" s="509">
        <v>0.18</v>
      </c>
      <c r="K237" s="509">
        <v>172.89000000000001</v>
      </c>
      <c r="L237" s="509">
        <v>3.6598221845893311</v>
      </c>
      <c r="M237" s="509">
        <v>960.50000000000011</v>
      </c>
      <c r="N237" s="509">
        <v>0.08</v>
      </c>
      <c r="O237" s="509">
        <v>72.3</v>
      </c>
      <c r="P237" s="522">
        <v>1.5304826418289583</v>
      </c>
      <c r="Q237" s="510">
        <v>903.75</v>
      </c>
    </row>
    <row r="238" spans="1:17" ht="14.4" customHeight="1" x14ac:dyDescent="0.3">
      <c r="A238" s="505" t="s">
        <v>2327</v>
      </c>
      <c r="B238" s="506" t="s">
        <v>1917</v>
      </c>
      <c r="C238" s="506" t="s">
        <v>1918</v>
      </c>
      <c r="D238" s="506" t="s">
        <v>1948</v>
      </c>
      <c r="E238" s="506" t="s">
        <v>660</v>
      </c>
      <c r="F238" s="509"/>
      <c r="G238" s="509"/>
      <c r="H238" s="509"/>
      <c r="I238" s="509"/>
      <c r="J238" s="509"/>
      <c r="K238" s="509"/>
      <c r="L238" s="509"/>
      <c r="M238" s="509"/>
      <c r="N238" s="509">
        <v>0.57000000000000006</v>
      </c>
      <c r="O238" s="509">
        <v>21249.67</v>
      </c>
      <c r="P238" s="522"/>
      <c r="Q238" s="510">
        <v>37280.122807017535</v>
      </c>
    </row>
    <row r="239" spans="1:17" ht="14.4" customHeight="1" x14ac:dyDescent="0.3">
      <c r="A239" s="505" t="s">
        <v>2327</v>
      </c>
      <c r="B239" s="506" t="s">
        <v>1917</v>
      </c>
      <c r="C239" s="506" t="s">
        <v>1887</v>
      </c>
      <c r="D239" s="506" t="s">
        <v>1959</v>
      </c>
      <c r="E239" s="506" t="s">
        <v>1960</v>
      </c>
      <c r="F239" s="509">
        <v>1</v>
      </c>
      <c r="G239" s="509">
        <v>972.32</v>
      </c>
      <c r="H239" s="509">
        <v>1</v>
      </c>
      <c r="I239" s="509">
        <v>972.32</v>
      </c>
      <c r="J239" s="509"/>
      <c r="K239" s="509"/>
      <c r="L239" s="509"/>
      <c r="M239" s="509"/>
      <c r="N239" s="509">
        <v>1</v>
      </c>
      <c r="O239" s="509">
        <v>972.32</v>
      </c>
      <c r="P239" s="522">
        <v>1</v>
      </c>
      <c r="Q239" s="510">
        <v>972.32</v>
      </c>
    </row>
    <row r="240" spans="1:17" ht="14.4" customHeight="1" x14ac:dyDescent="0.3">
      <c r="A240" s="505" t="s">
        <v>2327</v>
      </c>
      <c r="B240" s="506" t="s">
        <v>1917</v>
      </c>
      <c r="C240" s="506" t="s">
        <v>1887</v>
      </c>
      <c r="D240" s="506" t="s">
        <v>1961</v>
      </c>
      <c r="E240" s="506" t="s">
        <v>1960</v>
      </c>
      <c r="F240" s="509"/>
      <c r="G240" s="509"/>
      <c r="H240" s="509"/>
      <c r="I240" s="509"/>
      <c r="J240" s="509">
        <v>1</v>
      </c>
      <c r="K240" s="509">
        <v>1408.42</v>
      </c>
      <c r="L240" s="509"/>
      <c r="M240" s="509">
        <v>1408.42</v>
      </c>
      <c r="N240" s="509"/>
      <c r="O240" s="509"/>
      <c r="P240" s="522"/>
      <c r="Q240" s="510"/>
    </row>
    <row r="241" spans="1:17" ht="14.4" customHeight="1" x14ac:dyDescent="0.3">
      <c r="A241" s="505" t="s">
        <v>2327</v>
      </c>
      <c r="B241" s="506" t="s">
        <v>1917</v>
      </c>
      <c r="C241" s="506" t="s">
        <v>1887</v>
      </c>
      <c r="D241" s="506" t="s">
        <v>1962</v>
      </c>
      <c r="E241" s="506" t="s">
        <v>1960</v>
      </c>
      <c r="F241" s="509"/>
      <c r="G241" s="509"/>
      <c r="H241" s="509"/>
      <c r="I241" s="509"/>
      <c r="J241" s="509">
        <v>1</v>
      </c>
      <c r="K241" s="509">
        <v>1707.31</v>
      </c>
      <c r="L241" s="509"/>
      <c r="M241" s="509">
        <v>1707.31</v>
      </c>
      <c r="N241" s="509"/>
      <c r="O241" s="509"/>
      <c r="P241" s="522"/>
      <c r="Q241" s="510"/>
    </row>
    <row r="242" spans="1:17" ht="14.4" customHeight="1" x14ac:dyDescent="0.3">
      <c r="A242" s="505" t="s">
        <v>2327</v>
      </c>
      <c r="B242" s="506" t="s">
        <v>1917</v>
      </c>
      <c r="C242" s="506" t="s">
        <v>1887</v>
      </c>
      <c r="D242" s="506" t="s">
        <v>1963</v>
      </c>
      <c r="E242" s="506" t="s">
        <v>1960</v>
      </c>
      <c r="F242" s="509"/>
      <c r="G242" s="509"/>
      <c r="H242" s="509"/>
      <c r="I242" s="509"/>
      <c r="J242" s="509">
        <v>5</v>
      </c>
      <c r="K242" s="509">
        <v>10331.5</v>
      </c>
      <c r="L242" s="509"/>
      <c r="M242" s="509">
        <v>2066.3000000000002</v>
      </c>
      <c r="N242" s="509">
        <v>2</v>
      </c>
      <c r="O242" s="509">
        <v>4132.6000000000004</v>
      </c>
      <c r="P242" s="522"/>
      <c r="Q242" s="510">
        <v>2066.3000000000002</v>
      </c>
    </row>
    <row r="243" spans="1:17" ht="14.4" customHeight="1" x14ac:dyDescent="0.3">
      <c r="A243" s="505" t="s">
        <v>2327</v>
      </c>
      <c r="B243" s="506" t="s">
        <v>1917</v>
      </c>
      <c r="C243" s="506" t="s">
        <v>1887</v>
      </c>
      <c r="D243" s="506" t="s">
        <v>1964</v>
      </c>
      <c r="E243" s="506" t="s">
        <v>1965</v>
      </c>
      <c r="F243" s="509"/>
      <c r="G243" s="509"/>
      <c r="H243" s="509"/>
      <c r="I243" s="509"/>
      <c r="J243" s="509"/>
      <c r="K243" s="509"/>
      <c r="L243" s="509"/>
      <c r="M243" s="509"/>
      <c r="N243" s="509">
        <v>1</v>
      </c>
      <c r="O243" s="509">
        <v>1932.09</v>
      </c>
      <c r="P243" s="522"/>
      <c r="Q243" s="510">
        <v>1932.09</v>
      </c>
    </row>
    <row r="244" spans="1:17" ht="14.4" customHeight="1" x14ac:dyDescent="0.3">
      <c r="A244" s="505" t="s">
        <v>2327</v>
      </c>
      <c r="B244" s="506" t="s">
        <v>1917</v>
      </c>
      <c r="C244" s="506" t="s">
        <v>1887</v>
      </c>
      <c r="D244" s="506" t="s">
        <v>1966</v>
      </c>
      <c r="E244" s="506" t="s">
        <v>1967</v>
      </c>
      <c r="F244" s="509"/>
      <c r="G244" s="509"/>
      <c r="H244" s="509"/>
      <c r="I244" s="509"/>
      <c r="J244" s="509">
        <v>1</v>
      </c>
      <c r="K244" s="509">
        <v>1027.76</v>
      </c>
      <c r="L244" s="509"/>
      <c r="M244" s="509">
        <v>1027.76</v>
      </c>
      <c r="N244" s="509"/>
      <c r="O244" s="509"/>
      <c r="P244" s="522"/>
      <c r="Q244" s="510"/>
    </row>
    <row r="245" spans="1:17" ht="14.4" customHeight="1" x14ac:dyDescent="0.3">
      <c r="A245" s="505" t="s">
        <v>2327</v>
      </c>
      <c r="B245" s="506" t="s">
        <v>1917</v>
      </c>
      <c r="C245" s="506" t="s">
        <v>1887</v>
      </c>
      <c r="D245" s="506" t="s">
        <v>1968</v>
      </c>
      <c r="E245" s="506" t="s">
        <v>1967</v>
      </c>
      <c r="F245" s="509"/>
      <c r="G245" s="509"/>
      <c r="H245" s="509"/>
      <c r="I245" s="509"/>
      <c r="J245" s="509">
        <v>2</v>
      </c>
      <c r="K245" s="509">
        <v>4283.7</v>
      </c>
      <c r="L245" s="509"/>
      <c r="M245" s="509">
        <v>2141.85</v>
      </c>
      <c r="N245" s="509">
        <v>3</v>
      </c>
      <c r="O245" s="509">
        <v>6425.5499999999993</v>
      </c>
      <c r="P245" s="522"/>
      <c r="Q245" s="510">
        <v>2141.85</v>
      </c>
    </row>
    <row r="246" spans="1:17" ht="14.4" customHeight="1" x14ac:dyDescent="0.3">
      <c r="A246" s="505" t="s">
        <v>2327</v>
      </c>
      <c r="B246" s="506" t="s">
        <v>1917</v>
      </c>
      <c r="C246" s="506" t="s">
        <v>1887</v>
      </c>
      <c r="D246" s="506" t="s">
        <v>1971</v>
      </c>
      <c r="E246" s="506" t="s">
        <v>1972</v>
      </c>
      <c r="F246" s="509"/>
      <c r="G246" s="509"/>
      <c r="H246" s="509"/>
      <c r="I246" s="509"/>
      <c r="J246" s="509"/>
      <c r="K246" s="509"/>
      <c r="L246" s="509"/>
      <c r="M246" s="509"/>
      <c r="N246" s="509">
        <v>1</v>
      </c>
      <c r="O246" s="509">
        <v>8536.5499999999993</v>
      </c>
      <c r="P246" s="522"/>
      <c r="Q246" s="510">
        <v>8536.5499999999993</v>
      </c>
    </row>
    <row r="247" spans="1:17" ht="14.4" customHeight="1" x14ac:dyDescent="0.3">
      <c r="A247" s="505" t="s">
        <v>2327</v>
      </c>
      <c r="B247" s="506" t="s">
        <v>1917</v>
      </c>
      <c r="C247" s="506" t="s">
        <v>1887</v>
      </c>
      <c r="D247" s="506" t="s">
        <v>1977</v>
      </c>
      <c r="E247" s="506" t="s">
        <v>1978</v>
      </c>
      <c r="F247" s="509">
        <v>2</v>
      </c>
      <c r="G247" s="509">
        <v>4473</v>
      </c>
      <c r="H247" s="509">
        <v>1</v>
      </c>
      <c r="I247" s="509">
        <v>2236.5</v>
      </c>
      <c r="J247" s="509">
        <v>1</v>
      </c>
      <c r="K247" s="509">
        <v>2236.5</v>
      </c>
      <c r="L247" s="509">
        <v>0.5</v>
      </c>
      <c r="M247" s="509">
        <v>2236.5</v>
      </c>
      <c r="N247" s="509">
        <v>1</v>
      </c>
      <c r="O247" s="509">
        <v>2236.5</v>
      </c>
      <c r="P247" s="522">
        <v>0.5</v>
      </c>
      <c r="Q247" s="510">
        <v>2236.5</v>
      </c>
    </row>
    <row r="248" spans="1:17" ht="14.4" customHeight="1" x14ac:dyDescent="0.3">
      <c r="A248" s="505" t="s">
        <v>2327</v>
      </c>
      <c r="B248" s="506" t="s">
        <v>1917</v>
      </c>
      <c r="C248" s="506" t="s">
        <v>1887</v>
      </c>
      <c r="D248" s="506" t="s">
        <v>2274</v>
      </c>
      <c r="E248" s="506" t="s">
        <v>2275</v>
      </c>
      <c r="F248" s="509"/>
      <c r="G248" s="509"/>
      <c r="H248" s="509"/>
      <c r="I248" s="509"/>
      <c r="J248" s="509">
        <v>1</v>
      </c>
      <c r="K248" s="509">
        <v>29018.18</v>
      </c>
      <c r="L248" s="509"/>
      <c r="M248" s="509">
        <v>29018.18</v>
      </c>
      <c r="N248" s="509"/>
      <c r="O248" s="509"/>
      <c r="P248" s="522"/>
      <c r="Q248" s="510"/>
    </row>
    <row r="249" spans="1:17" ht="14.4" customHeight="1" x14ac:dyDescent="0.3">
      <c r="A249" s="505" t="s">
        <v>2327</v>
      </c>
      <c r="B249" s="506" t="s">
        <v>1917</v>
      </c>
      <c r="C249" s="506" t="s">
        <v>1887</v>
      </c>
      <c r="D249" s="506" t="s">
        <v>1979</v>
      </c>
      <c r="E249" s="506" t="s">
        <v>1980</v>
      </c>
      <c r="F249" s="509"/>
      <c r="G249" s="509"/>
      <c r="H249" s="509"/>
      <c r="I249" s="509"/>
      <c r="J249" s="509">
        <v>5</v>
      </c>
      <c r="K249" s="509">
        <v>34453.9</v>
      </c>
      <c r="L249" s="509"/>
      <c r="M249" s="509">
        <v>6890.7800000000007</v>
      </c>
      <c r="N249" s="509">
        <v>5</v>
      </c>
      <c r="O249" s="509">
        <v>34453.9</v>
      </c>
      <c r="P249" s="522"/>
      <c r="Q249" s="510">
        <v>6890.7800000000007</v>
      </c>
    </row>
    <row r="250" spans="1:17" ht="14.4" customHeight="1" x14ac:dyDescent="0.3">
      <c r="A250" s="505" t="s">
        <v>2327</v>
      </c>
      <c r="B250" s="506" t="s">
        <v>1917</v>
      </c>
      <c r="C250" s="506" t="s">
        <v>1887</v>
      </c>
      <c r="D250" s="506" t="s">
        <v>1991</v>
      </c>
      <c r="E250" s="506" t="s">
        <v>1992</v>
      </c>
      <c r="F250" s="509">
        <v>1</v>
      </c>
      <c r="G250" s="509">
        <v>1002.8</v>
      </c>
      <c r="H250" s="509">
        <v>1</v>
      </c>
      <c r="I250" s="509">
        <v>1002.8</v>
      </c>
      <c r="J250" s="509">
        <v>1</v>
      </c>
      <c r="K250" s="509">
        <v>1002.8</v>
      </c>
      <c r="L250" s="509">
        <v>1</v>
      </c>
      <c r="M250" s="509">
        <v>1002.8</v>
      </c>
      <c r="N250" s="509">
        <v>1</v>
      </c>
      <c r="O250" s="509">
        <v>1002.8</v>
      </c>
      <c r="P250" s="522">
        <v>1</v>
      </c>
      <c r="Q250" s="510">
        <v>1002.8</v>
      </c>
    </row>
    <row r="251" spans="1:17" ht="14.4" customHeight="1" x14ac:dyDescent="0.3">
      <c r="A251" s="505" t="s">
        <v>2327</v>
      </c>
      <c r="B251" s="506" t="s">
        <v>1917</v>
      </c>
      <c r="C251" s="506" t="s">
        <v>1887</v>
      </c>
      <c r="D251" s="506" t="s">
        <v>1993</v>
      </c>
      <c r="E251" s="506" t="s">
        <v>1994</v>
      </c>
      <c r="F251" s="509"/>
      <c r="G251" s="509"/>
      <c r="H251" s="509"/>
      <c r="I251" s="509"/>
      <c r="J251" s="509">
        <v>2</v>
      </c>
      <c r="K251" s="509">
        <v>15300</v>
      </c>
      <c r="L251" s="509"/>
      <c r="M251" s="509">
        <v>7650</v>
      </c>
      <c r="N251" s="509">
        <v>3</v>
      </c>
      <c r="O251" s="509">
        <v>22950</v>
      </c>
      <c r="P251" s="522"/>
      <c r="Q251" s="510">
        <v>7650</v>
      </c>
    </row>
    <row r="252" spans="1:17" ht="14.4" customHeight="1" x14ac:dyDescent="0.3">
      <c r="A252" s="505" t="s">
        <v>2327</v>
      </c>
      <c r="B252" s="506" t="s">
        <v>1917</v>
      </c>
      <c r="C252" s="506" t="s">
        <v>1887</v>
      </c>
      <c r="D252" s="506" t="s">
        <v>1995</v>
      </c>
      <c r="E252" s="506" t="s">
        <v>1996</v>
      </c>
      <c r="F252" s="509"/>
      <c r="G252" s="509"/>
      <c r="H252" s="509"/>
      <c r="I252" s="509"/>
      <c r="J252" s="509">
        <v>1</v>
      </c>
      <c r="K252" s="509">
        <v>9370.39</v>
      </c>
      <c r="L252" s="509"/>
      <c r="M252" s="509">
        <v>9370.39</v>
      </c>
      <c r="N252" s="509"/>
      <c r="O252" s="509"/>
      <c r="P252" s="522"/>
      <c r="Q252" s="510"/>
    </row>
    <row r="253" spans="1:17" ht="14.4" customHeight="1" x14ac:dyDescent="0.3">
      <c r="A253" s="505" t="s">
        <v>2327</v>
      </c>
      <c r="B253" s="506" t="s">
        <v>1917</v>
      </c>
      <c r="C253" s="506" t="s">
        <v>1887</v>
      </c>
      <c r="D253" s="506" t="s">
        <v>1999</v>
      </c>
      <c r="E253" s="506" t="s">
        <v>2000</v>
      </c>
      <c r="F253" s="509"/>
      <c r="G253" s="509"/>
      <c r="H253" s="509"/>
      <c r="I253" s="509"/>
      <c r="J253" s="509">
        <v>1</v>
      </c>
      <c r="K253" s="509">
        <v>13284.52</v>
      </c>
      <c r="L253" s="509"/>
      <c r="M253" s="509">
        <v>13284.52</v>
      </c>
      <c r="N253" s="509"/>
      <c r="O253" s="509"/>
      <c r="P253" s="522"/>
      <c r="Q253" s="510"/>
    </row>
    <row r="254" spans="1:17" ht="14.4" customHeight="1" x14ac:dyDescent="0.3">
      <c r="A254" s="505" t="s">
        <v>2327</v>
      </c>
      <c r="B254" s="506" t="s">
        <v>1917</v>
      </c>
      <c r="C254" s="506" t="s">
        <v>1887</v>
      </c>
      <c r="D254" s="506" t="s">
        <v>2328</v>
      </c>
      <c r="E254" s="506" t="s">
        <v>2329</v>
      </c>
      <c r="F254" s="509"/>
      <c r="G254" s="509"/>
      <c r="H254" s="509"/>
      <c r="I254" s="509"/>
      <c r="J254" s="509">
        <v>1</v>
      </c>
      <c r="K254" s="509">
        <v>4041.82</v>
      </c>
      <c r="L254" s="509"/>
      <c r="M254" s="509">
        <v>4041.82</v>
      </c>
      <c r="N254" s="509"/>
      <c r="O254" s="509"/>
      <c r="P254" s="522"/>
      <c r="Q254" s="510"/>
    </row>
    <row r="255" spans="1:17" ht="14.4" customHeight="1" x14ac:dyDescent="0.3">
      <c r="A255" s="505" t="s">
        <v>2327</v>
      </c>
      <c r="B255" s="506" t="s">
        <v>1917</v>
      </c>
      <c r="C255" s="506" t="s">
        <v>1887</v>
      </c>
      <c r="D255" s="506" t="s">
        <v>2022</v>
      </c>
      <c r="E255" s="506" t="s">
        <v>2023</v>
      </c>
      <c r="F255" s="509"/>
      <c r="G255" s="509"/>
      <c r="H255" s="509"/>
      <c r="I255" s="509"/>
      <c r="J255" s="509">
        <v>2</v>
      </c>
      <c r="K255" s="509">
        <v>1662.32</v>
      </c>
      <c r="L255" s="509"/>
      <c r="M255" s="509">
        <v>831.16</v>
      </c>
      <c r="N255" s="509"/>
      <c r="O255" s="509"/>
      <c r="P255" s="522"/>
      <c r="Q255" s="510"/>
    </row>
    <row r="256" spans="1:17" ht="14.4" customHeight="1" x14ac:dyDescent="0.3">
      <c r="A256" s="505" t="s">
        <v>2327</v>
      </c>
      <c r="B256" s="506" t="s">
        <v>1917</v>
      </c>
      <c r="C256" s="506" t="s">
        <v>1887</v>
      </c>
      <c r="D256" s="506" t="s">
        <v>2024</v>
      </c>
      <c r="E256" s="506" t="s">
        <v>2023</v>
      </c>
      <c r="F256" s="509">
        <v>1</v>
      </c>
      <c r="G256" s="509">
        <v>888.06</v>
      </c>
      <c r="H256" s="509">
        <v>1</v>
      </c>
      <c r="I256" s="509">
        <v>888.06</v>
      </c>
      <c r="J256" s="509">
        <v>1</v>
      </c>
      <c r="K256" s="509">
        <v>888.06</v>
      </c>
      <c r="L256" s="509">
        <v>1</v>
      </c>
      <c r="M256" s="509">
        <v>888.06</v>
      </c>
      <c r="N256" s="509">
        <v>2</v>
      </c>
      <c r="O256" s="509">
        <v>1776.12</v>
      </c>
      <c r="P256" s="522">
        <v>2</v>
      </c>
      <c r="Q256" s="510">
        <v>888.06</v>
      </c>
    </row>
    <row r="257" spans="1:17" ht="14.4" customHeight="1" x14ac:dyDescent="0.3">
      <c r="A257" s="505" t="s">
        <v>2327</v>
      </c>
      <c r="B257" s="506" t="s">
        <v>1917</v>
      </c>
      <c r="C257" s="506" t="s">
        <v>1887</v>
      </c>
      <c r="D257" s="506" t="s">
        <v>2025</v>
      </c>
      <c r="E257" s="506" t="s">
        <v>2026</v>
      </c>
      <c r="F257" s="509">
        <v>2</v>
      </c>
      <c r="G257" s="509">
        <v>1776.12</v>
      </c>
      <c r="H257" s="509">
        <v>1</v>
      </c>
      <c r="I257" s="509">
        <v>888.06</v>
      </c>
      <c r="J257" s="509">
        <v>1</v>
      </c>
      <c r="K257" s="509">
        <v>888.06</v>
      </c>
      <c r="L257" s="509">
        <v>0.5</v>
      </c>
      <c r="M257" s="509">
        <v>888.06</v>
      </c>
      <c r="N257" s="509"/>
      <c r="O257" s="509"/>
      <c r="P257" s="522"/>
      <c r="Q257" s="510"/>
    </row>
    <row r="258" spans="1:17" ht="14.4" customHeight="1" x14ac:dyDescent="0.3">
      <c r="A258" s="505" t="s">
        <v>2327</v>
      </c>
      <c r="B258" s="506" t="s">
        <v>1917</v>
      </c>
      <c r="C258" s="506" t="s">
        <v>1887</v>
      </c>
      <c r="D258" s="506" t="s">
        <v>2330</v>
      </c>
      <c r="E258" s="506" t="s">
        <v>2331</v>
      </c>
      <c r="F258" s="509"/>
      <c r="G258" s="509"/>
      <c r="H258" s="509"/>
      <c r="I258" s="509"/>
      <c r="J258" s="509"/>
      <c r="K258" s="509"/>
      <c r="L258" s="509"/>
      <c r="M258" s="509"/>
      <c r="N258" s="509">
        <v>1</v>
      </c>
      <c r="O258" s="509">
        <v>1093.8800000000001</v>
      </c>
      <c r="P258" s="522"/>
      <c r="Q258" s="510">
        <v>1093.8800000000001</v>
      </c>
    </row>
    <row r="259" spans="1:17" ht="14.4" customHeight="1" x14ac:dyDescent="0.3">
      <c r="A259" s="505" t="s">
        <v>2327</v>
      </c>
      <c r="B259" s="506" t="s">
        <v>1917</v>
      </c>
      <c r="C259" s="506" t="s">
        <v>1887</v>
      </c>
      <c r="D259" s="506" t="s">
        <v>2033</v>
      </c>
      <c r="E259" s="506" t="s">
        <v>2034</v>
      </c>
      <c r="F259" s="509"/>
      <c r="G259" s="509"/>
      <c r="H259" s="509"/>
      <c r="I259" s="509"/>
      <c r="J259" s="509">
        <v>1</v>
      </c>
      <c r="K259" s="509">
        <v>1312.14</v>
      </c>
      <c r="L259" s="509"/>
      <c r="M259" s="509">
        <v>1312.14</v>
      </c>
      <c r="N259" s="509"/>
      <c r="O259" s="509"/>
      <c r="P259" s="522"/>
      <c r="Q259" s="510"/>
    </row>
    <row r="260" spans="1:17" ht="14.4" customHeight="1" x14ac:dyDescent="0.3">
      <c r="A260" s="505" t="s">
        <v>2327</v>
      </c>
      <c r="B260" s="506" t="s">
        <v>1917</v>
      </c>
      <c r="C260" s="506" t="s">
        <v>1887</v>
      </c>
      <c r="D260" s="506" t="s">
        <v>2037</v>
      </c>
      <c r="E260" s="506" t="s">
        <v>2038</v>
      </c>
      <c r="F260" s="509">
        <v>2</v>
      </c>
      <c r="G260" s="509">
        <v>2611.64</v>
      </c>
      <c r="H260" s="509">
        <v>1</v>
      </c>
      <c r="I260" s="509">
        <v>1305.82</v>
      </c>
      <c r="J260" s="509">
        <v>5</v>
      </c>
      <c r="K260" s="509">
        <v>6050.6299999999992</v>
      </c>
      <c r="L260" s="509">
        <v>2.316793279318742</v>
      </c>
      <c r="M260" s="509">
        <v>1210.1259999999997</v>
      </c>
      <c r="N260" s="509">
        <v>3</v>
      </c>
      <c r="O260" s="509">
        <v>3438.99</v>
      </c>
      <c r="P260" s="522">
        <v>1.3167932793187422</v>
      </c>
      <c r="Q260" s="510">
        <v>1146.33</v>
      </c>
    </row>
    <row r="261" spans="1:17" ht="14.4" customHeight="1" x14ac:dyDescent="0.3">
      <c r="A261" s="505" t="s">
        <v>2327</v>
      </c>
      <c r="B261" s="506" t="s">
        <v>1917</v>
      </c>
      <c r="C261" s="506" t="s">
        <v>1887</v>
      </c>
      <c r="D261" s="506" t="s">
        <v>2039</v>
      </c>
      <c r="E261" s="506" t="s">
        <v>2040</v>
      </c>
      <c r="F261" s="509">
        <v>2</v>
      </c>
      <c r="G261" s="509">
        <v>718.2</v>
      </c>
      <c r="H261" s="509">
        <v>1</v>
      </c>
      <c r="I261" s="509">
        <v>359.1</v>
      </c>
      <c r="J261" s="509">
        <v>1</v>
      </c>
      <c r="K261" s="509">
        <v>359.1</v>
      </c>
      <c r="L261" s="509">
        <v>0.5</v>
      </c>
      <c r="M261" s="509">
        <v>359.1</v>
      </c>
      <c r="N261" s="509">
        <v>2</v>
      </c>
      <c r="O261" s="509">
        <v>718.2</v>
      </c>
      <c r="P261" s="522">
        <v>1</v>
      </c>
      <c r="Q261" s="510">
        <v>359.1</v>
      </c>
    </row>
    <row r="262" spans="1:17" ht="14.4" customHeight="1" x14ac:dyDescent="0.3">
      <c r="A262" s="505" t="s">
        <v>2327</v>
      </c>
      <c r="B262" s="506" t="s">
        <v>1917</v>
      </c>
      <c r="C262" s="506" t="s">
        <v>1887</v>
      </c>
      <c r="D262" s="506" t="s">
        <v>1888</v>
      </c>
      <c r="E262" s="506" t="s">
        <v>1889</v>
      </c>
      <c r="F262" s="509">
        <v>1</v>
      </c>
      <c r="G262" s="509">
        <v>893.9</v>
      </c>
      <c r="H262" s="509">
        <v>1</v>
      </c>
      <c r="I262" s="509">
        <v>893.9</v>
      </c>
      <c r="J262" s="509">
        <v>1</v>
      </c>
      <c r="K262" s="509">
        <v>893.9</v>
      </c>
      <c r="L262" s="509">
        <v>1</v>
      </c>
      <c r="M262" s="509">
        <v>893.9</v>
      </c>
      <c r="N262" s="509">
        <v>1</v>
      </c>
      <c r="O262" s="509">
        <v>893.9</v>
      </c>
      <c r="P262" s="522">
        <v>1</v>
      </c>
      <c r="Q262" s="510">
        <v>893.9</v>
      </c>
    </row>
    <row r="263" spans="1:17" ht="14.4" customHeight="1" x14ac:dyDescent="0.3">
      <c r="A263" s="505" t="s">
        <v>2327</v>
      </c>
      <c r="B263" s="506" t="s">
        <v>1917</v>
      </c>
      <c r="C263" s="506" t="s">
        <v>1887</v>
      </c>
      <c r="D263" s="506" t="s">
        <v>2277</v>
      </c>
      <c r="E263" s="506" t="s">
        <v>2278</v>
      </c>
      <c r="F263" s="509">
        <v>2</v>
      </c>
      <c r="G263" s="509">
        <v>10401.36</v>
      </c>
      <c r="H263" s="509">
        <v>1</v>
      </c>
      <c r="I263" s="509">
        <v>5200.68</v>
      </c>
      <c r="J263" s="509">
        <v>1</v>
      </c>
      <c r="K263" s="509">
        <v>5200.68</v>
      </c>
      <c r="L263" s="509">
        <v>0.5</v>
      </c>
      <c r="M263" s="509">
        <v>5200.68</v>
      </c>
      <c r="N263" s="509">
        <v>1</v>
      </c>
      <c r="O263" s="509">
        <v>5200.68</v>
      </c>
      <c r="P263" s="522">
        <v>0.5</v>
      </c>
      <c r="Q263" s="510">
        <v>5200.68</v>
      </c>
    </row>
    <row r="264" spans="1:17" ht="14.4" customHeight="1" x14ac:dyDescent="0.3">
      <c r="A264" s="505" t="s">
        <v>2327</v>
      </c>
      <c r="B264" s="506" t="s">
        <v>1917</v>
      </c>
      <c r="C264" s="506" t="s">
        <v>1887</v>
      </c>
      <c r="D264" s="506" t="s">
        <v>2047</v>
      </c>
      <c r="E264" s="506" t="s">
        <v>2048</v>
      </c>
      <c r="F264" s="509">
        <v>1</v>
      </c>
      <c r="G264" s="509">
        <v>6587.13</v>
      </c>
      <c r="H264" s="509">
        <v>1</v>
      </c>
      <c r="I264" s="509">
        <v>6587.13</v>
      </c>
      <c r="J264" s="509">
        <v>1</v>
      </c>
      <c r="K264" s="509">
        <v>6587.13</v>
      </c>
      <c r="L264" s="509">
        <v>1</v>
      </c>
      <c r="M264" s="509">
        <v>6587.13</v>
      </c>
      <c r="N264" s="509">
        <v>5</v>
      </c>
      <c r="O264" s="509">
        <v>32935.65</v>
      </c>
      <c r="P264" s="522">
        <v>5</v>
      </c>
      <c r="Q264" s="510">
        <v>6587.13</v>
      </c>
    </row>
    <row r="265" spans="1:17" ht="14.4" customHeight="1" x14ac:dyDescent="0.3">
      <c r="A265" s="505" t="s">
        <v>2327</v>
      </c>
      <c r="B265" s="506" t="s">
        <v>1917</v>
      </c>
      <c r="C265" s="506" t="s">
        <v>1887</v>
      </c>
      <c r="D265" s="506" t="s">
        <v>2281</v>
      </c>
      <c r="E265" s="506" t="s">
        <v>2282</v>
      </c>
      <c r="F265" s="509">
        <v>2</v>
      </c>
      <c r="G265" s="509">
        <v>72951.7</v>
      </c>
      <c r="H265" s="509">
        <v>1</v>
      </c>
      <c r="I265" s="509">
        <v>36475.85</v>
      </c>
      <c r="J265" s="509"/>
      <c r="K265" s="509"/>
      <c r="L265" s="509"/>
      <c r="M265" s="509"/>
      <c r="N265" s="509"/>
      <c r="O265" s="509"/>
      <c r="P265" s="522"/>
      <c r="Q265" s="510"/>
    </row>
    <row r="266" spans="1:17" ht="14.4" customHeight="1" x14ac:dyDescent="0.3">
      <c r="A266" s="505" t="s">
        <v>2327</v>
      </c>
      <c r="B266" s="506" t="s">
        <v>1917</v>
      </c>
      <c r="C266" s="506" t="s">
        <v>1887</v>
      </c>
      <c r="D266" s="506" t="s">
        <v>2049</v>
      </c>
      <c r="E266" s="506" t="s">
        <v>2050</v>
      </c>
      <c r="F266" s="509"/>
      <c r="G266" s="509"/>
      <c r="H266" s="509"/>
      <c r="I266" s="509"/>
      <c r="J266" s="509">
        <v>1</v>
      </c>
      <c r="K266" s="509">
        <v>1841.62</v>
      </c>
      <c r="L266" s="509"/>
      <c r="M266" s="509">
        <v>1841.62</v>
      </c>
      <c r="N266" s="509"/>
      <c r="O266" s="509"/>
      <c r="P266" s="522"/>
      <c r="Q266" s="510"/>
    </row>
    <row r="267" spans="1:17" ht="14.4" customHeight="1" x14ac:dyDescent="0.3">
      <c r="A267" s="505" t="s">
        <v>2327</v>
      </c>
      <c r="B267" s="506" t="s">
        <v>1917</v>
      </c>
      <c r="C267" s="506" t="s">
        <v>1887</v>
      </c>
      <c r="D267" s="506" t="s">
        <v>1892</v>
      </c>
      <c r="E267" s="506" t="s">
        <v>1893</v>
      </c>
      <c r="F267" s="509"/>
      <c r="G267" s="509"/>
      <c r="H267" s="509"/>
      <c r="I267" s="509"/>
      <c r="J267" s="509">
        <v>1</v>
      </c>
      <c r="K267" s="509">
        <v>511</v>
      </c>
      <c r="L267" s="509"/>
      <c r="M267" s="509">
        <v>511</v>
      </c>
      <c r="N267" s="509"/>
      <c r="O267" s="509"/>
      <c r="P267" s="522"/>
      <c r="Q267" s="510"/>
    </row>
    <row r="268" spans="1:17" ht="14.4" customHeight="1" x14ac:dyDescent="0.3">
      <c r="A268" s="505" t="s">
        <v>2327</v>
      </c>
      <c r="B268" s="506" t="s">
        <v>1917</v>
      </c>
      <c r="C268" s="506" t="s">
        <v>1887</v>
      </c>
      <c r="D268" s="506" t="s">
        <v>2065</v>
      </c>
      <c r="E268" s="506" t="s">
        <v>2066</v>
      </c>
      <c r="F268" s="509"/>
      <c r="G268" s="509"/>
      <c r="H268" s="509"/>
      <c r="I268" s="509"/>
      <c r="J268" s="509"/>
      <c r="K268" s="509"/>
      <c r="L268" s="509"/>
      <c r="M268" s="509"/>
      <c r="N268" s="509">
        <v>1</v>
      </c>
      <c r="O268" s="509">
        <v>3106.5</v>
      </c>
      <c r="P268" s="522"/>
      <c r="Q268" s="510">
        <v>3106.5</v>
      </c>
    </row>
    <row r="269" spans="1:17" ht="14.4" customHeight="1" x14ac:dyDescent="0.3">
      <c r="A269" s="505" t="s">
        <v>2327</v>
      </c>
      <c r="B269" s="506" t="s">
        <v>1917</v>
      </c>
      <c r="C269" s="506" t="s">
        <v>1887</v>
      </c>
      <c r="D269" s="506" t="s">
        <v>2285</v>
      </c>
      <c r="E269" s="506" t="s">
        <v>2286</v>
      </c>
      <c r="F269" s="509"/>
      <c r="G269" s="509"/>
      <c r="H269" s="509"/>
      <c r="I269" s="509"/>
      <c r="J269" s="509">
        <v>1</v>
      </c>
      <c r="K269" s="509">
        <v>33125.26</v>
      </c>
      <c r="L269" s="509"/>
      <c r="M269" s="509">
        <v>33125.26</v>
      </c>
      <c r="N269" s="509"/>
      <c r="O269" s="509"/>
      <c r="P269" s="522"/>
      <c r="Q269" s="510"/>
    </row>
    <row r="270" spans="1:17" ht="14.4" customHeight="1" x14ac:dyDescent="0.3">
      <c r="A270" s="505" t="s">
        <v>2327</v>
      </c>
      <c r="B270" s="506" t="s">
        <v>1917</v>
      </c>
      <c r="C270" s="506" t="s">
        <v>1887</v>
      </c>
      <c r="D270" s="506" t="s">
        <v>2067</v>
      </c>
      <c r="E270" s="506" t="s">
        <v>2068</v>
      </c>
      <c r="F270" s="509"/>
      <c r="G270" s="509"/>
      <c r="H270" s="509"/>
      <c r="I270" s="509"/>
      <c r="J270" s="509">
        <v>1</v>
      </c>
      <c r="K270" s="509">
        <v>380.86</v>
      </c>
      <c r="L270" s="509"/>
      <c r="M270" s="509">
        <v>380.86</v>
      </c>
      <c r="N270" s="509"/>
      <c r="O270" s="509"/>
      <c r="P270" s="522"/>
      <c r="Q270" s="510"/>
    </row>
    <row r="271" spans="1:17" ht="14.4" customHeight="1" x14ac:dyDescent="0.3">
      <c r="A271" s="505" t="s">
        <v>2327</v>
      </c>
      <c r="B271" s="506" t="s">
        <v>1917</v>
      </c>
      <c r="C271" s="506" t="s">
        <v>1887</v>
      </c>
      <c r="D271" s="506" t="s">
        <v>2071</v>
      </c>
      <c r="E271" s="506" t="s">
        <v>2072</v>
      </c>
      <c r="F271" s="509"/>
      <c r="G271" s="509"/>
      <c r="H271" s="509"/>
      <c r="I271" s="509"/>
      <c r="J271" s="509">
        <v>1</v>
      </c>
      <c r="K271" s="509">
        <v>13465.47</v>
      </c>
      <c r="L271" s="509"/>
      <c r="M271" s="509">
        <v>13465.47</v>
      </c>
      <c r="N271" s="509"/>
      <c r="O271" s="509"/>
      <c r="P271" s="522"/>
      <c r="Q271" s="510"/>
    </row>
    <row r="272" spans="1:17" ht="14.4" customHeight="1" x14ac:dyDescent="0.3">
      <c r="A272" s="505" t="s">
        <v>2327</v>
      </c>
      <c r="B272" s="506" t="s">
        <v>1917</v>
      </c>
      <c r="C272" s="506" t="s">
        <v>1887</v>
      </c>
      <c r="D272" s="506" t="s">
        <v>2332</v>
      </c>
      <c r="E272" s="506" t="s">
        <v>2333</v>
      </c>
      <c r="F272" s="509"/>
      <c r="G272" s="509"/>
      <c r="H272" s="509"/>
      <c r="I272" s="509"/>
      <c r="J272" s="509">
        <v>1</v>
      </c>
      <c r="K272" s="509">
        <v>17527.810000000001</v>
      </c>
      <c r="L272" s="509"/>
      <c r="M272" s="509">
        <v>17527.810000000001</v>
      </c>
      <c r="N272" s="509">
        <v>1</v>
      </c>
      <c r="O272" s="509">
        <v>17527.810000000001</v>
      </c>
      <c r="P272" s="522"/>
      <c r="Q272" s="510">
        <v>17527.810000000001</v>
      </c>
    </row>
    <row r="273" spans="1:17" ht="14.4" customHeight="1" x14ac:dyDescent="0.3">
      <c r="A273" s="505" t="s">
        <v>2327</v>
      </c>
      <c r="B273" s="506" t="s">
        <v>1917</v>
      </c>
      <c r="C273" s="506" t="s">
        <v>1887</v>
      </c>
      <c r="D273" s="506" t="s">
        <v>2083</v>
      </c>
      <c r="E273" s="506" t="s">
        <v>2084</v>
      </c>
      <c r="F273" s="509"/>
      <c r="G273" s="509"/>
      <c r="H273" s="509"/>
      <c r="I273" s="509"/>
      <c r="J273" s="509"/>
      <c r="K273" s="509"/>
      <c r="L273" s="509"/>
      <c r="M273" s="509"/>
      <c r="N273" s="509">
        <v>1</v>
      </c>
      <c r="O273" s="509">
        <v>658.4</v>
      </c>
      <c r="P273" s="522"/>
      <c r="Q273" s="510">
        <v>658.4</v>
      </c>
    </row>
    <row r="274" spans="1:17" ht="14.4" customHeight="1" x14ac:dyDescent="0.3">
      <c r="A274" s="505" t="s">
        <v>2327</v>
      </c>
      <c r="B274" s="506" t="s">
        <v>1917</v>
      </c>
      <c r="C274" s="506" t="s">
        <v>1894</v>
      </c>
      <c r="D274" s="506" t="s">
        <v>2089</v>
      </c>
      <c r="E274" s="506" t="s">
        <v>2090</v>
      </c>
      <c r="F274" s="509">
        <v>50</v>
      </c>
      <c r="G274" s="509">
        <v>10250</v>
      </c>
      <c r="H274" s="509">
        <v>1</v>
      </c>
      <c r="I274" s="509">
        <v>205</v>
      </c>
      <c r="J274" s="509">
        <v>42</v>
      </c>
      <c r="K274" s="509">
        <v>8628</v>
      </c>
      <c r="L274" s="509">
        <v>0.84175609756097558</v>
      </c>
      <c r="M274" s="509">
        <v>205.42857142857142</v>
      </c>
      <c r="N274" s="509">
        <v>31</v>
      </c>
      <c r="O274" s="509">
        <v>6417</v>
      </c>
      <c r="P274" s="522">
        <v>0.62604878048780488</v>
      </c>
      <c r="Q274" s="510">
        <v>207</v>
      </c>
    </row>
    <row r="275" spans="1:17" ht="14.4" customHeight="1" x14ac:dyDescent="0.3">
      <c r="A275" s="505" t="s">
        <v>2327</v>
      </c>
      <c r="B275" s="506" t="s">
        <v>1917</v>
      </c>
      <c r="C275" s="506" t="s">
        <v>1894</v>
      </c>
      <c r="D275" s="506" t="s">
        <v>2091</v>
      </c>
      <c r="E275" s="506" t="s">
        <v>2092</v>
      </c>
      <c r="F275" s="509">
        <v>83</v>
      </c>
      <c r="G275" s="509">
        <v>12450</v>
      </c>
      <c r="H275" s="509">
        <v>1</v>
      </c>
      <c r="I275" s="509">
        <v>150</v>
      </c>
      <c r="J275" s="509">
        <v>64</v>
      </c>
      <c r="K275" s="509">
        <v>9627</v>
      </c>
      <c r="L275" s="509">
        <v>0.77325301204819274</v>
      </c>
      <c r="M275" s="509">
        <v>150.421875</v>
      </c>
      <c r="N275" s="509">
        <v>41</v>
      </c>
      <c r="O275" s="509">
        <v>6191</v>
      </c>
      <c r="P275" s="522">
        <v>0.49726907630522088</v>
      </c>
      <c r="Q275" s="510">
        <v>151</v>
      </c>
    </row>
    <row r="276" spans="1:17" ht="14.4" customHeight="1" x14ac:dyDescent="0.3">
      <c r="A276" s="505" t="s">
        <v>2327</v>
      </c>
      <c r="B276" s="506" t="s">
        <v>1917</v>
      </c>
      <c r="C276" s="506" t="s">
        <v>1894</v>
      </c>
      <c r="D276" s="506" t="s">
        <v>2093</v>
      </c>
      <c r="E276" s="506" t="s">
        <v>2094</v>
      </c>
      <c r="F276" s="509">
        <v>175</v>
      </c>
      <c r="G276" s="509">
        <v>31850</v>
      </c>
      <c r="H276" s="509">
        <v>1</v>
      </c>
      <c r="I276" s="509">
        <v>182</v>
      </c>
      <c r="J276" s="509">
        <v>163</v>
      </c>
      <c r="K276" s="509">
        <v>29729</v>
      </c>
      <c r="L276" s="509">
        <v>0.93340659340659338</v>
      </c>
      <c r="M276" s="509">
        <v>182.38650306748465</v>
      </c>
      <c r="N276" s="509">
        <v>133</v>
      </c>
      <c r="O276" s="509">
        <v>24339</v>
      </c>
      <c r="P276" s="522">
        <v>0.76417582417582419</v>
      </c>
      <c r="Q276" s="510">
        <v>183</v>
      </c>
    </row>
    <row r="277" spans="1:17" ht="14.4" customHeight="1" x14ac:dyDescent="0.3">
      <c r="A277" s="505" t="s">
        <v>2327</v>
      </c>
      <c r="B277" s="506" t="s">
        <v>1917</v>
      </c>
      <c r="C277" s="506" t="s">
        <v>1894</v>
      </c>
      <c r="D277" s="506" t="s">
        <v>2095</v>
      </c>
      <c r="E277" s="506" t="s">
        <v>2096</v>
      </c>
      <c r="F277" s="509">
        <v>100</v>
      </c>
      <c r="G277" s="509">
        <v>12400</v>
      </c>
      <c r="H277" s="509">
        <v>1</v>
      </c>
      <c r="I277" s="509">
        <v>124</v>
      </c>
      <c r="J277" s="509">
        <v>83</v>
      </c>
      <c r="K277" s="509">
        <v>10324</v>
      </c>
      <c r="L277" s="509">
        <v>0.83258064516129038</v>
      </c>
      <c r="M277" s="509">
        <v>124.3855421686747</v>
      </c>
      <c r="N277" s="509">
        <v>68</v>
      </c>
      <c r="O277" s="509">
        <v>8500</v>
      </c>
      <c r="P277" s="522">
        <v>0.68548387096774188</v>
      </c>
      <c r="Q277" s="510">
        <v>125</v>
      </c>
    </row>
    <row r="278" spans="1:17" ht="14.4" customHeight="1" x14ac:dyDescent="0.3">
      <c r="A278" s="505" t="s">
        <v>2327</v>
      </c>
      <c r="B278" s="506" t="s">
        <v>1917</v>
      </c>
      <c r="C278" s="506" t="s">
        <v>1894</v>
      </c>
      <c r="D278" s="506" t="s">
        <v>2097</v>
      </c>
      <c r="E278" s="506" t="s">
        <v>2098</v>
      </c>
      <c r="F278" s="509">
        <v>235</v>
      </c>
      <c r="G278" s="509">
        <v>50995</v>
      </c>
      <c r="H278" s="509">
        <v>1</v>
      </c>
      <c r="I278" s="509">
        <v>217</v>
      </c>
      <c r="J278" s="509">
        <v>185</v>
      </c>
      <c r="K278" s="509">
        <v>40212</v>
      </c>
      <c r="L278" s="509">
        <v>0.7885478968526326</v>
      </c>
      <c r="M278" s="509">
        <v>217.36216216216215</v>
      </c>
      <c r="N278" s="509">
        <v>156</v>
      </c>
      <c r="O278" s="509">
        <v>34164</v>
      </c>
      <c r="P278" s="522">
        <v>0.66994803412099224</v>
      </c>
      <c r="Q278" s="510">
        <v>219</v>
      </c>
    </row>
    <row r="279" spans="1:17" ht="14.4" customHeight="1" x14ac:dyDescent="0.3">
      <c r="A279" s="505" t="s">
        <v>2327</v>
      </c>
      <c r="B279" s="506" t="s">
        <v>1917</v>
      </c>
      <c r="C279" s="506" t="s">
        <v>1894</v>
      </c>
      <c r="D279" s="506" t="s">
        <v>2099</v>
      </c>
      <c r="E279" s="506" t="s">
        <v>2100</v>
      </c>
      <c r="F279" s="509">
        <v>5</v>
      </c>
      <c r="G279" s="509">
        <v>1085</v>
      </c>
      <c r="H279" s="509">
        <v>1</v>
      </c>
      <c r="I279" s="509">
        <v>217</v>
      </c>
      <c r="J279" s="509">
        <v>6</v>
      </c>
      <c r="K279" s="509">
        <v>1303</v>
      </c>
      <c r="L279" s="509">
        <v>1.2009216589861751</v>
      </c>
      <c r="M279" s="509">
        <v>217.16666666666666</v>
      </c>
      <c r="N279" s="509">
        <v>12</v>
      </c>
      <c r="O279" s="509">
        <v>2628</v>
      </c>
      <c r="P279" s="522">
        <v>2.4221198156682027</v>
      </c>
      <c r="Q279" s="510">
        <v>219</v>
      </c>
    </row>
    <row r="280" spans="1:17" ht="14.4" customHeight="1" x14ac:dyDescent="0.3">
      <c r="A280" s="505" t="s">
        <v>2327</v>
      </c>
      <c r="B280" s="506" t="s">
        <v>1917</v>
      </c>
      <c r="C280" s="506" t="s">
        <v>1894</v>
      </c>
      <c r="D280" s="506" t="s">
        <v>2103</v>
      </c>
      <c r="E280" s="506" t="s">
        <v>2104</v>
      </c>
      <c r="F280" s="509">
        <v>64</v>
      </c>
      <c r="G280" s="509">
        <v>14016</v>
      </c>
      <c r="H280" s="509">
        <v>1</v>
      </c>
      <c r="I280" s="509">
        <v>219</v>
      </c>
      <c r="J280" s="509">
        <v>85</v>
      </c>
      <c r="K280" s="509">
        <v>18652</v>
      </c>
      <c r="L280" s="509">
        <v>1.3307648401826484</v>
      </c>
      <c r="M280" s="509">
        <v>219.43529411764706</v>
      </c>
      <c r="N280" s="509">
        <v>105</v>
      </c>
      <c r="O280" s="509">
        <v>23205</v>
      </c>
      <c r="P280" s="522">
        <v>1.6556078767123288</v>
      </c>
      <c r="Q280" s="510">
        <v>221</v>
      </c>
    </row>
    <row r="281" spans="1:17" ht="14.4" customHeight="1" x14ac:dyDescent="0.3">
      <c r="A281" s="505" t="s">
        <v>2327</v>
      </c>
      <c r="B281" s="506" t="s">
        <v>1917</v>
      </c>
      <c r="C281" s="506" t="s">
        <v>1894</v>
      </c>
      <c r="D281" s="506" t="s">
        <v>2105</v>
      </c>
      <c r="E281" s="506" t="s">
        <v>2106</v>
      </c>
      <c r="F281" s="509">
        <v>1</v>
      </c>
      <c r="G281" s="509">
        <v>609</v>
      </c>
      <c r="H281" s="509">
        <v>1</v>
      </c>
      <c r="I281" s="509">
        <v>609</v>
      </c>
      <c r="J281" s="509"/>
      <c r="K281" s="509"/>
      <c r="L281" s="509"/>
      <c r="M281" s="509"/>
      <c r="N281" s="509">
        <v>2</v>
      </c>
      <c r="O281" s="509">
        <v>1226</v>
      </c>
      <c r="P281" s="522">
        <v>2.0131362889983579</v>
      </c>
      <c r="Q281" s="510">
        <v>613</v>
      </c>
    </row>
    <row r="282" spans="1:17" ht="14.4" customHeight="1" x14ac:dyDescent="0.3">
      <c r="A282" s="505" t="s">
        <v>2327</v>
      </c>
      <c r="B282" s="506" t="s">
        <v>1917</v>
      </c>
      <c r="C282" s="506" t="s">
        <v>1894</v>
      </c>
      <c r="D282" s="506" t="s">
        <v>2119</v>
      </c>
      <c r="E282" s="506" t="s">
        <v>2120</v>
      </c>
      <c r="F282" s="509">
        <v>1</v>
      </c>
      <c r="G282" s="509">
        <v>257</v>
      </c>
      <c r="H282" s="509">
        <v>1</v>
      </c>
      <c r="I282" s="509">
        <v>257</v>
      </c>
      <c r="J282" s="509"/>
      <c r="K282" s="509"/>
      <c r="L282" s="509"/>
      <c r="M282" s="509"/>
      <c r="N282" s="509">
        <v>1</v>
      </c>
      <c r="O282" s="509">
        <v>259</v>
      </c>
      <c r="P282" s="522">
        <v>1.0077821011673151</v>
      </c>
      <c r="Q282" s="510">
        <v>259</v>
      </c>
    </row>
    <row r="283" spans="1:17" ht="14.4" customHeight="1" x14ac:dyDescent="0.3">
      <c r="A283" s="505" t="s">
        <v>2327</v>
      </c>
      <c r="B283" s="506" t="s">
        <v>1917</v>
      </c>
      <c r="C283" s="506" t="s">
        <v>1894</v>
      </c>
      <c r="D283" s="506" t="s">
        <v>2121</v>
      </c>
      <c r="E283" s="506" t="s">
        <v>2122</v>
      </c>
      <c r="F283" s="509">
        <v>4</v>
      </c>
      <c r="G283" s="509">
        <v>1304</v>
      </c>
      <c r="H283" s="509">
        <v>1</v>
      </c>
      <c r="I283" s="509">
        <v>326</v>
      </c>
      <c r="J283" s="509">
        <v>5</v>
      </c>
      <c r="K283" s="509">
        <v>1633</v>
      </c>
      <c r="L283" s="509">
        <v>1.2523006134969326</v>
      </c>
      <c r="M283" s="509">
        <v>326.60000000000002</v>
      </c>
      <c r="N283" s="509">
        <v>4</v>
      </c>
      <c r="O283" s="509">
        <v>1320</v>
      </c>
      <c r="P283" s="522">
        <v>1.0122699386503067</v>
      </c>
      <c r="Q283" s="510">
        <v>330</v>
      </c>
    </row>
    <row r="284" spans="1:17" ht="14.4" customHeight="1" x14ac:dyDescent="0.3">
      <c r="A284" s="505" t="s">
        <v>2327</v>
      </c>
      <c r="B284" s="506" t="s">
        <v>1917</v>
      </c>
      <c r="C284" s="506" t="s">
        <v>1894</v>
      </c>
      <c r="D284" s="506" t="s">
        <v>2125</v>
      </c>
      <c r="E284" s="506" t="s">
        <v>2126</v>
      </c>
      <c r="F284" s="509">
        <v>1</v>
      </c>
      <c r="G284" s="509">
        <v>4127</v>
      </c>
      <c r="H284" s="509">
        <v>1</v>
      </c>
      <c r="I284" s="509">
        <v>4127</v>
      </c>
      <c r="J284" s="509"/>
      <c r="K284" s="509"/>
      <c r="L284" s="509"/>
      <c r="M284" s="509"/>
      <c r="N284" s="509">
        <v>4</v>
      </c>
      <c r="O284" s="509">
        <v>16556</v>
      </c>
      <c r="P284" s="522">
        <v>4.0116307244972136</v>
      </c>
      <c r="Q284" s="510">
        <v>4139</v>
      </c>
    </row>
    <row r="285" spans="1:17" ht="14.4" customHeight="1" x14ac:dyDescent="0.3">
      <c r="A285" s="505" t="s">
        <v>2327</v>
      </c>
      <c r="B285" s="506" t="s">
        <v>1917</v>
      </c>
      <c r="C285" s="506" t="s">
        <v>1894</v>
      </c>
      <c r="D285" s="506" t="s">
        <v>2131</v>
      </c>
      <c r="E285" s="506" t="s">
        <v>2132</v>
      </c>
      <c r="F285" s="509"/>
      <c r="G285" s="509"/>
      <c r="H285" s="509"/>
      <c r="I285" s="509"/>
      <c r="J285" s="509">
        <v>1</v>
      </c>
      <c r="K285" s="509">
        <v>1523</v>
      </c>
      <c r="L285" s="509"/>
      <c r="M285" s="509">
        <v>1523</v>
      </c>
      <c r="N285" s="509"/>
      <c r="O285" s="509"/>
      <c r="P285" s="522"/>
      <c r="Q285" s="510"/>
    </row>
    <row r="286" spans="1:17" ht="14.4" customHeight="1" x14ac:dyDescent="0.3">
      <c r="A286" s="505" t="s">
        <v>2327</v>
      </c>
      <c r="B286" s="506" t="s">
        <v>1917</v>
      </c>
      <c r="C286" s="506" t="s">
        <v>1894</v>
      </c>
      <c r="D286" s="506" t="s">
        <v>2137</v>
      </c>
      <c r="E286" s="506" t="s">
        <v>2138</v>
      </c>
      <c r="F286" s="509">
        <v>8</v>
      </c>
      <c r="G286" s="509">
        <v>30520</v>
      </c>
      <c r="H286" s="509">
        <v>1</v>
      </c>
      <c r="I286" s="509">
        <v>3815</v>
      </c>
      <c r="J286" s="509">
        <v>10</v>
      </c>
      <c r="K286" s="509">
        <v>38186</v>
      </c>
      <c r="L286" s="509">
        <v>1.2511795543905635</v>
      </c>
      <c r="M286" s="509">
        <v>3818.6</v>
      </c>
      <c r="N286" s="509">
        <v>8</v>
      </c>
      <c r="O286" s="509">
        <v>30592</v>
      </c>
      <c r="P286" s="522">
        <v>1.0023591087811272</v>
      </c>
      <c r="Q286" s="510">
        <v>3824</v>
      </c>
    </row>
    <row r="287" spans="1:17" ht="14.4" customHeight="1" x14ac:dyDescent="0.3">
      <c r="A287" s="505" t="s">
        <v>2327</v>
      </c>
      <c r="B287" s="506" t="s">
        <v>1917</v>
      </c>
      <c r="C287" s="506" t="s">
        <v>1894</v>
      </c>
      <c r="D287" s="506" t="s">
        <v>2139</v>
      </c>
      <c r="E287" s="506" t="s">
        <v>2140</v>
      </c>
      <c r="F287" s="509">
        <v>2</v>
      </c>
      <c r="G287" s="509">
        <v>10300</v>
      </c>
      <c r="H287" s="509">
        <v>1</v>
      </c>
      <c r="I287" s="509">
        <v>5150</v>
      </c>
      <c r="J287" s="509">
        <v>5</v>
      </c>
      <c r="K287" s="509">
        <v>25750</v>
      </c>
      <c r="L287" s="509">
        <v>2.5</v>
      </c>
      <c r="M287" s="509">
        <v>5150</v>
      </c>
      <c r="N287" s="509">
        <v>6</v>
      </c>
      <c r="O287" s="509">
        <v>30972</v>
      </c>
      <c r="P287" s="522">
        <v>3.0069902912621358</v>
      </c>
      <c r="Q287" s="510">
        <v>5162</v>
      </c>
    </row>
    <row r="288" spans="1:17" ht="14.4" customHeight="1" x14ac:dyDescent="0.3">
      <c r="A288" s="505" t="s">
        <v>2327</v>
      </c>
      <c r="B288" s="506" t="s">
        <v>1917</v>
      </c>
      <c r="C288" s="506" t="s">
        <v>1894</v>
      </c>
      <c r="D288" s="506" t="s">
        <v>2141</v>
      </c>
      <c r="E288" s="506" t="s">
        <v>2142</v>
      </c>
      <c r="F288" s="509">
        <v>1</v>
      </c>
      <c r="G288" s="509">
        <v>7835</v>
      </c>
      <c r="H288" s="509">
        <v>1</v>
      </c>
      <c r="I288" s="509">
        <v>7835</v>
      </c>
      <c r="J288" s="509">
        <v>9</v>
      </c>
      <c r="K288" s="509">
        <v>70580</v>
      </c>
      <c r="L288" s="509">
        <v>9.0082961072112315</v>
      </c>
      <c r="M288" s="509">
        <v>7842.2222222222226</v>
      </c>
      <c r="N288" s="509">
        <v>8</v>
      </c>
      <c r="O288" s="509">
        <v>62824</v>
      </c>
      <c r="P288" s="522">
        <v>8.0183790682833447</v>
      </c>
      <c r="Q288" s="510">
        <v>7853</v>
      </c>
    </row>
    <row r="289" spans="1:17" ht="14.4" customHeight="1" x14ac:dyDescent="0.3">
      <c r="A289" s="505" t="s">
        <v>2327</v>
      </c>
      <c r="B289" s="506" t="s">
        <v>1917</v>
      </c>
      <c r="C289" s="506" t="s">
        <v>1894</v>
      </c>
      <c r="D289" s="506" t="s">
        <v>2153</v>
      </c>
      <c r="E289" s="506" t="s">
        <v>2154</v>
      </c>
      <c r="F289" s="509">
        <v>26</v>
      </c>
      <c r="G289" s="509">
        <v>33202</v>
      </c>
      <c r="H289" s="509">
        <v>1</v>
      </c>
      <c r="I289" s="509">
        <v>1277</v>
      </c>
      <c r="J289" s="509">
        <v>33</v>
      </c>
      <c r="K289" s="509">
        <v>42183</v>
      </c>
      <c r="L289" s="509">
        <v>1.2704957532678753</v>
      </c>
      <c r="M289" s="509">
        <v>1278.2727272727273</v>
      </c>
      <c r="N289" s="509">
        <v>17</v>
      </c>
      <c r="O289" s="509">
        <v>21777</v>
      </c>
      <c r="P289" s="522">
        <v>0.65589422323956392</v>
      </c>
      <c r="Q289" s="510">
        <v>1281</v>
      </c>
    </row>
    <row r="290" spans="1:17" ht="14.4" customHeight="1" x14ac:dyDescent="0.3">
      <c r="A290" s="505" t="s">
        <v>2327</v>
      </c>
      <c r="B290" s="506" t="s">
        <v>1917</v>
      </c>
      <c r="C290" s="506" t="s">
        <v>1894</v>
      </c>
      <c r="D290" s="506" t="s">
        <v>2155</v>
      </c>
      <c r="E290" s="506" t="s">
        <v>2156</v>
      </c>
      <c r="F290" s="509">
        <v>22</v>
      </c>
      <c r="G290" s="509">
        <v>25608</v>
      </c>
      <c r="H290" s="509">
        <v>1</v>
      </c>
      <c r="I290" s="509">
        <v>1164</v>
      </c>
      <c r="J290" s="509">
        <v>27</v>
      </c>
      <c r="K290" s="509">
        <v>31452</v>
      </c>
      <c r="L290" s="509">
        <v>1.2282099343955013</v>
      </c>
      <c r="M290" s="509">
        <v>1164.8888888888889</v>
      </c>
      <c r="N290" s="509">
        <v>14</v>
      </c>
      <c r="O290" s="509">
        <v>16338</v>
      </c>
      <c r="P290" s="522">
        <v>0.63800374882849109</v>
      </c>
      <c r="Q290" s="510">
        <v>1167</v>
      </c>
    </row>
    <row r="291" spans="1:17" ht="14.4" customHeight="1" x14ac:dyDescent="0.3">
      <c r="A291" s="505" t="s">
        <v>2327</v>
      </c>
      <c r="B291" s="506" t="s">
        <v>1917</v>
      </c>
      <c r="C291" s="506" t="s">
        <v>1894</v>
      </c>
      <c r="D291" s="506" t="s">
        <v>2157</v>
      </c>
      <c r="E291" s="506" t="s">
        <v>2158</v>
      </c>
      <c r="F291" s="509">
        <v>85</v>
      </c>
      <c r="G291" s="509">
        <v>430780</v>
      </c>
      <c r="H291" s="509">
        <v>1</v>
      </c>
      <c r="I291" s="509">
        <v>5068</v>
      </c>
      <c r="J291" s="509">
        <v>68</v>
      </c>
      <c r="K291" s="509">
        <v>344780</v>
      </c>
      <c r="L291" s="509">
        <v>0.80036213380379773</v>
      </c>
      <c r="M291" s="509">
        <v>5070.2941176470586</v>
      </c>
      <c r="N291" s="509">
        <v>41</v>
      </c>
      <c r="O291" s="509">
        <v>208116</v>
      </c>
      <c r="P291" s="522">
        <v>0.48311435071266073</v>
      </c>
      <c r="Q291" s="510">
        <v>5076</v>
      </c>
    </row>
    <row r="292" spans="1:17" ht="14.4" customHeight="1" x14ac:dyDescent="0.3">
      <c r="A292" s="505" t="s">
        <v>2327</v>
      </c>
      <c r="B292" s="506" t="s">
        <v>1917</v>
      </c>
      <c r="C292" s="506" t="s">
        <v>1894</v>
      </c>
      <c r="D292" s="506" t="s">
        <v>2159</v>
      </c>
      <c r="E292" s="506" t="s">
        <v>2160</v>
      </c>
      <c r="F292" s="509">
        <v>1</v>
      </c>
      <c r="G292" s="509">
        <v>7673</v>
      </c>
      <c r="H292" s="509">
        <v>1</v>
      </c>
      <c r="I292" s="509">
        <v>7673</v>
      </c>
      <c r="J292" s="509">
        <v>4</v>
      </c>
      <c r="K292" s="509">
        <v>30700</v>
      </c>
      <c r="L292" s="509">
        <v>4.0010426169685909</v>
      </c>
      <c r="M292" s="509">
        <v>7675</v>
      </c>
      <c r="N292" s="509">
        <v>2</v>
      </c>
      <c r="O292" s="509">
        <v>15370</v>
      </c>
      <c r="P292" s="522">
        <v>2.0031278509057735</v>
      </c>
      <c r="Q292" s="510">
        <v>7685</v>
      </c>
    </row>
    <row r="293" spans="1:17" ht="14.4" customHeight="1" x14ac:dyDescent="0.3">
      <c r="A293" s="505" t="s">
        <v>2327</v>
      </c>
      <c r="B293" s="506" t="s">
        <v>1917</v>
      </c>
      <c r="C293" s="506" t="s">
        <v>1894</v>
      </c>
      <c r="D293" s="506" t="s">
        <v>2161</v>
      </c>
      <c r="E293" s="506" t="s">
        <v>2162</v>
      </c>
      <c r="F293" s="509">
        <v>1</v>
      </c>
      <c r="G293" s="509">
        <v>5508</v>
      </c>
      <c r="H293" s="509">
        <v>1</v>
      </c>
      <c r="I293" s="509">
        <v>5508</v>
      </c>
      <c r="J293" s="509">
        <v>1</v>
      </c>
      <c r="K293" s="509">
        <v>5514</v>
      </c>
      <c r="L293" s="509">
        <v>1.0010893246187365</v>
      </c>
      <c r="M293" s="509">
        <v>5514</v>
      </c>
      <c r="N293" s="509">
        <v>3</v>
      </c>
      <c r="O293" s="509">
        <v>16548</v>
      </c>
      <c r="P293" s="522">
        <v>3.0043572984749454</v>
      </c>
      <c r="Q293" s="510">
        <v>5516</v>
      </c>
    </row>
    <row r="294" spans="1:17" ht="14.4" customHeight="1" x14ac:dyDescent="0.3">
      <c r="A294" s="505" t="s">
        <v>2327</v>
      </c>
      <c r="B294" s="506" t="s">
        <v>1917</v>
      </c>
      <c r="C294" s="506" t="s">
        <v>1894</v>
      </c>
      <c r="D294" s="506" t="s">
        <v>2165</v>
      </c>
      <c r="E294" s="506" t="s">
        <v>2166</v>
      </c>
      <c r="F294" s="509"/>
      <c r="G294" s="509"/>
      <c r="H294" s="509"/>
      <c r="I294" s="509"/>
      <c r="J294" s="509"/>
      <c r="K294" s="509"/>
      <c r="L294" s="509"/>
      <c r="M294" s="509"/>
      <c r="N294" s="509">
        <v>2</v>
      </c>
      <c r="O294" s="509">
        <v>1504</v>
      </c>
      <c r="P294" s="522"/>
      <c r="Q294" s="510">
        <v>752</v>
      </c>
    </row>
    <row r="295" spans="1:17" ht="14.4" customHeight="1" x14ac:dyDescent="0.3">
      <c r="A295" s="505" t="s">
        <v>2327</v>
      </c>
      <c r="B295" s="506" t="s">
        <v>1917</v>
      </c>
      <c r="C295" s="506" t="s">
        <v>1894</v>
      </c>
      <c r="D295" s="506" t="s">
        <v>2167</v>
      </c>
      <c r="E295" s="506" t="s">
        <v>2168</v>
      </c>
      <c r="F295" s="509">
        <v>725</v>
      </c>
      <c r="G295" s="509">
        <v>125425</v>
      </c>
      <c r="H295" s="509">
        <v>1</v>
      </c>
      <c r="I295" s="509">
        <v>173</v>
      </c>
      <c r="J295" s="509">
        <v>800</v>
      </c>
      <c r="K295" s="509">
        <v>138761</v>
      </c>
      <c r="L295" s="509">
        <v>1.1063264899342236</v>
      </c>
      <c r="M295" s="509">
        <v>173.45124999999999</v>
      </c>
      <c r="N295" s="509">
        <v>874</v>
      </c>
      <c r="O295" s="509">
        <v>152950</v>
      </c>
      <c r="P295" s="522">
        <v>1.2194538568865856</v>
      </c>
      <c r="Q295" s="510">
        <v>175</v>
      </c>
    </row>
    <row r="296" spans="1:17" ht="14.4" customHeight="1" x14ac:dyDescent="0.3">
      <c r="A296" s="505" t="s">
        <v>2327</v>
      </c>
      <c r="B296" s="506" t="s">
        <v>1917</v>
      </c>
      <c r="C296" s="506" t="s">
        <v>1894</v>
      </c>
      <c r="D296" s="506" t="s">
        <v>2169</v>
      </c>
      <c r="E296" s="506" t="s">
        <v>2170</v>
      </c>
      <c r="F296" s="509">
        <v>103</v>
      </c>
      <c r="G296" s="509">
        <v>205588</v>
      </c>
      <c r="H296" s="509">
        <v>1</v>
      </c>
      <c r="I296" s="509">
        <v>1996</v>
      </c>
      <c r="J296" s="509">
        <v>137</v>
      </c>
      <c r="K296" s="509">
        <v>273620</v>
      </c>
      <c r="L296" s="509">
        <v>1.3309142556958578</v>
      </c>
      <c r="M296" s="509">
        <v>1997.2262773722628</v>
      </c>
      <c r="N296" s="509">
        <v>145</v>
      </c>
      <c r="O296" s="509">
        <v>290145</v>
      </c>
      <c r="P296" s="522">
        <v>1.4112934607078234</v>
      </c>
      <c r="Q296" s="510">
        <v>2001</v>
      </c>
    </row>
    <row r="297" spans="1:17" ht="14.4" customHeight="1" x14ac:dyDescent="0.3">
      <c r="A297" s="505" t="s">
        <v>2327</v>
      </c>
      <c r="B297" s="506" t="s">
        <v>1917</v>
      </c>
      <c r="C297" s="506" t="s">
        <v>1894</v>
      </c>
      <c r="D297" s="506" t="s">
        <v>2175</v>
      </c>
      <c r="E297" s="506" t="s">
        <v>2176</v>
      </c>
      <c r="F297" s="509">
        <v>28</v>
      </c>
      <c r="G297" s="509">
        <v>75376</v>
      </c>
      <c r="H297" s="509">
        <v>1</v>
      </c>
      <c r="I297" s="509">
        <v>2692</v>
      </c>
      <c r="J297" s="509">
        <v>34</v>
      </c>
      <c r="K297" s="509">
        <v>91555</v>
      </c>
      <c r="L297" s="509">
        <v>1.2146439184886435</v>
      </c>
      <c r="M297" s="509">
        <v>2692.794117647059</v>
      </c>
      <c r="N297" s="509">
        <v>20</v>
      </c>
      <c r="O297" s="509">
        <v>53920</v>
      </c>
      <c r="P297" s="522">
        <v>0.71534706007217153</v>
      </c>
      <c r="Q297" s="510">
        <v>2696</v>
      </c>
    </row>
    <row r="298" spans="1:17" ht="14.4" customHeight="1" x14ac:dyDescent="0.3">
      <c r="A298" s="505" t="s">
        <v>2327</v>
      </c>
      <c r="B298" s="506" t="s">
        <v>1917</v>
      </c>
      <c r="C298" s="506" t="s">
        <v>1894</v>
      </c>
      <c r="D298" s="506" t="s">
        <v>2177</v>
      </c>
      <c r="E298" s="506" t="s">
        <v>2178</v>
      </c>
      <c r="F298" s="509">
        <v>19</v>
      </c>
      <c r="G298" s="509">
        <v>98420</v>
      </c>
      <c r="H298" s="509">
        <v>1</v>
      </c>
      <c r="I298" s="509">
        <v>5180</v>
      </c>
      <c r="J298" s="509">
        <v>23</v>
      </c>
      <c r="K298" s="509">
        <v>119188</v>
      </c>
      <c r="L298" s="509">
        <v>1.2110140215403373</v>
      </c>
      <c r="M298" s="509">
        <v>5182.086956521739</v>
      </c>
      <c r="N298" s="509">
        <v>10</v>
      </c>
      <c r="O298" s="509">
        <v>51880</v>
      </c>
      <c r="P298" s="522">
        <v>0.52712863239179031</v>
      </c>
      <c r="Q298" s="510">
        <v>5188</v>
      </c>
    </row>
    <row r="299" spans="1:17" ht="14.4" customHeight="1" x14ac:dyDescent="0.3">
      <c r="A299" s="505" t="s">
        <v>2327</v>
      </c>
      <c r="B299" s="506" t="s">
        <v>1917</v>
      </c>
      <c r="C299" s="506" t="s">
        <v>1894</v>
      </c>
      <c r="D299" s="506" t="s">
        <v>2181</v>
      </c>
      <c r="E299" s="506" t="s">
        <v>2182</v>
      </c>
      <c r="F299" s="509">
        <v>1</v>
      </c>
      <c r="G299" s="509">
        <v>658</v>
      </c>
      <c r="H299" s="509">
        <v>1</v>
      </c>
      <c r="I299" s="509">
        <v>658</v>
      </c>
      <c r="J299" s="509"/>
      <c r="K299" s="509"/>
      <c r="L299" s="509"/>
      <c r="M299" s="509"/>
      <c r="N299" s="509">
        <v>1</v>
      </c>
      <c r="O299" s="509">
        <v>662</v>
      </c>
      <c r="P299" s="522">
        <v>1.006079027355623</v>
      </c>
      <c r="Q299" s="510">
        <v>662</v>
      </c>
    </row>
    <row r="300" spans="1:17" ht="14.4" customHeight="1" x14ac:dyDescent="0.3">
      <c r="A300" s="505" t="s">
        <v>2327</v>
      </c>
      <c r="B300" s="506" t="s">
        <v>1917</v>
      </c>
      <c r="C300" s="506" t="s">
        <v>1894</v>
      </c>
      <c r="D300" s="506" t="s">
        <v>2187</v>
      </c>
      <c r="E300" s="506" t="s">
        <v>2188</v>
      </c>
      <c r="F300" s="509">
        <v>2</v>
      </c>
      <c r="G300" s="509">
        <v>4152</v>
      </c>
      <c r="H300" s="509">
        <v>1</v>
      </c>
      <c r="I300" s="509">
        <v>2076</v>
      </c>
      <c r="J300" s="509">
        <v>1</v>
      </c>
      <c r="K300" s="509">
        <v>2081</v>
      </c>
      <c r="L300" s="509">
        <v>0.50120423892100197</v>
      </c>
      <c r="M300" s="509">
        <v>2081</v>
      </c>
      <c r="N300" s="509"/>
      <c r="O300" s="509"/>
      <c r="P300" s="522"/>
      <c r="Q300" s="510"/>
    </row>
    <row r="301" spans="1:17" ht="14.4" customHeight="1" x14ac:dyDescent="0.3">
      <c r="A301" s="505" t="s">
        <v>2327</v>
      </c>
      <c r="B301" s="506" t="s">
        <v>1917</v>
      </c>
      <c r="C301" s="506" t="s">
        <v>1894</v>
      </c>
      <c r="D301" s="506" t="s">
        <v>2189</v>
      </c>
      <c r="E301" s="506" t="s">
        <v>2190</v>
      </c>
      <c r="F301" s="509">
        <v>108</v>
      </c>
      <c r="G301" s="509">
        <v>16200</v>
      </c>
      <c r="H301" s="509">
        <v>1</v>
      </c>
      <c r="I301" s="509">
        <v>150</v>
      </c>
      <c r="J301" s="509">
        <v>89</v>
      </c>
      <c r="K301" s="509">
        <v>13386</v>
      </c>
      <c r="L301" s="509">
        <v>0.82629629629629631</v>
      </c>
      <c r="M301" s="509">
        <v>150.40449438202248</v>
      </c>
      <c r="N301" s="509">
        <v>93</v>
      </c>
      <c r="O301" s="509">
        <v>14043</v>
      </c>
      <c r="P301" s="522">
        <v>0.86685185185185187</v>
      </c>
      <c r="Q301" s="510">
        <v>151</v>
      </c>
    </row>
    <row r="302" spans="1:17" ht="14.4" customHeight="1" x14ac:dyDescent="0.3">
      <c r="A302" s="505" t="s">
        <v>2327</v>
      </c>
      <c r="B302" s="506" t="s">
        <v>1917</v>
      </c>
      <c r="C302" s="506" t="s">
        <v>1894</v>
      </c>
      <c r="D302" s="506" t="s">
        <v>2191</v>
      </c>
      <c r="E302" s="506" t="s">
        <v>2192</v>
      </c>
      <c r="F302" s="509">
        <v>45</v>
      </c>
      <c r="G302" s="509">
        <v>8685</v>
      </c>
      <c r="H302" s="509">
        <v>1</v>
      </c>
      <c r="I302" s="509">
        <v>193</v>
      </c>
      <c r="J302" s="509">
        <v>39</v>
      </c>
      <c r="K302" s="509">
        <v>7544</v>
      </c>
      <c r="L302" s="509">
        <v>0.86862406447898677</v>
      </c>
      <c r="M302" s="509">
        <v>193.43589743589743</v>
      </c>
      <c r="N302" s="509">
        <v>52</v>
      </c>
      <c r="O302" s="509">
        <v>10140</v>
      </c>
      <c r="P302" s="522">
        <v>1.1675302245250432</v>
      </c>
      <c r="Q302" s="510">
        <v>195</v>
      </c>
    </row>
    <row r="303" spans="1:17" ht="14.4" customHeight="1" x14ac:dyDescent="0.3">
      <c r="A303" s="505" t="s">
        <v>2327</v>
      </c>
      <c r="B303" s="506" t="s">
        <v>1917</v>
      </c>
      <c r="C303" s="506" t="s">
        <v>1894</v>
      </c>
      <c r="D303" s="506" t="s">
        <v>2193</v>
      </c>
      <c r="E303" s="506" t="s">
        <v>2194</v>
      </c>
      <c r="F303" s="509">
        <v>26</v>
      </c>
      <c r="G303" s="509">
        <v>5148</v>
      </c>
      <c r="H303" s="509">
        <v>1</v>
      </c>
      <c r="I303" s="509">
        <v>198</v>
      </c>
      <c r="J303" s="509">
        <v>25</v>
      </c>
      <c r="K303" s="509">
        <v>4951</v>
      </c>
      <c r="L303" s="509">
        <v>0.96173271173271169</v>
      </c>
      <c r="M303" s="509">
        <v>198.04</v>
      </c>
      <c r="N303" s="509">
        <v>22</v>
      </c>
      <c r="O303" s="509">
        <v>4400</v>
      </c>
      <c r="P303" s="522">
        <v>0.85470085470085466</v>
      </c>
      <c r="Q303" s="510">
        <v>200</v>
      </c>
    </row>
    <row r="304" spans="1:17" ht="14.4" customHeight="1" x14ac:dyDescent="0.3">
      <c r="A304" s="505" t="s">
        <v>2327</v>
      </c>
      <c r="B304" s="506" t="s">
        <v>1917</v>
      </c>
      <c r="C304" s="506" t="s">
        <v>1894</v>
      </c>
      <c r="D304" s="506" t="s">
        <v>2195</v>
      </c>
      <c r="E304" s="506" t="s">
        <v>2196</v>
      </c>
      <c r="F304" s="509">
        <v>1</v>
      </c>
      <c r="G304" s="509">
        <v>415</v>
      </c>
      <c r="H304" s="509">
        <v>1</v>
      </c>
      <c r="I304" s="509">
        <v>415</v>
      </c>
      <c r="J304" s="509">
        <v>2</v>
      </c>
      <c r="K304" s="509">
        <v>834</v>
      </c>
      <c r="L304" s="509">
        <v>2.0096385542168673</v>
      </c>
      <c r="M304" s="509">
        <v>417</v>
      </c>
      <c r="N304" s="509">
        <v>3</v>
      </c>
      <c r="O304" s="509">
        <v>1254</v>
      </c>
      <c r="P304" s="522">
        <v>3.0216867469879518</v>
      </c>
      <c r="Q304" s="510">
        <v>418</v>
      </c>
    </row>
    <row r="305" spans="1:17" ht="14.4" customHeight="1" x14ac:dyDescent="0.3">
      <c r="A305" s="505" t="s">
        <v>2327</v>
      </c>
      <c r="B305" s="506" t="s">
        <v>1917</v>
      </c>
      <c r="C305" s="506" t="s">
        <v>1894</v>
      </c>
      <c r="D305" s="506" t="s">
        <v>2199</v>
      </c>
      <c r="E305" s="506" t="s">
        <v>2200</v>
      </c>
      <c r="F305" s="509">
        <v>42</v>
      </c>
      <c r="G305" s="509">
        <v>6636</v>
      </c>
      <c r="H305" s="509">
        <v>1</v>
      </c>
      <c r="I305" s="509">
        <v>158</v>
      </c>
      <c r="J305" s="509">
        <v>19</v>
      </c>
      <c r="K305" s="509">
        <v>3009</v>
      </c>
      <c r="L305" s="509">
        <v>0.45343580470162748</v>
      </c>
      <c r="M305" s="509">
        <v>158.36842105263159</v>
      </c>
      <c r="N305" s="509">
        <v>11</v>
      </c>
      <c r="O305" s="509">
        <v>1749</v>
      </c>
      <c r="P305" s="522">
        <v>0.26356238698010848</v>
      </c>
      <c r="Q305" s="510">
        <v>159</v>
      </c>
    </row>
    <row r="306" spans="1:17" ht="14.4" customHeight="1" x14ac:dyDescent="0.3">
      <c r="A306" s="505" t="s">
        <v>2327</v>
      </c>
      <c r="B306" s="506" t="s">
        <v>1917</v>
      </c>
      <c r="C306" s="506" t="s">
        <v>1894</v>
      </c>
      <c r="D306" s="506" t="s">
        <v>2201</v>
      </c>
      <c r="E306" s="506"/>
      <c r="F306" s="509">
        <v>4</v>
      </c>
      <c r="G306" s="509">
        <v>1248</v>
      </c>
      <c r="H306" s="509">
        <v>1</v>
      </c>
      <c r="I306" s="509">
        <v>312</v>
      </c>
      <c r="J306" s="509">
        <v>2</v>
      </c>
      <c r="K306" s="509">
        <v>624</v>
      </c>
      <c r="L306" s="509">
        <v>0.5</v>
      </c>
      <c r="M306" s="509">
        <v>312</v>
      </c>
      <c r="N306" s="509"/>
      <c r="O306" s="509"/>
      <c r="P306" s="522"/>
      <c r="Q306" s="510"/>
    </row>
    <row r="307" spans="1:17" ht="14.4" customHeight="1" x14ac:dyDescent="0.3">
      <c r="A307" s="505" t="s">
        <v>2327</v>
      </c>
      <c r="B307" s="506" t="s">
        <v>1917</v>
      </c>
      <c r="C307" s="506" t="s">
        <v>1894</v>
      </c>
      <c r="D307" s="506" t="s">
        <v>2204</v>
      </c>
      <c r="E307" s="506" t="s">
        <v>2205</v>
      </c>
      <c r="F307" s="509">
        <v>91</v>
      </c>
      <c r="G307" s="509">
        <v>192738</v>
      </c>
      <c r="H307" s="509">
        <v>1</v>
      </c>
      <c r="I307" s="509">
        <v>2118</v>
      </c>
      <c r="J307" s="509">
        <v>121</v>
      </c>
      <c r="K307" s="509">
        <v>256425</v>
      </c>
      <c r="L307" s="509">
        <v>1.330433023067584</v>
      </c>
      <c r="M307" s="509">
        <v>2119.2148760330579</v>
      </c>
      <c r="N307" s="509">
        <v>206</v>
      </c>
      <c r="O307" s="509">
        <v>437338</v>
      </c>
      <c r="P307" s="522">
        <v>2.2690803059075013</v>
      </c>
      <c r="Q307" s="510">
        <v>2123</v>
      </c>
    </row>
    <row r="308" spans="1:17" ht="14.4" customHeight="1" x14ac:dyDescent="0.3">
      <c r="A308" s="505" t="s">
        <v>2327</v>
      </c>
      <c r="B308" s="506" t="s">
        <v>1917</v>
      </c>
      <c r="C308" s="506" t="s">
        <v>1894</v>
      </c>
      <c r="D308" s="506" t="s">
        <v>2206</v>
      </c>
      <c r="E308" s="506" t="s">
        <v>2138</v>
      </c>
      <c r="F308" s="509">
        <v>10</v>
      </c>
      <c r="G308" s="509">
        <v>18640</v>
      </c>
      <c r="H308" s="509">
        <v>1</v>
      </c>
      <c r="I308" s="509">
        <v>1864</v>
      </c>
      <c r="J308" s="509">
        <v>11</v>
      </c>
      <c r="K308" s="509">
        <v>20522</v>
      </c>
      <c r="L308" s="509">
        <v>1.1009656652360515</v>
      </c>
      <c r="M308" s="509">
        <v>1865.6363636363637</v>
      </c>
      <c r="N308" s="509">
        <v>10</v>
      </c>
      <c r="O308" s="509">
        <v>18690</v>
      </c>
      <c r="P308" s="522">
        <v>1.0026824034334765</v>
      </c>
      <c r="Q308" s="510">
        <v>1869</v>
      </c>
    </row>
    <row r="309" spans="1:17" ht="14.4" customHeight="1" x14ac:dyDescent="0.3">
      <c r="A309" s="505" t="s">
        <v>2327</v>
      </c>
      <c r="B309" s="506" t="s">
        <v>1917</v>
      </c>
      <c r="C309" s="506" t="s">
        <v>1894</v>
      </c>
      <c r="D309" s="506" t="s">
        <v>2207</v>
      </c>
      <c r="E309" s="506" t="s">
        <v>2208</v>
      </c>
      <c r="F309" s="509">
        <v>29</v>
      </c>
      <c r="G309" s="509">
        <v>4582</v>
      </c>
      <c r="H309" s="509">
        <v>1</v>
      </c>
      <c r="I309" s="509">
        <v>158</v>
      </c>
      <c r="J309" s="509">
        <v>29</v>
      </c>
      <c r="K309" s="509">
        <v>4594</v>
      </c>
      <c r="L309" s="509">
        <v>1.0026189436927107</v>
      </c>
      <c r="M309" s="509">
        <v>158.41379310344828</v>
      </c>
      <c r="N309" s="509">
        <v>27</v>
      </c>
      <c r="O309" s="509">
        <v>4293</v>
      </c>
      <c r="P309" s="522">
        <v>0.93692710606721952</v>
      </c>
      <c r="Q309" s="510">
        <v>159</v>
      </c>
    </row>
    <row r="310" spans="1:17" ht="14.4" customHeight="1" x14ac:dyDescent="0.3">
      <c r="A310" s="505" t="s">
        <v>2327</v>
      </c>
      <c r="B310" s="506" t="s">
        <v>1917</v>
      </c>
      <c r="C310" s="506" t="s">
        <v>1894</v>
      </c>
      <c r="D310" s="506" t="s">
        <v>2211</v>
      </c>
      <c r="E310" s="506" t="s">
        <v>2212</v>
      </c>
      <c r="F310" s="509">
        <v>2</v>
      </c>
      <c r="G310" s="509">
        <v>1824</v>
      </c>
      <c r="H310" s="509">
        <v>1</v>
      </c>
      <c r="I310" s="509">
        <v>912</v>
      </c>
      <c r="J310" s="509">
        <v>1</v>
      </c>
      <c r="K310" s="509">
        <v>915</v>
      </c>
      <c r="L310" s="509">
        <v>0.50164473684210531</v>
      </c>
      <c r="M310" s="509">
        <v>915</v>
      </c>
      <c r="N310" s="509"/>
      <c r="O310" s="509"/>
      <c r="P310" s="522"/>
      <c r="Q310" s="510"/>
    </row>
    <row r="311" spans="1:17" ht="14.4" customHeight="1" x14ac:dyDescent="0.3">
      <c r="A311" s="505" t="s">
        <v>2327</v>
      </c>
      <c r="B311" s="506" t="s">
        <v>1917</v>
      </c>
      <c r="C311" s="506" t="s">
        <v>1894</v>
      </c>
      <c r="D311" s="506" t="s">
        <v>2215</v>
      </c>
      <c r="E311" s="506" t="s">
        <v>2216</v>
      </c>
      <c r="F311" s="509">
        <v>7</v>
      </c>
      <c r="G311" s="509">
        <v>58688</v>
      </c>
      <c r="H311" s="509">
        <v>1</v>
      </c>
      <c r="I311" s="509">
        <v>8384</v>
      </c>
      <c r="J311" s="509">
        <v>8</v>
      </c>
      <c r="K311" s="509">
        <v>67116</v>
      </c>
      <c r="L311" s="509">
        <v>1.1436068702290076</v>
      </c>
      <c r="M311" s="509">
        <v>8389.5</v>
      </c>
      <c r="N311" s="509">
        <v>8</v>
      </c>
      <c r="O311" s="509">
        <v>67192</v>
      </c>
      <c r="P311" s="522">
        <v>1.1449018538713196</v>
      </c>
      <c r="Q311" s="510">
        <v>8399</v>
      </c>
    </row>
    <row r="312" spans="1:17" ht="14.4" customHeight="1" x14ac:dyDescent="0.3">
      <c r="A312" s="505" t="s">
        <v>2327</v>
      </c>
      <c r="B312" s="506" t="s">
        <v>1917</v>
      </c>
      <c r="C312" s="506" t="s">
        <v>1894</v>
      </c>
      <c r="D312" s="506" t="s">
        <v>2221</v>
      </c>
      <c r="E312" s="506" t="s">
        <v>2222</v>
      </c>
      <c r="F312" s="509">
        <v>2</v>
      </c>
      <c r="G312" s="509">
        <v>0</v>
      </c>
      <c r="H312" s="509"/>
      <c r="I312" s="509">
        <v>0</v>
      </c>
      <c r="J312" s="509">
        <v>1</v>
      </c>
      <c r="K312" s="509">
        <v>0</v>
      </c>
      <c r="L312" s="509"/>
      <c r="M312" s="509">
        <v>0</v>
      </c>
      <c r="N312" s="509"/>
      <c r="O312" s="509"/>
      <c r="P312" s="522"/>
      <c r="Q312" s="510"/>
    </row>
    <row r="313" spans="1:17" ht="14.4" customHeight="1" x14ac:dyDescent="0.3">
      <c r="A313" s="505" t="s">
        <v>2327</v>
      </c>
      <c r="B313" s="506" t="s">
        <v>1917</v>
      </c>
      <c r="C313" s="506" t="s">
        <v>1894</v>
      </c>
      <c r="D313" s="506" t="s">
        <v>2223</v>
      </c>
      <c r="E313" s="506" t="s">
        <v>2224</v>
      </c>
      <c r="F313" s="509"/>
      <c r="G313" s="509"/>
      <c r="H313" s="509"/>
      <c r="I313" s="509"/>
      <c r="J313" s="509">
        <v>1</v>
      </c>
      <c r="K313" s="509">
        <v>2001</v>
      </c>
      <c r="L313" s="509"/>
      <c r="M313" s="509">
        <v>2001</v>
      </c>
      <c r="N313" s="509"/>
      <c r="O313" s="509"/>
      <c r="P313" s="522"/>
      <c r="Q313" s="510"/>
    </row>
    <row r="314" spans="1:17" ht="14.4" customHeight="1" x14ac:dyDescent="0.3">
      <c r="A314" s="505" t="s">
        <v>2327</v>
      </c>
      <c r="B314" s="506" t="s">
        <v>1917</v>
      </c>
      <c r="C314" s="506" t="s">
        <v>1894</v>
      </c>
      <c r="D314" s="506" t="s">
        <v>2225</v>
      </c>
      <c r="E314" s="506" t="s">
        <v>2226</v>
      </c>
      <c r="F314" s="509">
        <v>2</v>
      </c>
      <c r="G314" s="509">
        <v>1828</v>
      </c>
      <c r="H314" s="509">
        <v>1</v>
      </c>
      <c r="I314" s="509">
        <v>914</v>
      </c>
      <c r="J314" s="509">
        <v>5</v>
      </c>
      <c r="K314" s="509">
        <v>4570</v>
      </c>
      <c r="L314" s="509">
        <v>2.5</v>
      </c>
      <c r="M314" s="509">
        <v>914</v>
      </c>
      <c r="N314" s="509">
        <v>4</v>
      </c>
      <c r="O314" s="509">
        <v>3676</v>
      </c>
      <c r="P314" s="522">
        <v>2.010940919037199</v>
      </c>
      <c r="Q314" s="510">
        <v>919</v>
      </c>
    </row>
    <row r="315" spans="1:17" ht="14.4" customHeight="1" x14ac:dyDescent="0.3">
      <c r="A315" s="505" t="s">
        <v>2327</v>
      </c>
      <c r="B315" s="506" t="s">
        <v>1917</v>
      </c>
      <c r="C315" s="506" t="s">
        <v>1894</v>
      </c>
      <c r="D315" s="506" t="s">
        <v>2241</v>
      </c>
      <c r="E315" s="506" t="s">
        <v>2242</v>
      </c>
      <c r="F315" s="509"/>
      <c r="G315" s="509"/>
      <c r="H315" s="509"/>
      <c r="I315" s="509"/>
      <c r="J315" s="509"/>
      <c r="K315" s="509"/>
      <c r="L315" s="509"/>
      <c r="M315" s="509"/>
      <c r="N315" s="509">
        <v>2</v>
      </c>
      <c r="O315" s="509">
        <v>688</v>
      </c>
      <c r="P315" s="522"/>
      <c r="Q315" s="510">
        <v>344</v>
      </c>
    </row>
    <row r="316" spans="1:17" ht="14.4" customHeight="1" x14ac:dyDescent="0.3">
      <c r="A316" s="505" t="s">
        <v>2334</v>
      </c>
      <c r="B316" s="506" t="s">
        <v>1886</v>
      </c>
      <c r="C316" s="506" t="s">
        <v>1894</v>
      </c>
      <c r="D316" s="506" t="s">
        <v>1902</v>
      </c>
      <c r="E316" s="506"/>
      <c r="F316" s="509">
        <v>2</v>
      </c>
      <c r="G316" s="509">
        <v>1300</v>
      </c>
      <c r="H316" s="509">
        <v>1</v>
      </c>
      <c r="I316" s="509">
        <v>650</v>
      </c>
      <c r="J316" s="509"/>
      <c r="K316" s="509"/>
      <c r="L316" s="509"/>
      <c r="M316" s="509"/>
      <c r="N316" s="509"/>
      <c r="O316" s="509"/>
      <c r="P316" s="522"/>
      <c r="Q316" s="510"/>
    </row>
    <row r="317" spans="1:17" ht="14.4" customHeight="1" x14ac:dyDescent="0.3">
      <c r="A317" s="505" t="s">
        <v>2334</v>
      </c>
      <c r="B317" s="506" t="s">
        <v>1886</v>
      </c>
      <c r="C317" s="506" t="s">
        <v>1894</v>
      </c>
      <c r="D317" s="506" t="s">
        <v>1903</v>
      </c>
      <c r="E317" s="506" t="s">
        <v>1904</v>
      </c>
      <c r="F317" s="509">
        <v>2</v>
      </c>
      <c r="G317" s="509">
        <v>242</v>
      </c>
      <c r="H317" s="509">
        <v>1</v>
      </c>
      <c r="I317" s="509">
        <v>121</v>
      </c>
      <c r="J317" s="509"/>
      <c r="K317" s="509"/>
      <c r="L317" s="509"/>
      <c r="M317" s="509"/>
      <c r="N317" s="509">
        <v>0</v>
      </c>
      <c r="O317" s="509">
        <v>0</v>
      </c>
      <c r="P317" s="522">
        <v>0</v>
      </c>
      <c r="Q317" s="510"/>
    </row>
    <row r="318" spans="1:17" ht="14.4" customHeight="1" x14ac:dyDescent="0.3">
      <c r="A318" s="505" t="s">
        <v>2334</v>
      </c>
      <c r="B318" s="506" t="s">
        <v>1886</v>
      </c>
      <c r="C318" s="506" t="s">
        <v>1894</v>
      </c>
      <c r="D318" s="506" t="s">
        <v>1905</v>
      </c>
      <c r="E318" s="506" t="s">
        <v>1906</v>
      </c>
      <c r="F318" s="509">
        <v>1</v>
      </c>
      <c r="G318" s="509">
        <v>266</v>
      </c>
      <c r="H318" s="509">
        <v>1</v>
      </c>
      <c r="I318" s="509">
        <v>266</v>
      </c>
      <c r="J318" s="509">
        <v>2</v>
      </c>
      <c r="K318" s="509">
        <v>534</v>
      </c>
      <c r="L318" s="509">
        <v>2.007518796992481</v>
      </c>
      <c r="M318" s="509">
        <v>267</v>
      </c>
      <c r="N318" s="509">
        <v>4</v>
      </c>
      <c r="O318" s="509">
        <v>1076</v>
      </c>
      <c r="P318" s="522">
        <v>4.0451127819548871</v>
      </c>
      <c r="Q318" s="510">
        <v>269</v>
      </c>
    </row>
    <row r="319" spans="1:17" ht="14.4" customHeight="1" x14ac:dyDescent="0.3">
      <c r="A319" s="505" t="s">
        <v>2334</v>
      </c>
      <c r="B319" s="506" t="s">
        <v>1917</v>
      </c>
      <c r="C319" s="506" t="s">
        <v>1918</v>
      </c>
      <c r="D319" s="506" t="s">
        <v>1923</v>
      </c>
      <c r="E319" s="506" t="s">
        <v>1924</v>
      </c>
      <c r="F319" s="509"/>
      <c r="G319" s="509"/>
      <c r="H319" s="509"/>
      <c r="I319" s="509"/>
      <c r="J319" s="509"/>
      <c r="K319" s="509"/>
      <c r="L319" s="509"/>
      <c r="M319" s="509"/>
      <c r="N319" s="509">
        <v>0.33</v>
      </c>
      <c r="O319" s="509">
        <v>843.25</v>
      </c>
      <c r="P319" s="522"/>
      <c r="Q319" s="510">
        <v>2555.30303030303</v>
      </c>
    </row>
    <row r="320" spans="1:17" ht="14.4" customHeight="1" x14ac:dyDescent="0.3">
      <c r="A320" s="505" t="s">
        <v>2334</v>
      </c>
      <c r="B320" s="506" t="s">
        <v>1917</v>
      </c>
      <c r="C320" s="506" t="s">
        <v>1918</v>
      </c>
      <c r="D320" s="506" t="s">
        <v>1926</v>
      </c>
      <c r="E320" s="506" t="s">
        <v>716</v>
      </c>
      <c r="F320" s="509"/>
      <c r="G320" s="509"/>
      <c r="H320" s="509"/>
      <c r="I320" s="509"/>
      <c r="J320" s="509"/>
      <c r="K320" s="509"/>
      <c r="L320" s="509"/>
      <c r="M320" s="509"/>
      <c r="N320" s="509">
        <v>0.13</v>
      </c>
      <c r="O320" s="509">
        <v>642.69000000000005</v>
      </c>
      <c r="P320" s="522"/>
      <c r="Q320" s="510">
        <v>4943.7692307692314</v>
      </c>
    </row>
    <row r="321" spans="1:17" ht="14.4" customHeight="1" x14ac:dyDescent="0.3">
      <c r="A321" s="505" t="s">
        <v>2334</v>
      </c>
      <c r="B321" s="506" t="s">
        <v>1917</v>
      </c>
      <c r="C321" s="506" t="s">
        <v>1918</v>
      </c>
      <c r="D321" s="506" t="s">
        <v>2335</v>
      </c>
      <c r="E321" s="506" t="s">
        <v>2336</v>
      </c>
      <c r="F321" s="509">
        <v>0.8</v>
      </c>
      <c r="G321" s="509">
        <v>392.13</v>
      </c>
      <c r="H321" s="509">
        <v>1</v>
      </c>
      <c r="I321" s="509">
        <v>490.16249999999997</v>
      </c>
      <c r="J321" s="509"/>
      <c r="K321" s="509"/>
      <c r="L321" s="509"/>
      <c r="M321" s="509"/>
      <c r="N321" s="509"/>
      <c r="O321" s="509"/>
      <c r="P321" s="522"/>
      <c r="Q321" s="510"/>
    </row>
    <row r="322" spans="1:17" ht="14.4" customHeight="1" x14ac:dyDescent="0.3">
      <c r="A322" s="505" t="s">
        <v>2334</v>
      </c>
      <c r="B322" s="506" t="s">
        <v>1917</v>
      </c>
      <c r="C322" s="506" t="s">
        <v>1918</v>
      </c>
      <c r="D322" s="506" t="s">
        <v>1927</v>
      </c>
      <c r="E322" s="506" t="s">
        <v>637</v>
      </c>
      <c r="F322" s="509">
        <v>11.049999999999999</v>
      </c>
      <c r="G322" s="509">
        <v>10850.05</v>
      </c>
      <c r="H322" s="509">
        <v>1</v>
      </c>
      <c r="I322" s="509">
        <v>981.90497737556564</v>
      </c>
      <c r="J322" s="509">
        <v>14.299999999999999</v>
      </c>
      <c r="K322" s="509">
        <v>14143.039999999997</v>
      </c>
      <c r="L322" s="509">
        <v>1.3034999838710419</v>
      </c>
      <c r="M322" s="509">
        <v>989.02377622377605</v>
      </c>
      <c r="N322" s="509">
        <v>17.829999999999998</v>
      </c>
      <c r="O322" s="509">
        <v>16962.21</v>
      </c>
      <c r="P322" s="522">
        <v>1.5633301229026595</v>
      </c>
      <c r="Q322" s="510">
        <v>951.32978126752664</v>
      </c>
    </row>
    <row r="323" spans="1:17" ht="14.4" customHeight="1" x14ac:dyDescent="0.3">
      <c r="A323" s="505" t="s">
        <v>2334</v>
      </c>
      <c r="B323" s="506" t="s">
        <v>1917</v>
      </c>
      <c r="C323" s="506" t="s">
        <v>1918</v>
      </c>
      <c r="D323" s="506" t="s">
        <v>1931</v>
      </c>
      <c r="E323" s="506" t="s">
        <v>716</v>
      </c>
      <c r="F323" s="509">
        <v>3.5099999999999993</v>
      </c>
      <c r="G323" s="509">
        <v>37385.9</v>
      </c>
      <c r="H323" s="509">
        <v>1</v>
      </c>
      <c r="I323" s="509">
        <v>10651.253561253563</v>
      </c>
      <c r="J323" s="509">
        <v>3.6100000000000003</v>
      </c>
      <c r="K323" s="509">
        <v>37214.42</v>
      </c>
      <c r="L323" s="509">
        <v>0.99541324403050335</v>
      </c>
      <c r="M323" s="509">
        <v>10308.703601108033</v>
      </c>
      <c r="N323" s="509">
        <v>3.29</v>
      </c>
      <c r="O323" s="509">
        <v>32530.909999999996</v>
      </c>
      <c r="P323" s="522">
        <v>0.87013847466558236</v>
      </c>
      <c r="Q323" s="510">
        <v>9887.8145896656515</v>
      </c>
    </row>
    <row r="324" spans="1:17" ht="14.4" customHeight="1" x14ac:dyDescent="0.3">
      <c r="A324" s="505" t="s">
        <v>2334</v>
      </c>
      <c r="B324" s="506" t="s">
        <v>1917</v>
      </c>
      <c r="C324" s="506" t="s">
        <v>1918</v>
      </c>
      <c r="D324" s="506" t="s">
        <v>1932</v>
      </c>
      <c r="E324" s="506" t="s">
        <v>716</v>
      </c>
      <c r="F324" s="509">
        <v>0.02</v>
      </c>
      <c r="G324" s="509">
        <v>515.99</v>
      </c>
      <c r="H324" s="509">
        <v>1</v>
      </c>
      <c r="I324" s="509">
        <v>25799.5</v>
      </c>
      <c r="J324" s="509"/>
      <c r="K324" s="509"/>
      <c r="L324" s="509"/>
      <c r="M324" s="509"/>
      <c r="N324" s="509"/>
      <c r="O324" s="509"/>
      <c r="P324" s="522"/>
      <c r="Q324" s="510"/>
    </row>
    <row r="325" spans="1:17" ht="14.4" customHeight="1" x14ac:dyDescent="0.3">
      <c r="A325" s="505" t="s">
        <v>2334</v>
      </c>
      <c r="B325" s="506" t="s">
        <v>1917</v>
      </c>
      <c r="C325" s="506" t="s">
        <v>1918</v>
      </c>
      <c r="D325" s="506" t="s">
        <v>1933</v>
      </c>
      <c r="E325" s="506" t="s">
        <v>1930</v>
      </c>
      <c r="F325" s="509"/>
      <c r="G325" s="509"/>
      <c r="H325" s="509"/>
      <c r="I325" s="509"/>
      <c r="J325" s="509">
        <v>0.18</v>
      </c>
      <c r="K325" s="509">
        <v>955.93000000000006</v>
      </c>
      <c r="L325" s="509"/>
      <c r="M325" s="509">
        <v>5310.7222222222226</v>
      </c>
      <c r="N325" s="509"/>
      <c r="O325" s="509"/>
      <c r="P325" s="522"/>
      <c r="Q325" s="510"/>
    </row>
    <row r="326" spans="1:17" ht="14.4" customHeight="1" x14ac:dyDescent="0.3">
      <c r="A326" s="505" t="s">
        <v>2334</v>
      </c>
      <c r="B326" s="506" t="s">
        <v>1917</v>
      </c>
      <c r="C326" s="506" t="s">
        <v>1918</v>
      </c>
      <c r="D326" s="506" t="s">
        <v>1934</v>
      </c>
      <c r="E326" s="506" t="s">
        <v>716</v>
      </c>
      <c r="F326" s="509">
        <v>0.22</v>
      </c>
      <c r="G326" s="509">
        <v>1418.97</v>
      </c>
      <c r="H326" s="509">
        <v>1</v>
      </c>
      <c r="I326" s="509">
        <v>6449.863636363636</v>
      </c>
      <c r="J326" s="509">
        <v>0.16999999999999998</v>
      </c>
      <c r="K326" s="509">
        <v>1106.0999999999999</v>
      </c>
      <c r="L326" s="509">
        <v>0.7795090805302437</v>
      </c>
      <c r="M326" s="509">
        <v>6506.4705882352946</v>
      </c>
      <c r="N326" s="509"/>
      <c r="O326" s="509"/>
      <c r="P326" s="522"/>
      <c r="Q326" s="510"/>
    </row>
    <row r="327" spans="1:17" ht="14.4" customHeight="1" x14ac:dyDescent="0.3">
      <c r="A327" s="505" t="s">
        <v>2334</v>
      </c>
      <c r="B327" s="506" t="s">
        <v>1917</v>
      </c>
      <c r="C327" s="506" t="s">
        <v>1918</v>
      </c>
      <c r="D327" s="506" t="s">
        <v>1935</v>
      </c>
      <c r="E327" s="506"/>
      <c r="F327" s="509">
        <v>0.15000000000000002</v>
      </c>
      <c r="G327" s="509">
        <v>1797.33</v>
      </c>
      <c r="H327" s="509">
        <v>1</v>
      </c>
      <c r="I327" s="509">
        <v>11982.199999999997</v>
      </c>
      <c r="J327" s="509"/>
      <c r="K327" s="509"/>
      <c r="L327" s="509"/>
      <c r="M327" s="509"/>
      <c r="N327" s="509"/>
      <c r="O327" s="509"/>
      <c r="P327" s="522"/>
      <c r="Q327" s="510"/>
    </row>
    <row r="328" spans="1:17" ht="14.4" customHeight="1" x14ac:dyDescent="0.3">
      <c r="A328" s="505" t="s">
        <v>2334</v>
      </c>
      <c r="B328" s="506" t="s">
        <v>1917</v>
      </c>
      <c r="C328" s="506" t="s">
        <v>1918</v>
      </c>
      <c r="D328" s="506" t="s">
        <v>1938</v>
      </c>
      <c r="E328" s="506" t="s">
        <v>641</v>
      </c>
      <c r="F328" s="509">
        <v>1</v>
      </c>
      <c r="G328" s="509">
        <v>975.22</v>
      </c>
      <c r="H328" s="509">
        <v>1</v>
      </c>
      <c r="I328" s="509">
        <v>975.22</v>
      </c>
      <c r="J328" s="509"/>
      <c r="K328" s="509"/>
      <c r="L328" s="509"/>
      <c r="M328" s="509"/>
      <c r="N328" s="509">
        <v>3.5</v>
      </c>
      <c r="O328" s="509">
        <v>3264.8700000000003</v>
      </c>
      <c r="P328" s="522">
        <v>3.3478292077685037</v>
      </c>
      <c r="Q328" s="510">
        <v>932.82</v>
      </c>
    </row>
    <row r="329" spans="1:17" ht="14.4" customHeight="1" x14ac:dyDescent="0.3">
      <c r="A329" s="505" t="s">
        <v>2334</v>
      </c>
      <c r="B329" s="506" t="s">
        <v>1917</v>
      </c>
      <c r="C329" s="506" t="s">
        <v>1918</v>
      </c>
      <c r="D329" s="506" t="s">
        <v>1942</v>
      </c>
      <c r="E329" s="506" t="s">
        <v>660</v>
      </c>
      <c r="F329" s="509">
        <v>3.8100000000000005</v>
      </c>
      <c r="G329" s="509">
        <v>20686.43</v>
      </c>
      <c r="H329" s="509">
        <v>1</v>
      </c>
      <c r="I329" s="509">
        <v>5429.5091863517055</v>
      </c>
      <c r="J329" s="509">
        <v>2.6</v>
      </c>
      <c r="K329" s="509">
        <v>14198.039999999999</v>
      </c>
      <c r="L329" s="509">
        <v>0.68634558983836258</v>
      </c>
      <c r="M329" s="509">
        <v>5460.7846153846149</v>
      </c>
      <c r="N329" s="509">
        <v>3.29</v>
      </c>
      <c r="O329" s="509">
        <v>14564.83</v>
      </c>
      <c r="P329" s="522">
        <v>0.70407653713086304</v>
      </c>
      <c r="Q329" s="510">
        <v>4427</v>
      </c>
    </row>
    <row r="330" spans="1:17" ht="14.4" customHeight="1" x14ac:dyDescent="0.3">
      <c r="A330" s="505" t="s">
        <v>2334</v>
      </c>
      <c r="B330" s="506" t="s">
        <v>1917</v>
      </c>
      <c r="C330" s="506" t="s">
        <v>1918</v>
      </c>
      <c r="D330" s="506" t="s">
        <v>1943</v>
      </c>
      <c r="E330" s="506" t="s">
        <v>660</v>
      </c>
      <c r="F330" s="509">
        <v>8.0599999999999987</v>
      </c>
      <c r="G330" s="509">
        <v>87706.780000000028</v>
      </c>
      <c r="H330" s="509">
        <v>1</v>
      </c>
      <c r="I330" s="509">
        <v>10881.734491315141</v>
      </c>
      <c r="J330" s="509">
        <v>8.4799999999999986</v>
      </c>
      <c r="K330" s="509">
        <v>92625.880000000019</v>
      </c>
      <c r="L330" s="509">
        <v>1.0560857438843381</v>
      </c>
      <c r="M330" s="509">
        <v>10922.863207547174</v>
      </c>
      <c r="N330" s="509">
        <v>1.4100000000000001</v>
      </c>
      <c r="O330" s="509">
        <v>12395.599999999999</v>
      </c>
      <c r="P330" s="522">
        <v>0.14133000892291331</v>
      </c>
      <c r="Q330" s="510">
        <v>8791.2056737588628</v>
      </c>
    </row>
    <row r="331" spans="1:17" ht="14.4" customHeight="1" x14ac:dyDescent="0.3">
      <c r="A331" s="505" t="s">
        <v>2334</v>
      </c>
      <c r="B331" s="506" t="s">
        <v>1917</v>
      </c>
      <c r="C331" s="506" t="s">
        <v>1918</v>
      </c>
      <c r="D331" s="506" t="s">
        <v>1944</v>
      </c>
      <c r="E331" s="506" t="s">
        <v>738</v>
      </c>
      <c r="F331" s="509">
        <v>6.91</v>
      </c>
      <c r="G331" s="509">
        <v>13437.939999999999</v>
      </c>
      <c r="H331" s="509">
        <v>1</v>
      </c>
      <c r="I331" s="509">
        <v>1944.709117221418</v>
      </c>
      <c r="J331" s="509">
        <v>6.4</v>
      </c>
      <c r="K331" s="509">
        <v>12519.039999999999</v>
      </c>
      <c r="L331" s="509">
        <v>0.9316189832667805</v>
      </c>
      <c r="M331" s="509">
        <v>1956.0999999999997</v>
      </c>
      <c r="N331" s="509">
        <v>7.12</v>
      </c>
      <c r="O331" s="509">
        <v>13875.11</v>
      </c>
      <c r="P331" s="522">
        <v>1.0325325161445877</v>
      </c>
      <c r="Q331" s="510">
        <v>1948.7514044943821</v>
      </c>
    </row>
    <row r="332" spans="1:17" ht="14.4" customHeight="1" x14ac:dyDescent="0.3">
      <c r="A332" s="505" t="s">
        <v>2334</v>
      </c>
      <c r="B332" s="506" t="s">
        <v>1917</v>
      </c>
      <c r="C332" s="506" t="s">
        <v>1918</v>
      </c>
      <c r="D332" s="506" t="s">
        <v>2337</v>
      </c>
      <c r="E332" s="506"/>
      <c r="F332" s="509">
        <v>1</v>
      </c>
      <c r="G332" s="509">
        <v>1082.6600000000001</v>
      </c>
      <c r="H332" s="509">
        <v>1</v>
      </c>
      <c r="I332" s="509">
        <v>1082.6600000000001</v>
      </c>
      <c r="J332" s="509"/>
      <c r="K332" s="509"/>
      <c r="L332" s="509"/>
      <c r="M332" s="509"/>
      <c r="N332" s="509"/>
      <c r="O332" s="509"/>
      <c r="P332" s="522"/>
      <c r="Q332" s="510"/>
    </row>
    <row r="333" spans="1:17" ht="14.4" customHeight="1" x14ac:dyDescent="0.3">
      <c r="A333" s="505" t="s">
        <v>2334</v>
      </c>
      <c r="B333" s="506" t="s">
        <v>1917</v>
      </c>
      <c r="C333" s="506" t="s">
        <v>1918</v>
      </c>
      <c r="D333" s="506" t="s">
        <v>1945</v>
      </c>
      <c r="E333" s="506" t="s">
        <v>660</v>
      </c>
      <c r="F333" s="509"/>
      <c r="G333" s="509"/>
      <c r="H333" s="509"/>
      <c r="I333" s="509"/>
      <c r="J333" s="509">
        <v>8.25</v>
      </c>
      <c r="K333" s="509">
        <v>18020.580000000002</v>
      </c>
      <c r="L333" s="509"/>
      <c r="M333" s="509">
        <v>2184.3127272727274</v>
      </c>
      <c r="N333" s="509">
        <v>18</v>
      </c>
      <c r="O333" s="509">
        <v>31874.400000000001</v>
      </c>
      <c r="P333" s="522"/>
      <c r="Q333" s="510">
        <v>1770.8000000000002</v>
      </c>
    </row>
    <row r="334" spans="1:17" ht="14.4" customHeight="1" x14ac:dyDescent="0.3">
      <c r="A334" s="505" t="s">
        <v>2334</v>
      </c>
      <c r="B334" s="506" t="s">
        <v>1917</v>
      </c>
      <c r="C334" s="506" t="s">
        <v>1918</v>
      </c>
      <c r="D334" s="506" t="s">
        <v>1946</v>
      </c>
      <c r="E334" s="506" t="s">
        <v>645</v>
      </c>
      <c r="F334" s="509">
        <v>8.07</v>
      </c>
      <c r="G334" s="509">
        <v>3045.89</v>
      </c>
      <c r="H334" s="509">
        <v>1</v>
      </c>
      <c r="I334" s="509">
        <v>377.43370508054522</v>
      </c>
      <c r="J334" s="509">
        <v>5.6099999999999994</v>
      </c>
      <c r="K334" s="509">
        <v>2126.06</v>
      </c>
      <c r="L334" s="509">
        <v>0.69800944879821658</v>
      </c>
      <c r="M334" s="509">
        <v>378.97682709447417</v>
      </c>
      <c r="N334" s="509">
        <v>9.5300000000000011</v>
      </c>
      <c r="O334" s="509">
        <v>4340.93</v>
      </c>
      <c r="P334" s="522">
        <v>1.4251762210716739</v>
      </c>
      <c r="Q334" s="510">
        <v>455.50157397691498</v>
      </c>
    </row>
    <row r="335" spans="1:17" ht="14.4" customHeight="1" x14ac:dyDescent="0.3">
      <c r="A335" s="505" t="s">
        <v>2334</v>
      </c>
      <c r="B335" s="506" t="s">
        <v>1917</v>
      </c>
      <c r="C335" s="506" t="s">
        <v>1918</v>
      </c>
      <c r="D335" s="506" t="s">
        <v>1947</v>
      </c>
      <c r="E335" s="506" t="s">
        <v>622</v>
      </c>
      <c r="F335" s="509">
        <v>0.13</v>
      </c>
      <c r="G335" s="509">
        <v>122.82000000000001</v>
      </c>
      <c r="H335" s="509">
        <v>1</v>
      </c>
      <c r="I335" s="509">
        <v>944.76923076923083</v>
      </c>
      <c r="J335" s="509">
        <v>0.38</v>
      </c>
      <c r="K335" s="509">
        <v>359.02</v>
      </c>
      <c r="L335" s="509">
        <v>2.9231395538185958</v>
      </c>
      <c r="M335" s="509">
        <v>944.78947368421052</v>
      </c>
      <c r="N335" s="509">
        <v>0.45</v>
      </c>
      <c r="O335" s="509">
        <v>406.71</v>
      </c>
      <c r="P335" s="522">
        <v>3.3114313629701999</v>
      </c>
      <c r="Q335" s="510">
        <v>903.8</v>
      </c>
    </row>
    <row r="336" spans="1:17" ht="14.4" customHeight="1" x14ac:dyDescent="0.3">
      <c r="A336" s="505" t="s">
        <v>2334</v>
      </c>
      <c r="B336" s="506" t="s">
        <v>1917</v>
      </c>
      <c r="C336" s="506" t="s">
        <v>1918</v>
      </c>
      <c r="D336" s="506" t="s">
        <v>1948</v>
      </c>
      <c r="E336" s="506" t="s">
        <v>660</v>
      </c>
      <c r="F336" s="509"/>
      <c r="G336" s="509"/>
      <c r="H336" s="509"/>
      <c r="I336" s="509"/>
      <c r="J336" s="509"/>
      <c r="K336" s="509"/>
      <c r="L336" s="509"/>
      <c r="M336" s="509"/>
      <c r="N336" s="509">
        <v>0.95</v>
      </c>
      <c r="O336" s="509">
        <v>31307.830000000005</v>
      </c>
      <c r="P336" s="522"/>
      <c r="Q336" s="510">
        <v>32955.610526315795</v>
      </c>
    </row>
    <row r="337" spans="1:17" ht="14.4" customHeight="1" x14ac:dyDescent="0.3">
      <c r="A337" s="505" t="s">
        <v>2334</v>
      </c>
      <c r="B337" s="506" t="s">
        <v>1917</v>
      </c>
      <c r="C337" s="506" t="s">
        <v>1887</v>
      </c>
      <c r="D337" s="506" t="s">
        <v>1949</v>
      </c>
      <c r="E337" s="506" t="s">
        <v>1950</v>
      </c>
      <c r="F337" s="509"/>
      <c r="G337" s="509"/>
      <c r="H337" s="509"/>
      <c r="I337" s="509"/>
      <c r="J337" s="509">
        <v>1</v>
      </c>
      <c r="K337" s="509">
        <v>9783.27</v>
      </c>
      <c r="L337" s="509"/>
      <c r="M337" s="509">
        <v>9783.27</v>
      </c>
      <c r="N337" s="509"/>
      <c r="O337" s="509"/>
      <c r="P337" s="522"/>
      <c r="Q337" s="510"/>
    </row>
    <row r="338" spans="1:17" ht="14.4" customHeight="1" x14ac:dyDescent="0.3">
      <c r="A338" s="505" t="s">
        <v>2334</v>
      </c>
      <c r="B338" s="506" t="s">
        <v>1917</v>
      </c>
      <c r="C338" s="506" t="s">
        <v>1887</v>
      </c>
      <c r="D338" s="506" t="s">
        <v>1953</v>
      </c>
      <c r="E338" s="506" t="s">
        <v>1954</v>
      </c>
      <c r="F338" s="509">
        <v>4</v>
      </c>
      <c r="G338" s="509">
        <v>2358.36</v>
      </c>
      <c r="H338" s="509">
        <v>1</v>
      </c>
      <c r="I338" s="509">
        <v>589.59</v>
      </c>
      <c r="J338" s="509">
        <v>6</v>
      </c>
      <c r="K338" s="509">
        <v>3537.54</v>
      </c>
      <c r="L338" s="509">
        <v>1.5</v>
      </c>
      <c r="M338" s="509">
        <v>589.59</v>
      </c>
      <c r="N338" s="509">
        <v>3</v>
      </c>
      <c r="O338" s="509">
        <v>1768.77</v>
      </c>
      <c r="P338" s="522">
        <v>0.75</v>
      </c>
      <c r="Q338" s="510">
        <v>589.59</v>
      </c>
    </row>
    <row r="339" spans="1:17" ht="14.4" customHeight="1" x14ac:dyDescent="0.3">
      <c r="A339" s="505" t="s">
        <v>2334</v>
      </c>
      <c r="B339" s="506" t="s">
        <v>1917</v>
      </c>
      <c r="C339" s="506" t="s">
        <v>1887</v>
      </c>
      <c r="D339" s="506" t="s">
        <v>2338</v>
      </c>
      <c r="E339" s="506" t="s">
        <v>2339</v>
      </c>
      <c r="F339" s="509">
        <v>1</v>
      </c>
      <c r="G339" s="509">
        <v>2831.35</v>
      </c>
      <c r="H339" s="509">
        <v>1</v>
      </c>
      <c r="I339" s="509">
        <v>2831.35</v>
      </c>
      <c r="J339" s="509"/>
      <c r="K339" s="509"/>
      <c r="L339" s="509"/>
      <c r="M339" s="509"/>
      <c r="N339" s="509"/>
      <c r="O339" s="509"/>
      <c r="P339" s="522"/>
      <c r="Q339" s="510"/>
    </row>
    <row r="340" spans="1:17" ht="14.4" customHeight="1" x14ac:dyDescent="0.3">
      <c r="A340" s="505" t="s">
        <v>2334</v>
      </c>
      <c r="B340" s="506" t="s">
        <v>1917</v>
      </c>
      <c r="C340" s="506" t="s">
        <v>1887</v>
      </c>
      <c r="D340" s="506" t="s">
        <v>1955</v>
      </c>
      <c r="E340" s="506" t="s">
        <v>1956</v>
      </c>
      <c r="F340" s="509">
        <v>43</v>
      </c>
      <c r="G340" s="509">
        <v>73405.3</v>
      </c>
      <c r="H340" s="509">
        <v>1</v>
      </c>
      <c r="I340" s="509">
        <v>1707.1000000000001</v>
      </c>
      <c r="J340" s="509">
        <v>58</v>
      </c>
      <c r="K340" s="509">
        <v>99011.8</v>
      </c>
      <c r="L340" s="509">
        <v>1.3488372093023255</v>
      </c>
      <c r="M340" s="509">
        <v>1707.1000000000001</v>
      </c>
      <c r="N340" s="509">
        <v>26</v>
      </c>
      <c r="O340" s="509">
        <v>44384.599999999991</v>
      </c>
      <c r="P340" s="522">
        <v>0.60465116279069753</v>
      </c>
      <c r="Q340" s="510">
        <v>1707.0999999999997</v>
      </c>
    </row>
    <row r="341" spans="1:17" ht="14.4" customHeight="1" x14ac:dyDescent="0.3">
      <c r="A341" s="505" t="s">
        <v>2334</v>
      </c>
      <c r="B341" s="506" t="s">
        <v>1917</v>
      </c>
      <c r="C341" s="506" t="s">
        <v>1887</v>
      </c>
      <c r="D341" s="506" t="s">
        <v>1957</v>
      </c>
      <c r="E341" s="506" t="s">
        <v>1958</v>
      </c>
      <c r="F341" s="509">
        <v>1</v>
      </c>
      <c r="G341" s="509">
        <v>1447.28</v>
      </c>
      <c r="H341" s="509">
        <v>1</v>
      </c>
      <c r="I341" s="509">
        <v>1447.28</v>
      </c>
      <c r="J341" s="509">
        <v>3</v>
      </c>
      <c r="K341" s="509">
        <v>4341.84</v>
      </c>
      <c r="L341" s="509">
        <v>3</v>
      </c>
      <c r="M341" s="509">
        <v>1447.28</v>
      </c>
      <c r="N341" s="509"/>
      <c r="O341" s="509"/>
      <c r="P341" s="522"/>
      <c r="Q341" s="510"/>
    </row>
    <row r="342" spans="1:17" ht="14.4" customHeight="1" x14ac:dyDescent="0.3">
      <c r="A342" s="505" t="s">
        <v>2334</v>
      </c>
      <c r="B342" s="506" t="s">
        <v>1917</v>
      </c>
      <c r="C342" s="506" t="s">
        <v>1887</v>
      </c>
      <c r="D342" s="506" t="s">
        <v>1959</v>
      </c>
      <c r="E342" s="506" t="s">
        <v>1960</v>
      </c>
      <c r="F342" s="509">
        <v>1</v>
      </c>
      <c r="G342" s="509">
        <v>972.32</v>
      </c>
      <c r="H342" s="509">
        <v>1</v>
      </c>
      <c r="I342" s="509">
        <v>972.32</v>
      </c>
      <c r="J342" s="509">
        <v>2</v>
      </c>
      <c r="K342" s="509">
        <v>1944.64</v>
      </c>
      <c r="L342" s="509">
        <v>2</v>
      </c>
      <c r="M342" s="509">
        <v>972.32</v>
      </c>
      <c r="N342" s="509"/>
      <c r="O342" s="509"/>
      <c r="P342" s="522"/>
      <c r="Q342" s="510"/>
    </row>
    <row r="343" spans="1:17" ht="14.4" customHeight="1" x14ac:dyDescent="0.3">
      <c r="A343" s="505" t="s">
        <v>2334</v>
      </c>
      <c r="B343" s="506" t="s">
        <v>1917</v>
      </c>
      <c r="C343" s="506" t="s">
        <v>1887</v>
      </c>
      <c r="D343" s="506" t="s">
        <v>1961</v>
      </c>
      <c r="E343" s="506" t="s">
        <v>1960</v>
      </c>
      <c r="F343" s="509"/>
      <c r="G343" s="509"/>
      <c r="H343" s="509"/>
      <c r="I343" s="509"/>
      <c r="J343" s="509"/>
      <c r="K343" s="509"/>
      <c r="L343" s="509"/>
      <c r="M343" s="509"/>
      <c r="N343" s="509">
        <v>1</v>
      </c>
      <c r="O343" s="509">
        <v>1408.42</v>
      </c>
      <c r="P343" s="522"/>
      <c r="Q343" s="510">
        <v>1408.42</v>
      </c>
    </row>
    <row r="344" spans="1:17" ht="14.4" customHeight="1" x14ac:dyDescent="0.3">
      <c r="A344" s="505" t="s">
        <v>2334</v>
      </c>
      <c r="B344" s="506" t="s">
        <v>1917</v>
      </c>
      <c r="C344" s="506" t="s">
        <v>1887</v>
      </c>
      <c r="D344" s="506" t="s">
        <v>1962</v>
      </c>
      <c r="E344" s="506" t="s">
        <v>1960</v>
      </c>
      <c r="F344" s="509">
        <v>19</v>
      </c>
      <c r="G344" s="509">
        <v>32438.890000000003</v>
      </c>
      <c r="H344" s="509">
        <v>1</v>
      </c>
      <c r="I344" s="509">
        <v>1707.3100000000002</v>
      </c>
      <c r="J344" s="509">
        <v>39</v>
      </c>
      <c r="K344" s="509">
        <v>66585.09</v>
      </c>
      <c r="L344" s="509">
        <v>2.0526315789473681</v>
      </c>
      <c r="M344" s="509">
        <v>1707.31</v>
      </c>
      <c r="N344" s="509">
        <v>39</v>
      </c>
      <c r="O344" s="509">
        <v>66585.090000000011</v>
      </c>
      <c r="P344" s="522">
        <v>2.0526315789473686</v>
      </c>
      <c r="Q344" s="510">
        <v>1707.3100000000002</v>
      </c>
    </row>
    <row r="345" spans="1:17" ht="14.4" customHeight="1" x14ac:dyDescent="0.3">
      <c r="A345" s="505" t="s">
        <v>2334</v>
      </c>
      <c r="B345" s="506" t="s">
        <v>1917</v>
      </c>
      <c r="C345" s="506" t="s">
        <v>1887</v>
      </c>
      <c r="D345" s="506" t="s">
        <v>1963</v>
      </c>
      <c r="E345" s="506" t="s">
        <v>1960</v>
      </c>
      <c r="F345" s="509">
        <v>5</v>
      </c>
      <c r="G345" s="509">
        <v>10331.5</v>
      </c>
      <c r="H345" s="509">
        <v>1</v>
      </c>
      <c r="I345" s="509">
        <v>2066.3000000000002</v>
      </c>
      <c r="J345" s="509">
        <v>6</v>
      </c>
      <c r="K345" s="509">
        <v>12397.8</v>
      </c>
      <c r="L345" s="509">
        <v>1.2</v>
      </c>
      <c r="M345" s="509">
        <v>2066.2999999999997</v>
      </c>
      <c r="N345" s="509">
        <v>3</v>
      </c>
      <c r="O345" s="509">
        <v>6198.9000000000005</v>
      </c>
      <c r="P345" s="522">
        <v>0.60000000000000009</v>
      </c>
      <c r="Q345" s="510">
        <v>2066.3000000000002</v>
      </c>
    </row>
    <row r="346" spans="1:17" ht="14.4" customHeight="1" x14ac:dyDescent="0.3">
      <c r="A346" s="505" t="s">
        <v>2334</v>
      </c>
      <c r="B346" s="506" t="s">
        <v>1917</v>
      </c>
      <c r="C346" s="506" t="s">
        <v>1887</v>
      </c>
      <c r="D346" s="506" t="s">
        <v>1966</v>
      </c>
      <c r="E346" s="506" t="s">
        <v>1967</v>
      </c>
      <c r="F346" s="509">
        <v>2</v>
      </c>
      <c r="G346" s="509">
        <v>2055.52</v>
      </c>
      <c r="H346" s="509">
        <v>1</v>
      </c>
      <c r="I346" s="509">
        <v>1027.76</v>
      </c>
      <c r="J346" s="509">
        <v>1</v>
      </c>
      <c r="K346" s="509">
        <v>1027.76</v>
      </c>
      <c r="L346" s="509">
        <v>0.5</v>
      </c>
      <c r="M346" s="509">
        <v>1027.76</v>
      </c>
      <c r="N346" s="509">
        <v>1</v>
      </c>
      <c r="O346" s="509">
        <v>1027.76</v>
      </c>
      <c r="P346" s="522">
        <v>0.5</v>
      </c>
      <c r="Q346" s="510">
        <v>1027.76</v>
      </c>
    </row>
    <row r="347" spans="1:17" ht="14.4" customHeight="1" x14ac:dyDescent="0.3">
      <c r="A347" s="505" t="s">
        <v>2334</v>
      </c>
      <c r="B347" s="506" t="s">
        <v>1917</v>
      </c>
      <c r="C347" s="506" t="s">
        <v>1887</v>
      </c>
      <c r="D347" s="506" t="s">
        <v>1968</v>
      </c>
      <c r="E347" s="506" t="s">
        <v>1967</v>
      </c>
      <c r="F347" s="509">
        <v>6</v>
      </c>
      <c r="G347" s="509">
        <v>12851.1</v>
      </c>
      <c r="H347" s="509">
        <v>1</v>
      </c>
      <c r="I347" s="509">
        <v>2141.85</v>
      </c>
      <c r="J347" s="509">
        <v>4</v>
      </c>
      <c r="K347" s="509">
        <v>8567.4</v>
      </c>
      <c r="L347" s="509">
        <v>0.66666666666666663</v>
      </c>
      <c r="M347" s="509">
        <v>2141.85</v>
      </c>
      <c r="N347" s="509">
        <v>6</v>
      </c>
      <c r="O347" s="509">
        <v>12851.099999999999</v>
      </c>
      <c r="P347" s="522">
        <v>0.99999999999999989</v>
      </c>
      <c r="Q347" s="510">
        <v>2141.85</v>
      </c>
    </row>
    <row r="348" spans="1:17" ht="14.4" customHeight="1" x14ac:dyDescent="0.3">
      <c r="A348" s="505" t="s">
        <v>2334</v>
      </c>
      <c r="B348" s="506" t="s">
        <v>1917</v>
      </c>
      <c r="C348" s="506" t="s">
        <v>1887</v>
      </c>
      <c r="D348" s="506" t="s">
        <v>1969</v>
      </c>
      <c r="E348" s="506" t="s">
        <v>1970</v>
      </c>
      <c r="F348" s="509">
        <v>1</v>
      </c>
      <c r="G348" s="509">
        <v>466.78</v>
      </c>
      <c r="H348" s="509">
        <v>1</v>
      </c>
      <c r="I348" s="509">
        <v>466.78</v>
      </c>
      <c r="J348" s="509">
        <v>1</v>
      </c>
      <c r="K348" s="509">
        <v>466.78</v>
      </c>
      <c r="L348" s="509">
        <v>1</v>
      </c>
      <c r="M348" s="509">
        <v>466.78</v>
      </c>
      <c r="N348" s="509">
        <v>1</v>
      </c>
      <c r="O348" s="509">
        <v>466.78</v>
      </c>
      <c r="P348" s="522">
        <v>1</v>
      </c>
      <c r="Q348" s="510">
        <v>466.78</v>
      </c>
    </row>
    <row r="349" spans="1:17" ht="14.4" customHeight="1" x14ac:dyDescent="0.3">
      <c r="A349" s="505" t="s">
        <v>2334</v>
      </c>
      <c r="B349" s="506" t="s">
        <v>1917</v>
      </c>
      <c r="C349" s="506" t="s">
        <v>1887</v>
      </c>
      <c r="D349" s="506" t="s">
        <v>1975</v>
      </c>
      <c r="E349" s="506" t="s">
        <v>1976</v>
      </c>
      <c r="F349" s="509">
        <v>5</v>
      </c>
      <c r="G349" s="509">
        <v>15016.900000000001</v>
      </c>
      <c r="H349" s="509">
        <v>1</v>
      </c>
      <c r="I349" s="509">
        <v>3003.38</v>
      </c>
      <c r="J349" s="509">
        <v>8</v>
      </c>
      <c r="K349" s="509">
        <v>24027.040000000001</v>
      </c>
      <c r="L349" s="509">
        <v>1.5999999999999999</v>
      </c>
      <c r="M349" s="509">
        <v>3003.38</v>
      </c>
      <c r="N349" s="509">
        <v>5</v>
      </c>
      <c r="O349" s="509">
        <v>15016.9</v>
      </c>
      <c r="P349" s="522">
        <v>0.99999999999999989</v>
      </c>
      <c r="Q349" s="510">
        <v>3003.38</v>
      </c>
    </row>
    <row r="350" spans="1:17" ht="14.4" customHeight="1" x14ac:dyDescent="0.3">
      <c r="A350" s="505" t="s">
        <v>2334</v>
      </c>
      <c r="B350" s="506" t="s">
        <v>1917</v>
      </c>
      <c r="C350" s="506" t="s">
        <v>1887</v>
      </c>
      <c r="D350" s="506" t="s">
        <v>1979</v>
      </c>
      <c r="E350" s="506" t="s">
        <v>1980</v>
      </c>
      <c r="F350" s="509">
        <v>5</v>
      </c>
      <c r="G350" s="509">
        <v>34453.9</v>
      </c>
      <c r="H350" s="509">
        <v>1</v>
      </c>
      <c r="I350" s="509">
        <v>6890.7800000000007</v>
      </c>
      <c r="J350" s="509">
        <v>3</v>
      </c>
      <c r="K350" s="509">
        <v>20672.34</v>
      </c>
      <c r="L350" s="509">
        <v>0.6</v>
      </c>
      <c r="M350" s="509">
        <v>6890.78</v>
      </c>
      <c r="N350" s="509"/>
      <c r="O350" s="509"/>
      <c r="P350" s="522"/>
      <c r="Q350" s="510"/>
    </row>
    <row r="351" spans="1:17" ht="14.4" customHeight="1" x14ac:dyDescent="0.3">
      <c r="A351" s="505" t="s">
        <v>2334</v>
      </c>
      <c r="B351" s="506" t="s">
        <v>1917</v>
      </c>
      <c r="C351" s="506" t="s">
        <v>1887</v>
      </c>
      <c r="D351" s="506" t="s">
        <v>1983</v>
      </c>
      <c r="E351" s="506" t="s">
        <v>1984</v>
      </c>
      <c r="F351" s="509">
        <v>1</v>
      </c>
      <c r="G351" s="509">
        <v>2298.9699999999998</v>
      </c>
      <c r="H351" s="509">
        <v>1</v>
      </c>
      <c r="I351" s="509">
        <v>2298.9699999999998</v>
      </c>
      <c r="J351" s="509">
        <v>1</v>
      </c>
      <c r="K351" s="509">
        <v>2298.9699999999998</v>
      </c>
      <c r="L351" s="509">
        <v>1</v>
      </c>
      <c r="M351" s="509">
        <v>2298.9699999999998</v>
      </c>
      <c r="N351" s="509"/>
      <c r="O351" s="509"/>
      <c r="P351" s="522"/>
      <c r="Q351" s="510"/>
    </row>
    <row r="352" spans="1:17" ht="14.4" customHeight="1" x14ac:dyDescent="0.3">
      <c r="A352" s="505" t="s">
        <v>2334</v>
      </c>
      <c r="B352" s="506" t="s">
        <v>1917</v>
      </c>
      <c r="C352" s="506" t="s">
        <v>1887</v>
      </c>
      <c r="D352" s="506" t="s">
        <v>1985</v>
      </c>
      <c r="E352" s="506" t="s">
        <v>1986</v>
      </c>
      <c r="F352" s="509">
        <v>5</v>
      </c>
      <c r="G352" s="509">
        <v>20689.45</v>
      </c>
      <c r="H352" s="509">
        <v>1</v>
      </c>
      <c r="I352" s="509">
        <v>4137.8900000000003</v>
      </c>
      <c r="J352" s="509">
        <v>15</v>
      </c>
      <c r="K352" s="509">
        <v>62068.35</v>
      </c>
      <c r="L352" s="509">
        <v>3</v>
      </c>
      <c r="M352" s="509">
        <v>4137.8900000000003</v>
      </c>
      <c r="N352" s="509">
        <v>11</v>
      </c>
      <c r="O352" s="509">
        <v>45516.79</v>
      </c>
      <c r="P352" s="522">
        <v>2.2000000000000002</v>
      </c>
      <c r="Q352" s="510">
        <v>4137.8900000000003</v>
      </c>
    </row>
    <row r="353" spans="1:17" ht="14.4" customHeight="1" x14ac:dyDescent="0.3">
      <c r="A353" s="505" t="s">
        <v>2334</v>
      </c>
      <c r="B353" s="506" t="s">
        <v>1917</v>
      </c>
      <c r="C353" s="506" t="s">
        <v>1887</v>
      </c>
      <c r="D353" s="506" t="s">
        <v>1987</v>
      </c>
      <c r="E353" s="506" t="s">
        <v>1988</v>
      </c>
      <c r="F353" s="509"/>
      <c r="G353" s="509"/>
      <c r="H353" s="509"/>
      <c r="I353" s="509"/>
      <c r="J353" s="509">
        <v>1</v>
      </c>
      <c r="K353" s="509">
        <v>1123.73</v>
      </c>
      <c r="L353" s="509"/>
      <c r="M353" s="509">
        <v>1123.73</v>
      </c>
      <c r="N353" s="509">
        <v>1</v>
      </c>
      <c r="O353" s="509">
        <v>1123.73</v>
      </c>
      <c r="P353" s="522"/>
      <c r="Q353" s="510">
        <v>1123.73</v>
      </c>
    </row>
    <row r="354" spans="1:17" ht="14.4" customHeight="1" x14ac:dyDescent="0.3">
      <c r="A354" s="505" t="s">
        <v>2334</v>
      </c>
      <c r="B354" s="506" t="s">
        <v>1917</v>
      </c>
      <c r="C354" s="506" t="s">
        <v>1887</v>
      </c>
      <c r="D354" s="506" t="s">
        <v>1989</v>
      </c>
      <c r="E354" s="506" t="s">
        <v>1990</v>
      </c>
      <c r="F354" s="509">
        <v>14</v>
      </c>
      <c r="G354" s="509">
        <v>239022.69999999995</v>
      </c>
      <c r="H354" s="509">
        <v>1</v>
      </c>
      <c r="I354" s="509">
        <v>17073.049999999996</v>
      </c>
      <c r="J354" s="509">
        <v>20</v>
      </c>
      <c r="K354" s="509">
        <v>341461</v>
      </c>
      <c r="L354" s="509">
        <v>1.4285714285714288</v>
      </c>
      <c r="M354" s="509">
        <v>17073.05</v>
      </c>
      <c r="N354" s="509">
        <v>31</v>
      </c>
      <c r="O354" s="509">
        <v>529264.55000000005</v>
      </c>
      <c r="P354" s="522">
        <v>2.2142857142857149</v>
      </c>
      <c r="Q354" s="510">
        <v>17073.050000000003</v>
      </c>
    </row>
    <row r="355" spans="1:17" ht="14.4" customHeight="1" x14ac:dyDescent="0.3">
      <c r="A355" s="505" t="s">
        <v>2334</v>
      </c>
      <c r="B355" s="506" t="s">
        <v>1917</v>
      </c>
      <c r="C355" s="506" t="s">
        <v>1887</v>
      </c>
      <c r="D355" s="506" t="s">
        <v>1991</v>
      </c>
      <c r="E355" s="506" t="s">
        <v>1992</v>
      </c>
      <c r="F355" s="509">
        <v>14</v>
      </c>
      <c r="G355" s="509">
        <v>14039.199999999999</v>
      </c>
      <c r="H355" s="509">
        <v>1</v>
      </c>
      <c r="I355" s="509">
        <v>1002.8</v>
      </c>
      <c r="J355" s="509">
        <v>25</v>
      </c>
      <c r="K355" s="509">
        <v>25070</v>
      </c>
      <c r="L355" s="509">
        <v>1.7857142857142858</v>
      </c>
      <c r="M355" s="509">
        <v>1002.8</v>
      </c>
      <c r="N355" s="509">
        <v>33</v>
      </c>
      <c r="O355" s="509">
        <v>33092.400000000001</v>
      </c>
      <c r="P355" s="522">
        <v>2.3571428571428577</v>
      </c>
      <c r="Q355" s="510">
        <v>1002.8000000000001</v>
      </c>
    </row>
    <row r="356" spans="1:17" ht="14.4" customHeight="1" x14ac:dyDescent="0.3">
      <c r="A356" s="505" t="s">
        <v>2334</v>
      </c>
      <c r="B356" s="506" t="s">
        <v>1917</v>
      </c>
      <c r="C356" s="506" t="s">
        <v>1887</v>
      </c>
      <c r="D356" s="506" t="s">
        <v>1993</v>
      </c>
      <c r="E356" s="506" t="s">
        <v>1994</v>
      </c>
      <c r="F356" s="509"/>
      <c r="G356" s="509"/>
      <c r="H356" s="509"/>
      <c r="I356" s="509"/>
      <c r="J356" s="509">
        <v>2</v>
      </c>
      <c r="K356" s="509">
        <v>15300</v>
      </c>
      <c r="L356" s="509"/>
      <c r="M356" s="509">
        <v>7650</v>
      </c>
      <c r="N356" s="509">
        <v>5</v>
      </c>
      <c r="O356" s="509">
        <v>38250</v>
      </c>
      <c r="P356" s="522"/>
      <c r="Q356" s="510">
        <v>7650</v>
      </c>
    </row>
    <row r="357" spans="1:17" ht="14.4" customHeight="1" x14ac:dyDescent="0.3">
      <c r="A357" s="505" t="s">
        <v>2334</v>
      </c>
      <c r="B357" s="506" t="s">
        <v>1917</v>
      </c>
      <c r="C357" s="506" t="s">
        <v>1887</v>
      </c>
      <c r="D357" s="506" t="s">
        <v>1995</v>
      </c>
      <c r="E357" s="506" t="s">
        <v>1996</v>
      </c>
      <c r="F357" s="509"/>
      <c r="G357" s="509"/>
      <c r="H357" s="509"/>
      <c r="I357" s="509"/>
      <c r="J357" s="509">
        <v>3</v>
      </c>
      <c r="K357" s="509">
        <v>28111.17</v>
      </c>
      <c r="L357" s="509"/>
      <c r="M357" s="509">
        <v>9370.39</v>
      </c>
      <c r="N357" s="509">
        <v>1</v>
      </c>
      <c r="O357" s="509">
        <v>9370.39</v>
      </c>
      <c r="P357" s="522"/>
      <c r="Q357" s="510">
        <v>9370.39</v>
      </c>
    </row>
    <row r="358" spans="1:17" ht="14.4" customHeight="1" x14ac:dyDescent="0.3">
      <c r="A358" s="505" t="s">
        <v>2334</v>
      </c>
      <c r="B358" s="506" t="s">
        <v>1917</v>
      </c>
      <c r="C358" s="506" t="s">
        <v>1887</v>
      </c>
      <c r="D358" s="506" t="s">
        <v>1999</v>
      </c>
      <c r="E358" s="506" t="s">
        <v>2000</v>
      </c>
      <c r="F358" s="509"/>
      <c r="G358" s="509"/>
      <c r="H358" s="509"/>
      <c r="I358" s="509"/>
      <c r="J358" s="509">
        <v>5</v>
      </c>
      <c r="K358" s="509">
        <v>66422.600000000006</v>
      </c>
      <c r="L358" s="509"/>
      <c r="M358" s="509">
        <v>13284.52</v>
      </c>
      <c r="N358" s="509">
        <v>1</v>
      </c>
      <c r="O358" s="509">
        <v>13284.52</v>
      </c>
      <c r="P358" s="522"/>
      <c r="Q358" s="510">
        <v>13284.52</v>
      </c>
    </row>
    <row r="359" spans="1:17" ht="14.4" customHeight="1" x14ac:dyDescent="0.3">
      <c r="A359" s="505" t="s">
        <v>2334</v>
      </c>
      <c r="B359" s="506" t="s">
        <v>1917</v>
      </c>
      <c r="C359" s="506" t="s">
        <v>1887</v>
      </c>
      <c r="D359" s="506" t="s">
        <v>2001</v>
      </c>
      <c r="E359" s="506" t="s">
        <v>2002</v>
      </c>
      <c r="F359" s="509">
        <v>4</v>
      </c>
      <c r="G359" s="509">
        <v>8683.8799999999992</v>
      </c>
      <c r="H359" s="509">
        <v>1</v>
      </c>
      <c r="I359" s="509">
        <v>2170.9699999999998</v>
      </c>
      <c r="J359" s="509">
        <v>8</v>
      </c>
      <c r="K359" s="509">
        <v>17367.760000000002</v>
      </c>
      <c r="L359" s="509">
        <v>2.0000000000000004</v>
      </c>
      <c r="M359" s="509">
        <v>2170.9700000000003</v>
      </c>
      <c r="N359" s="509">
        <v>6</v>
      </c>
      <c r="O359" s="509">
        <v>13025.819999999998</v>
      </c>
      <c r="P359" s="522">
        <v>1.5</v>
      </c>
      <c r="Q359" s="510">
        <v>2170.9699999999998</v>
      </c>
    </row>
    <row r="360" spans="1:17" ht="14.4" customHeight="1" x14ac:dyDescent="0.3">
      <c r="A360" s="505" t="s">
        <v>2334</v>
      </c>
      <c r="B360" s="506" t="s">
        <v>1917</v>
      </c>
      <c r="C360" s="506" t="s">
        <v>1887</v>
      </c>
      <c r="D360" s="506" t="s">
        <v>2003</v>
      </c>
      <c r="E360" s="506" t="s">
        <v>2004</v>
      </c>
      <c r="F360" s="509">
        <v>1</v>
      </c>
      <c r="G360" s="509">
        <v>797</v>
      </c>
      <c r="H360" s="509">
        <v>1</v>
      </c>
      <c r="I360" s="509">
        <v>797</v>
      </c>
      <c r="J360" s="509">
        <v>7</v>
      </c>
      <c r="K360" s="509">
        <v>5579</v>
      </c>
      <c r="L360" s="509">
        <v>7</v>
      </c>
      <c r="M360" s="509">
        <v>797</v>
      </c>
      <c r="N360" s="509"/>
      <c r="O360" s="509"/>
      <c r="P360" s="522"/>
      <c r="Q360" s="510"/>
    </row>
    <row r="361" spans="1:17" ht="14.4" customHeight="1" x14ac:dyDescent="0.3">
      <c r="A361" s="505" t="s">
        <v>2334</v>
      </c>
      <c r="B361" s="506" t="s">
        <v>1917</v>
      </c>
      <c r="C361" s="506" t="s">
        <v>1887</v>
      </c>
      <c r="D361" s="506" t="s">
        <v>2015</v>
      </c>
      <c r="E361" s="506" t="s">
        <v>2014</v>
      </c>
      <c r="F361" s="509"/>
      <c r="G361" s="509"/>
      <c r="H361" s="509"/>
      <c r="I361" s="509"/>
      <c r="J361" s="509">
        <v>2</v>
      </c>
      <c r="K361" s="509">
        <v>10518.46</v>
      </c>
      <c r="L361" s="509"/>
      <c r="M361" s="509">
        <v>5259.23</v>
      </c>
      <c r="N361" s="509"/>
      <c r="O361" s="509"/>
      <c r="P361" s="522"/>
      <c r="Q361" s="510"/>
    </row>
    <row r="362" spans="1:17" ht="14.4" customHeight="1" x14ac:dyDescent="0.3">
      <c r="A362" s="505" t="s">
        <v>2334</v>
      </c>
      <c r="B362" s="506" t="s">
        <v>1917</v>
      </c>
      <c r="C362" s="506" t="s">
        <v>1887</v>
      </c>
      <c r="D362" s="506" t="s">
        <v>2018</v>
      </c>
      <c r="E362" s="506" t="s">
        <v>2019</v>
      </c>
      <c r="F362" s="509">
        <v>4</v>
      </c>
      <c r="G362" s="509">
        <v>2422.6</v>
      </c>
      <c r="H362" s="509">
        <v>1</v>
      </c>
      <c r="I362" s="509">
        <v>605.65</v>
      </c>
      <c r="J362" s="509">
        <v>8</v>
      </c>
      <c r="K362" s="509">
        <v>4845.2</v>
      </c>
      <c r="L362" s="509">
        <v>2</v>
      </c>
      <c r="M362" s="509">
        <v>605.65</v>
      </c>
      <c r="N362" s="509">
        <v>4</v>
      </c>
      <c r="O362" s="509">
        <v>2422.6</v>
      </c>
      <c r="P362" s="522">
        <v>1</v>
      </c>
      <c r="Q362" s="510">
        <v>605.65</v>
      </c>
    </row>
    <row r="363" spans="1:17" ht="14.4" customHeight="1" x14ac:dyDescent="0.3">
      <c r="A363" s="505" t="s">
        <v>2334</v>
      </c>
      <c r="B363" s="506" t="s">
        <v>1917</v>
      </c>
      <c r="C363" s="506" t="s">
        <v>1887</v>
      </c>
      <c r="D363" s="506" t="s">
        <v>2022</v>
      </c>
      <c r="E363" s="506" t="s">
        <v>2023</v>
      </c>
      <c r="F363" s="509">
        <v>1</v>
      </c>
      <c r="G363" s="509">
        <v>831.16</v>
      </c>
      <c r="H363" s="509">
        <v>1</v>
      </c>
      <c r="I363" s="509">
        <v>831.16</v>
      </c>
      <c r="J363" s="509">
        <v>2</v>
      </c>
      <c r="K363" s="509">
        <v>1662.32</v>
      </c>
      <c r="L363" s="509">
        <v>2</v>
      </c>
      <c r="M363" s="509">
        <v>831.16</v>
      </c>
      <c r="N363" s="509"/>
      <c r="O363" s="509"/>
      <c r="P363" s="522"/>
      <c r="Q363" s="510"/>
    </row>
    <row r="364" spans="1:17" ht="14.4" customHeight="1" x14ac:dyDescent="0.3">
      <c r="A364" s="505" t="s">
        <v>2334</v>
      </c>
      <c r="B364" s="506" t="s">
        <v>1917</v>
      </c>
      <c r="C364" s="506" t="s">
        <v>1887</v>
      </c>
      <c r="D364" s="506" t="s">
        <v>2024</v>
      </c>
      <c r="E364" s="506" t="s">
        <v>2023</v>
      </c>
      <c r="F364" s="509">
        <v>1</v>
      </c>
      <c r="G364" s="509">
        <v>888.06</v>
      </c>
      <c r="H364" s="509">
        <v>1</v>
      </c>
      <c r="I364" s="509">
        <v>888.06</v>
      </c>
      <c r="J364" s="509">
        <v>6</v>
      </c>
      <c r="K364" s="509">
        <v>5328.3600000000006</v>
      </c>
      <c r="L364" s="509">
        <v>6.0000000000000009</v>
      </c>
      <c r="M364" s="509">
        <v>888.06000000000006</v>
      </c>
      <c r="N364" s="509">
        <v>4</v>
      </c>
      <c r="O364" s="509">
        <v>3552.24</v>
      </c>
      <c r="P364" s="522">
        <v>4</v>
      </c>
      <c r="Q364" s="510">
        <v>888.06</v>
      </c>
    </row>
    <row r="365" spans="1:17" ht="14.4" customHeight="1" x14ac:dyDescent="0.3">
      <c r="A365" s="505" t="s">
        <v>2334</v>
      </c>
      <c r="B365" s="506" t="s">
        <v>1917</v>
      </c>
      <c r="C365" s="506" t="s">
        <v>1887</v>
      </c>
      <c r="D365" s="506" t="s">
        <v>2025</v>
      </c>
      <c r="E365" s="506" t="s">
        <v>2026</v>
      </c>
      <c r="F365" s="509">
        <v>1</v>
      </c>
      <c r="G365" s="509">
        <v>888.06</v>
      </c>
      <c r="H365" s="509">
        <v>1</v>
      </c>
      <c r="I365" s="509">
        <v>888.06</v>
      </c>
      <c r="J365" s="509">
        <v>1</v>
      </c>
      <c r="K365" s="509">
        <v>888.06</v>
      </c>
      <c r="L365" s="509">
        <v>1</v>
      </c>
      <c r="M365" s="509">
        <v>888.06</v>
      </c>
      <c r="N365" s="509">
        <v>3</v>
      </c>
      <c r="O365" s="509">
        <v>2664.18</v>
      </c>
      <c r="P365" s="522">
        <v>3</v>
      </c>
      <c r="Q365" s="510">
        <v>888.06</v>
      </c>
    </row>
    <row r="366" spans="1:17" ht="14.4" customHeight="1" x14ac:dyDescent="0.3">
      <c r="A366" s="505" t="s">
        <v>2334</v>
      </c>
      <c r="B366" s="506" t="s">
        <v>1917</v>
      </c>
      <c r="C366" s="506" t="s">
        <v>1887</v>
      </c>
      <c r="D366" s="506" t="s">
        <v>2027</v>
      </c>
      <c r="E366" s="506" t="s">
        <v>2028</v>
      </c>
      <c r="F366" s="509">
        <v>2</v>
      </c>
      <c r="G366" s="509">
        <v>1662.32</v>
      </c>
      <c r="H366" s="509">
        <v>1</v>
      </c>
      <c r="I366" s="509">
        <v>831.16</v>
      </c>
      <c r="J366" s="509">
        <v>4</v>
      </c>
      <c r="K366" s="509">
        <v>3324.64</v>
      </c>
      <c r="L366" s="509">
        <v>2</v>
      </c>
      <c r="M366" s="509">
        <v>831.16</v>
      </c>
      <c r="N366" s="509">
        <v>1</v>
      </c>
      <c r="O366" s="509">
        <v>831.16</v>
      </c>
      <c r="P366" s="522">
        <v>0.5</v>
      </c>
      <c r="Q366" s="510">
        <v>831.16</v>
      </c>
    </row>
    <row r="367" spans="1:17" ht="14.4" customHeight="1" x14ac:dyDescent="0.3">
      <c r="A367" s="505" t="s">
        <v>2334</v>
      </c>
      <c r="B367" s="506" t="s">
        <v>1917</v>
      </c>
      <c r="C367" s="506" t="s">
        <v>1887</v>
      </c>
      <c r="D367" s="506" t="s">
        <v>2305</v>
      </c>
      <c r="E367" s="506" t="s">
        <v>2306</v>
      </c>
      <c r="F367" s="509"/>
      <c r="G367" s="509"/>
      <c r="H367" s="509"/>
      <c r="I367" s="509"/>
      <c r="J367" s="509">
        <v>2</v>
      </c>
      <c r="K367" s="509">
        <v>4410</v>
      </c>
      <c r="L367" s="509"/>
      <c r="M367" s="509">
        <v>2205</v>
      </c>
      <c r="N367" s="509"/>
      <c r="O367" s="509"/>
      <c r="P367" s="522"/>
      <c r="Q367" s="510"/>
    </row>
    <row r="368" spans="1:17" ht="14.4" customHeight="1" x14ac:dyDescent="0.3">
      <c r="A368" s="505" t="s">
        <v>2334</v>
      </c>
      <c r="B368" s="506" t="s">
        <v>1917</v>
      </c>
      <c r="C368" s="506" t="s">
        <v>1887</v>
      </c>
      <c r="D368" s="506" t="s">
        <v>2031</v>
      </c>
      <c r="E368" s="506" t="s">
        <v>2032</v>
      </c>
      <c r="F368" s="509">
        <v>16</v>
      </c>
      <c r="G368" s="509">
        <v>23566.080000000002</v>
      </c>
      <c r="H368" s="509">
        <v>1</v>
      </c>
      <c r="I368" s="509">
        <v>1472.88</v>
      </c>
      <c r="J368" s="509">
        <v>20</v>
      </c>
      <c r="K368" s="509">
        <v>29457.600000000002</v>
      </c>
      <c r="L368" s="509">
        <v>1.25</v>
      </c>
      <c r="M368" s="509">
        <v>1472.88</v>
      </c>
      <c r="N368" s="509"/>
      <c r="O368" s="509"/>
      <c r="P368" s="522"/>
      <c r="Q368" s="510"/>
    </row>
    <row r="369" spans="1:17" ht="14.4" customHeight="1" x14ac:dyDescent="0.3">
      <c r="A369" s="505" t="s">
        <v>2334</v>
      </c>
      <c r="B369" s="506" t="s">
        <v>1917</v>
      </c>
      <c r="C369" s="506" t="s">
        <v>1887</v>
      </c>
      <c r="D369" s="506" t="s">
        <v>2033</v>
      </c>
      <c r="E369" s="506" t="s">
        <v>2034</v>
      </c>
      <c r="F369" s="509"/>
      <c r="G369" s="509"/>
      <c r="H369" s="509"/>
      <c r="I369" s="509"/>
      <c r="J369" s="509">
        <v>5</v>
      </c>
      <c r="K369" s="509">
        <v>6560.7</v>
      </c>
      <c r="L369" s="509"/>
      <c r="M369" s="509">
        <v>1312.1399999999999</v>
      </c>
      <c r="N369" s="509">
        <v>29</v>
      </c>
      <c r="O369" s="509">
        <v>38052.06</v>
      </c>
      <c r="P369" s="522"/>
      <c r="Q369" s="510">
        <v>1312.1399999999999</v>
      </c>
    </row>
    <row r="370" spans="1:17" ht="14.4" customHeight="1" x14ac:dyDescent="0.3">
      <c r="A370" s="505" t="s">
        <v>2334</v>
      </c>
      <c r="B370" s="506" t="s">
        <v>1917</v>
      </c>
      <c r="C370" s="506" t="s">
        <v>1887</v>
      </c>
      <c r="D370" s="506" t="s">
        <v>2307</v>
      </c>
      <c r="E370" s="506" t="s">
        <v>2308</v>
      </c>
      <c r="F370" s="509"/>
      <c r="G370" s="509"/>
      <c r="H370" s="509"/>
      <c r="I370" s="509"/>
      <c r="J370" s="509">
        <v>5</v>
      </c>
      <c r="K370" s="509">
        <v>18222.900000000001</v>
      </c>
      <c r="L370" s="509"/>
      <c r="M370" s="509">
        <v>3644.5800000000004</v>
      </c>
      <c r="N370" s="509"/>
      <c r="O370" s="509"/>
      <c r="P370" s="522"/>
      <c r="Q370" s="510"/>
    </row>
    <row r="371" spans="1:17" ht="14.4" customHeight="1" x14ac:dyDescent="0.3">
      <c r="A371" s="505" t="s">
        <v>2334</v>
      </c>
      <c r="B371" s="506" t="s">
        <v>1917</v>
      </c>
      <c r="C371" s="506" t="s">
        <v>1887</v>
      </c>
      <c r="D371" s="506" t="s">
        <v>2037</v>
      </c>
      <c r="E371" s="506" t="s">
        <v>2038</v>
      </c>
      <c r="F371" s="509">
        <v>19</v>
      </c>
      <c r="G371" s="509">
        <v>24810.579999999998</v>
      </c>
      <c r="H371" s="509">
        <v>1</v>
      </c>
      <c r="I371" s="509">
        <v>1305.82</v>
      </c>
      <c r="J371" s="509">
        <v>26</v>
      </c>
      <c r="K371" s="509">
        <v>33632.340000000004</v>
      </c>
      <c r="L371" s="509">
        <v>1.3555644406539471</v>
      </c>
      <c r="M371" s="509">
        <v>1293.5515384615387</v>
      </c>
      <c r="N371" s="509">
        <v>34</v>
      </c>
      <c r="O371" s="509">
        <v>38975.22</v>
      </c>
      <c r="P371" s="522">
        <v>1.5709112805907803</v>
      </c>
      <c r="Q371" s="510">
        <v>1146.33</v>
      </c>
    </row>
    <row r="372" spans="1:17" ht="14.4" customHeight="1" x14ac:dyDescent="0.3">
      <c r="A372" s="505" t="s">
        <v>2334</v>
      </c>
      <c r="B372" s="506" t="s">
        <v>1917</v>
      </c>
      <c r="C372" s="506" t="s">
        <v>1887</v>
      </c>
      <c r="D372" s="506" t="s">
        <v>2309</v>
      </c>
      <c r="E372" s="506" t="s">
        <v>2310</v>
      </c>
      <c r="F372" s="509">
        <v>1</v>
      </c>
      <c r="G372" s="509">
        <v>80000</v>
      </c>
      <c r="H372" s="509">
        <v>1</v>
      </c>
      <c r="I372" s="509">
        <v>80000</v>
      </c>
      <c r="J372" s="509"/>
      <c r="K372" s="509"/>
      <c r="L372" s="509"/>
      <c r="M372" s="509"/>
      <c r="N372" s="509"/>
      <c r="O372" s="509"/>
      <c r="P372" s="522"/>
      <c r="Q372" s="510"/>
    </row>
    <row r="373" spans="1:17" ht="14.4" customHeight="1" x14ac:dyDescent="0.3">
      <c r="A373" s="505" t="s">
        <v>2334</v>
      </c>
      <c r="B373" s="506" t="s">
        <v>1917</v>
      </c>
      <c r="C373" s="506" t="s">
        <v>1887</v>
      </c>
      <c r="D373" s="506" t="s">
        <v>2039</v>
      </c>
      <c r="E373" s="506" t="s">
        <v>2040</v>
      </c>
      <c r="F373" s="509">
        <v>1</v>
      </c>
      <c r="G373" s="509">
        <v>359.1</v>
      </c>
      <c r="H373" s="509">
        <v>1</v>
      </c>
      <c r="I373" s="509">
        <v>359.1</v>
      </c>
      <c r="J373" s="509">
        <v>7</v>
      </c>
      <c r="K373" s="509">
        <v>2513.6999999999998</v>
      </c>
      <c r="L373" s="509">
        <v>6.9999999999999991</v>
      </c>
      <c r="M373" s="509">
        <v>359.09999999999997</v>
      </c>
      <c r="N373" s="509">
        <v>2</v>
      </c>
      <c r="O373" s="509">
        <v>718.2</v>
      </c>
      <c r="P373" s="522">
        <v>2</v>
      </c>
      <c r="Q373" s="510">
        <v>359.1</v>
      </c>
    </row>
    <row r="374" spans="1:17" ht="14.4" customHeight="1" x14ac:dyDescent="0.3">
      <c r="A374" s="505" t="s">
        <v>2334</v>
      </c>
      <c r="B374" s="506" t="s">
        <v>1917</v>
      </c>
      <c r="C374" s="506" t="s">
        <v>1887</v>
      </c>
      <c r="D374" s="506" t="s">
        <v>1888</v>
      </c>
      <c r="E374" s="506" t="s">
        <v>1889</v>
      </c>
      <c r="F374" s="509">
        <v>6</v>
      </c>
      <c r="G374" s="509">
        <v>5363.4</v>
      </c>
      <c r="H374" s="509">
        <v>1</v>
      </c>
      <c r="I374" s="509">
        <v>893.9</v>
      </c>
      <c r="J374" s="509">
        <v>1</v>
      </c>
      <c r="K374" s="509">
        <v>893.9</v>
      </c>
      <c r="L374" s="509">
        <v>0.16666666666666669</v>
      </c>
      <c r="M374" s="509">
        <v>893.9</v>
      </c>
      <c r="N374" s="509">
        <v>2</v>
      </c>
      <c r="O374" s="509">
        <v>1787.8</v>
      </c>
      <c r="P374" s="522">
        <v>0.33333333333333337</v>
      </c>
      <c r="Q374" s="510">
        <v>893.9</v>
      </c>
    </row>
    <row r="375" spans="1:17" ht="14.4" customHeight="1" x14ac:dyDescent="0.3">
      <c r="A375" s="505" t="s">
        <v>2334</v>
      </c>
      <c r="B375" s="506" t="s">
        <v>1917</v>
      </c>
      <c r="C375" s="506" t="s">
        <v>1887</v>
      </c>
      <c r="D375" s="506" t="s">
        <v>2041</v>
      </c>
      <c r="E375" s="506" t="s">
        <v>2042</v>
      </c>
      <c r="F375" s="509"/>
      <c r="G375" s="509"/>
      <c r="H375" s="509"/>
      <c r="I375" s="509"/>
      <c r="J375" s="509">
        <v>3</v>
      </c>
      <c r="K375" s="509">
        <v>2681.7</v>
      </c>
      <c r="L375" s="509"/>
      <c r="M375" s="509">
        <v>893.9</v>
      </c>
      <c r="N375" s="509"/>
      <c r="O375" s="509"/>
      <c r="P375" s="522"/>
      <c r="Q375" s="510"/>
    </row>
    <row r="376" spans="1:17" ht="14.4" customHeight="1" x14ac:dyDescent="0.3">
      <c r="A376" s="505" t="s">
        <v>2334</v>
      </c>
      <c r="B376" s="506" t="s">
        <v>1917</v>
      </c>
      <c r="C376" s="506" t="s">
        <v>1887</v>
      </c>
      <c r="D376" s="506" t="s">
        <v>1890</v>
      </c>
      <c r="E376" s="506" t="s">
        <v>1891</v>
      </c>
      <c r="F376" s="509"/>
      <c r="G376" s="509"/>
      <c r="H376" s="509"/>
      <c r="I376" s="509"/>
      <c r="J376" s="509"/>
      <c r="K376" s="509"/>
      <c r="L376" s="509"/>
      <c r="M376" s="509"/>
      <c r="N376" s="509">
        <v>1</v>
      </c>
      <c r="O376" s="509">
        <v>893.9</v>
      </c>
      <c r="P376" s="522"/>
      <c r="Q376" s="510">
        <v>893.9</v>
      </c>
    </row>
    <row r="377" spans="1:17" ht="14.4" customHeight="1" x14ac:dyDescent="0.3">
      <c r="A377" s="505" t="s">
        <v>2334</v>
      </c>
      <c r="B377" s="506" t="s">
        <v>1917</v>
      </c>
      <c r="C377" s="506" t="s">
        <v>1887</v>
      </c>
      <c r="D377" s="506" t="s">
        <v>2043</v>
      </c>
      <c r="E377" s="506" t="s">
        <v>2044</v>
      </c>
      <c r="F377" s="509"/>
      <c r="G377" s="509"/>
      <c r="H377" s="509"/>
      <c r="I377" s="509"/>
      <c r="J377" s="509">
        <v>1</v>
      </c>
      <c r="K377" s="509">
        <v>16831.689999999999</v>
      </c>
      <c r="L377" s="509"/>
      <c r="M377" s="509">
        <v>16831.689999999999</v>
      </c>
      <c r="N377" s="509"/>
      <c r="O377" s="509"/>
      <c r="P377" s="522"/>
      <c r="Q377" s="510"/>
    </row>
    <row r="378" spans="1:17" ht="14.4" customHeight="1" x14ac:dyDescent="0.3">
      <c r="A378" s="505" t="s">
        <v>2334</v>
      </c>
      <c r="B378" s="506" t="s">
        <v>1917</v>
      </c>
      <c r="C378" s="506" t="s">
        <v>1887</v>
      </c>
      <c r="D378" s="506" t="s">
        <v>2047</v>
      </c>
      <c r="E378" s="506" t="s">
        <v>2048</v>
      </c>
      <c r="F378" s="509"/>
      <c r="G378" s="509"/>
      <c r="H378" s="509"/>
      <c r="I378" s="509"/>
      <c r="J378" s="509">
        <v>3</v>
      </c>
      <c r="K378" s="509">
        <v>19761.39</v>
      </c>
      <c r="L378" s="509"/>
      <c r="M378" s="509">
        <v>6587.13</v>
      </c>
      <c r="N378" s="509"/>
      <c r="O378" s="509"/>
      <c r="P378" s="522"/>
      <c r="Q378" s="510"/>
    </row>
    <row r="379" spans="1:17" ht="14.4" customHeight="1" x14ac:dyDescent="0.3">
      <c r="A379" s="505" t="s">
        <v>2334</v>
      </c>
      <c r="B379" s="506" t="s">
        <v>1917</v>
      </c>
      <c r="C379" s="506" t="s">
        <v>1887</v>
      </c>
      <c r="D379" s="506" t="s">
        <v>2049</v>
      </c>
      <c r="E379" s="506" t="s">
        <v>2050</v>
      </c>
      <c r="F379" s="509">
        <v>5</v>
      </c>
      <c r="G379" s="509">
        <v>9208.0999999999985</v>
      </c>
      <c r="H379" s="509">
        <v>1</v>
      </c>
      <c r="I379" s="509">
        <v>1841.6199999999997</v>
      </c>
      <c r="J379" s="509">
        <v>11</v>
      </c>
      <c r="K379" s="509">
        <v>20257.82</v>
      </c>
      <c r="L379" s="509">
        <v>2.2000000000000002</v>
      </c>
      <c r="M379" s="509">
        <v>1841.62</v>
      </c>
      <c r="N379" s="509">
        <v>10</v>
      </c>
      <c r="O379" s="509">
        <v>18416.199999999997</v>
      </c>
      <c r="P379" s="522">
        <v>2</v>
      </c>
      <c r="Q379" s="510">
        <v>1841.6199999999997</v>
      </c>
    </row>
    <row r="380" spans="1:17" ht="14.4" customHeight="1" x14ac:dyDescent="0.3">
      <c r="A380" s="505" t="s">
        <v>2334</v>
      </c>
      <c r="B380" s="506" t="s">
        <v>1917</v>
      </c>
      <c r="C380" s="506" t="s">
        <v>1887</v>
      </c>
      <c r="D380" s="506" t="s">
        <v>2340</v>
      </c>
      <c r="E380" s="506" t="s">
        <v>2341</v>
      </c>
      <c r="F380" s="509"/>
      <c r="G380" s="509"/>
      <c r="H380" s="509"/>
      <c r="I380" s="509"/>
      <c r="J380" s="509">
        <v>2</v>
      </c>
      <c r="K380" s="509">
        <v>38492.620000000003</v>
      </c>
      <c r="L380" s="509"/>
      <c r="M380" s="509">
        <v>19246.310000000001</v>
      </c>
      <c r="N380" s="509">
        <v>2</v>
      </c>
      <c r="O380" s="509">
        <v>38492.620000000003</v>
      </c>
      <c r="P380" s="522"/>
      <c r="Q380" s="510">
        <v>19246.310000000001</v>
      </c>
    </row>
    <row r="381" spans="1:17" ht="14.4" customHeight="1" x14ac:dyDescent="0.3">
      <c r="A381" s="505" t="s">
        <v>2334</v>
      </c>
      <c r="B381" s="506" t="s">
        <v>1917</v>
      </c>
      <c r="C381" s="506" t="s">
        <v>1887</v>
      </c>
      <c r="D381" s="506" t="s">
        <v>2057</v>
      </c>
      <c r="E381" s="506" t="s">
        <v>2058</v>
      </c>
      <c r="F381" s="509">
        <v>4</v>
      </c>
      <c r="G381" s="509">
        <v>63819.28</v>
      </c>
      <c r="H381" s="509">
        <v>1</v>
      </c>
      <c r="I381" s="509">
        <v>15954.82</v>
      </c>
      <c r="J381" s="509">
        <v>2</v>
      </c>
      <c r="K381" s="509">
        <v>31909.64</v>
      </c>
      <c r="L381" s="509">
        <v>0.5</v>
      </c>
      <c r="M381" s="509">
        <v>15954.82</v>
      </c>
      <c r="N381" s="509"/>
      <c r="O381" s="509"/>
      <c r="P381" s="522"/>
      <c r="Q381" s="510"/>
    </row>
    <row r="382" spans="1:17" ht="14.4" customHeight="1" x14ac:dyDescent="0.3">
      <c r="A382" s="505" t="s">
        <v>2334</v>
      </c>
      <c r="B382" s="506" t="s">
        <v>1917</v>
      </c>
      <c r="C382" s="506" t="s">
        <v>1887</v>
      </c>
      <c r="D382" s="506" t="s">
        <v>2342</v>
      </c>
      <c r="E382" s="506" t="s">
        <v>2343</v>
      </c>
      <c r="F382" s="509">
        <v>2</v>
      </c>
      <c r="G382" s="509">
        <v>52999.64</v>
      </c>
      <c r="H382" s="509">
        <v>1</v>
      </c>
      <c r="I382" s="509">
        <v>26499.82</v>
      </c>
      <c r="J382" s="509">
        <v>2</v>
      </c>
      <c r="K382" s="509">
        <v>52999.64</v>
      </c>
      <c r="L382" s="509">
        <v>1</v>
      </c>
      <c r="M382" s="509">
        <v>26499.82</v>
      </c>
      <c r="N382" s="509">
        <v>3</v>
      </c>
      <c r="O382" s="509">
        <v>79499.459999999992</v>
      </c>
      <c r="P382" s="522">
        <v>1.4999999999999998</v>
      </c>
      <c r="Q382" s="510">
        <v>26499.819999999996</v>
      </c>
    </row>
    <row r="383" spans="1:17" ht="14.4" customHeight="1" x14ac:dyDescent="0.3">
      <c r="A383" s="505" t="s">
        <v>2334</v>
      </c>
      <c r="B383" s="506" t="s">
        <v>1917</v>
      </c>
      <c r="C383" s="506" t="s">
        <v>1887</v>
      </c>
      <c r="D383" s="506" t="s">
        <v>2285</v>
      </c>
      <c r="E383" s="506" t="s">
        <v>2286</v>
      </c>
      <c r="F383" s="509"/>
      <c r="G383" s="509"/>
      <c r="H383" s="509"/>
      <c r="I383" s="509"/>
      <c r="J383" s="509">
        <v>1</v>
      </c>
      <c r="K383" s="509">
        <v>33125.26</v>
      </c>
      <c r="L383" s="509"/>
      <c r="M383" s="509">
        <v>33125.26</v>
      </c>
      <c r="N383" s="509"/>
      <c r="O383" s="509"/>
      <c r="P383" s="522"/>
      <c r="Q383" s="510"/>
    </row>
    <row r="384" spans="1:17" ht="14.4" customHeight="1" x14ac:dyDescent="0.3">
      <c r="A384" s="505" t="s">
        <v>2334</v>
      </c>
      <c r="B384" s="506" t="s">
        <v>1917</v>
      </c>
      <c r="C384" s="506" t="s">
        <v>1887</v>
      </c>
      <c r="D384" s="506" t="s">
        <v>2067</v>
      </c>
      <c r="E384" s="506" t="s">
        <v>2068</v>
      </c>
      <c r="F384" s="509"/>
      <c r="G384" s="509"/>
      <c r="H384" s="509"/>
      <c r="I384" s="509"/>
      <c r="J384" s="509">
        <v>1</v>
      </c>
      <c r="K384" s="509">
        <v>380.86</v>
      </c>
      <c r="L384" s="509"/>
      <c r="M384" s="509">
        <v>380.86</v>
      </c>
      <c r="N384" s="509">
        <v>2</v>
      </c>
      <c r="O384" s="509">
        <v>761.72</v>
      </c>
      <c r="P384" s="522"/>
      <c r="Q384" s="510">
        <v>380.86</v>
      </c>
    </row>
    <row r="385" spans="1:17" ht="14.4" customHeight="1" x14ac:dyDescent="0.3">
      <c r="A385" s="505" t="s">
        <v>2334</v>
      </c>
      <c r="B385" s="506" t="s">
        <v>1917</v>
      </c>
      <c r="C385" s="506" t="s">
        <v>1887</v>
      </c>
      <c r="D385" s="506" t="s">
        <v>2344</v>
      </c>
      <c r="E385" s="506" t="s">
        <v>2345</v>
      </c>
      <c r="F385" s="509"/>
      <c r="G385" s="509"/>
      <c r="H385" s="509"/>
      <c r="I385" s="509"/>
      <c r="J385" s="509">
        <v>2</v>
      </c>
      <c r="K385" s="509">
        <v>2152.7399999999998</v>
      </c>
      <c r="L385" s="509"/>
      <c r="M385" s="509">
        <v>1076.3699999999999</v>
      </c>
      <c r="N385" s="509"/>
      <c r="O385" s="509"/>
      <c r="P385" s="522"/>
      <c r="Q385" s="510"/>
    </row>
    <row r="386" spans="1:17" ht="14.4" customHeight="1" x14ac:dyDescent="0.3">
      <c r="A386" s="505" t="s">
        <v>2334</v>
      </c>
      <c r="B386" s="506" t="s">
        <v>1917</v>
      </c>
      <c r="C386" s="506" t="s">
        <v>1887</v>
      </c>
      <c r="D386" s="506" t="s">
        <v>2313</v>
      </c>
      <c r="E386" s="506" t="s">
        <v>2314</v>
      </c>
      <c r="F386" s="509"/>
      <c r="G386" s="509"/>
      <c r="H386" s="509"/>
      <c r="I386" s="509"/>
      <c r="J386" s="509">
        <v>3</v>
      </c>
      <c r="K386" s="509">
        <v>3255.6000000000004</v>
      </c>
      <c r="L386" s="509"/>
      <c r="M386" s="509">
        <v>1085.2</v>
      </c>
      <c r="N386" s="509"/>
      <c r="O386" s="509"/>
      <c r="P386" s="522"/>
      <c r="Q386" s="510"/>
    </row>
    <row r="387" spans="1:17" ht="14.4" customHeight="1" x14ac:dyDescent="0.3">
      <c r="A387" s="505" t="s">
        <v>2334</v>
      </c>
      <c r="B387" s="506" t="s">
        <v>1917</v>
      </c>
      <c r="C387" s="506" t="s">
        <v>1887</v>
      </c>
      <c r="D387" s="506" t="s">
        <v>2071</v>
      </c>
      <c r="E387" s="506" t="s">
        <v>2072</v>
      </c>
      <c r="F387" s="509">
        <v>2</v>
      </c>
      <c r="G387" s="509">
        <v>26930.94</v>
      </c>
      <c r="H387" s="509">
        <v>1</v>
      </c>
      <c r="I387" s="509">
        <v>13465.47</v>
      </c>
      <c r="J387" s="509">
        <v>2</v>
      </c>
      <c r="K387" s="509">
        <v>26930.94</v>
      </c>
      <c r="L387" s="509">
        <v>1</v>
      </c>
      <c r="M387" s="509">
        <v>13465.47</v>
      </c>
      <c r="N387" s="509">
        <v>1</v>
      </c>
      <c r="O387" s="509">
        <v>13465.47</v>
      </c>
      <c r="P387" s="522">
        <v>0.5</v>
      </c>
      <c r="Q387" s="510">
        <v>13465.47</v>
      </c>
    </row>
    <row r="388" spans="1:17" ht="14.4" customHeight="1" x14ac:dyDescent="0.3">
      <c r="A388" s="505" t="s">
        <v>2334</v>
      </c>
      <c r="B388" s="506" t="s">
        <v>1917</v>
      </c>
      <c r="C388" s="506" t="s">
        <v>1887</v>
      </c>
      <c r="D388" s="506" t="s">
        <v>2346</v>
      </c>
      <c r="E388" s="506" t="s">
        <v>2347</v>
      </c>
      <c r="F388" s="509"/>
      <c r="G388" s="509"/>
      <c r="H388" s="509"/>
      <c r="I388" s="509"/>
      <c r="J388" s="509"/>
      <c r="K388" s="509"/>
      <c r="L388" s="509"/>
      <c r="M388" s="509"/>
      <c r="N388" s="509">
        <v>1</v>
      </c>
      <c r="O388" s="509">
        <v>11015.5</v>
      </c>
      <c r="P388" s="522"/>
      <c r="Q388" s="510">
        <v>11015.5</v>
      </c>
    </row>
    <row r="389" spans="1:17" ht="14.4" customHeight="1" x14ac:dyDescent="0.3">
      <c r="A389" s="505" t="s">
        <v>2334</v>
      </c>
      <c r="B389" s="506" t="s">
        <v>1917</v>
      </c>
      <c r="C389" s="506" t="s">
        <v>1887</v>
      </c>
      <c r="D389" s="506" t="s">
        <v>2073</v>
      </c>
      <c r="E389" s="506" t="s">
        <v>2074</v>
      </c>
      <c r="F389" s="509"/>
      <c r="G389" s="509"/>
      <c r="H389" s="509"/>
      <c r="I389" s="509"/>
      <c r="J389" s="509"/>
      <c r="K389" s="509"/>
      <c r="L389" s="509"/>
      <c r="M389" s="509"/>
      <c r="N389" s="509">
        <v>1</v>
      </c>
      <c r="O389" s="509">
        <v>25888.05</v>
      </c>
      <c r="P389" s="522"/>
      <c r="Q389" s="510">
        <v>25888.05</v>
      </c>
    </row>
    <row r="390" spans="1:17" ht="14.4" customHeight="1" x14ac:dyDescent="0.3">
      <c r="A390" s="505" t="s">
        <v>2334</v>
      </c>
      <c r="B390" s="506" t="s">
        <v>1917</v>
      </c>
      <c r="C390" s="506" t="s">
        <v>1887</v>
      </c>
      <c r="D390" s="506" t="s">
        <v>2348</v>
      </c>
      <c r="E390" s="506" t="s">
        <v>2349</v>
      </c>
      <c r="F390" s="509"/>
      <c r="G390" s="509"/>
      <c r="H390" s="509"/>
      <c r="I390" s="509"/>
      <c r="J390" s="509">
        <v>1</v>
      </c>
      <c r="K390" s="509">
        <v>6938.56</v>
      </c>
      <c r="L390" s="509"/>
      <c r="M390" s="509">
        <v>6938.56</v>
      </c>
      <c r="N390" s="509"/>
      <c r="O390" s="509"/>
      <c r="P390" s="522"/>
      <c r="Q390" s="510"/>
    </row>
    <row r="391" spans="1:17" ht="14.4" customHeight="1" x14ac:dyDescent="0.3">
      <c r="A391" s="505" t="s">
        <v>2334</v>
      </c>
      <c r="B391" s="506" t="s">
        <v>1917</v>
      </c>
      <c r="C391" s="506" t="s">
        <v>1894</v>
      </c>
      <c r="D391" s="506" t="s">
        <v>2089</v>
      </c>
      <c r="E391" s="506" t="s">
        <v>2090</v>
      </c>
      <c r="F391" s="509">
        <v>2</v>
      </c>
      <c r="G391" s="509">
        <v>410</v>
      </c>
      <c r="H391" s="509">
        <v>1</v>
      </c>
      <c r="I391" s="509">
        <v>205</v>
      </c>
      <c r="J391" s="509"/>
      <c r="K391" s="509"/>
      <c r="L391" s="509"/>
      <c r="M391" s="509"/>
      <c r="N391" s="509">
        <v>1</v>
      </c>
      <c r="O391" s="509">
        <v>207</v>
      </c>
      <c r="P391" s="522">
        <v>0.50487804878048781</v>
      </c>
      <c r="Q391" s="510">
        <v>207</v>
      </c>
    </row>
    <row r="392" spans="1:17" ht="14.4" customHeight="1" x14ac:dyDescent="0.3">
      <c r="A392" s="505" t="s">
        <v>2334</v>
      </c>
      <c r="B392" s="506" t="s">
        <v>1917</v>
      </c>
      <c r="C392" s="506" t="s">
        <v>1894</v>
      </c>
      <c r="D392" s="506" t="s">
        <v>2091</v>
      </c>
      <c r="E392" s="506" t="s">
        <v>2092</v>
      </c>
      <c r="F392" s="509">
        <v>1</v>
      </c>
      <c r="G392" s="509">
        <v>150</v>
      </c>
      <c r="H392" s="509">
        <v>1</v>
      </c>
      <c r="I392" s="509">
        <v>150</v>
      </c>
      <c r="J392" s="509"/>
      <c r="K392" s="509"/>
      <c r="L392" s="509"/>
      <c r="M392" s="509"/>
      <c r="N392" s="509"/>
      <c r="O392" s="509"/>
      <c r="P392" s="522"/>
      <c r="Q392" s="510"/>
    </row>
    <row r="393" spans="1:17" ht="14.4" customHeight="1" x14ac:dyDescent="0.3">
      <c r="A393" s="505" t="s">
        <v>2334</v>
      </c>
      <c r="B393" s="506" t="s">
        <v>1917</v>
      </c>
      <c r="C393" s="506" t="s">
        <v>1894</v>
      </c>
      <c r="D393" s="506" t="s">
        <v>2093</v>
      </c>
      <c r="E393" s="506" t="s">
        <v>2094</v>
      </c>
      <c r="F393" s="509">
        <v>2</v>
      </c>
      <c r="G393" s="509">
        <v>364</v>
      </c>
      <c r="H393" s="509">
        <v>1</v>
      </c>
      <c r="I393" s="509">
        <v>182</v>
      </c>
      <c r="J393" s="509">
        <v>3</v>
      </c>
      <c r="K393" s="509">
        <v>547</v>
      </c>
      <c r="L393" s="509">
        <v>1.5027472527472527</v>
      </c>
      <c r="M393" s="509">
        <v>182.33333333333334</v>
      </c>
      <c r="N393" s="509">
        <v>4</v>
      </c>
      <c r="O393" s="509">
        <v>732</v>
      </c>
      <c r="P393" s="522">
        <v>2.0109890109890109</v>
      </c>
      <c r="Q393" s="510">
        <v>183</v>
      </c>
    </row>
    <row r="394" spans="1:17" ht="14.4" customHeight="1" x14ac:dyDescent="0.3">
      <c r="A394" s="505" t="s">
        <v>2334</v>
      </c>
      <c r="B394" s="506" t="s">
        <v>1917</v>
      </c>
      <c r="C394" s="506" t="s">
        <v>1894</v>
      </c>
      <c r="D394" s="506" t="s">
        <v>2095</v>
      </c>
      <c r="E394" s="506" t="s">
        <v>2096</v>
      </c>
      <c r="F394" s="509">
        <v>4</v>
      </c>
      <c r="G394" s="509">
        <v>496</v>
      </c>
      <c r="H394" s="509">
        <v>1</v>
      </c>
      <c r="I394" s="509">
        <v>124</v>
      </c>
      <c r="J394" s="509">
        <v>2</v>
      </c>
      <c r="K394" s="509">
        <v>249</v>
      </c>
      <c r="L394" s="509">
        <v>0.50201612903225812</v>
      </c>
      <c r="M394" s="509">
        <v>124.5</v>
      </c>
      <c r="N394" s="509">
        <v>4</v>
      </c>
      <c r="O394" s="509">
        <v>500</v>
      </c>
      <c r="P394" s="522">
        <v>1.0080645161290323</v>
      </c>
      <c r="Q394" s="510">
        <v>125</v>
      </c>
    </row>
    <row r="395" spans="1:17" ht="14.4" customHeight="1" x14ac:dyDescent="0.3">
      <c r="A395" s="505" t="s">
        <v>2334</v>
      </c>
      <c r="B395" s="506" t="s">
        <v>1917</v>
      </c>
      <c r="C395" s="506" t="s">
        <v>1894</v>
      </c>
      <c r="D395" s="506" t="s">
        <v>2097</v>
      </c>
      <c r="E395" s="506" t="s">
        <v>2098</v>
      </c>
      <c r="F395" s="509">
        <v>12</v>
      </c>
      <c r="G395" s="509">
        <v>2604</v>
      </c>
      <c r="H395" s="509">
        <v>1</v>
      </c>
      <c r="I395" s="509">
        <v>217</v>
      </c>
      <c r="J395" s="509">
        <v>7</v>
      </c>
      <c r="K395" s="509">
        <v>1521</v>
      </c>
      <c r="L395" s="509">
        <v>0.58410138248847931</v>
      </c>
      <c r="M395" s="509">
        <v>217.28571428571428</v>
      </c>
      <c r="N395" s="509">
        <v>6</v>
      </c>
      <c r="O395" s="509">
        <v>1314</v>
      </c>
      <c r="P395" s="522">
        <v>0.50460829493087556</v>
      </c>
      <c r="Q395" s="510">
        <v>219</v>
      </c>
    </row>
    <row r="396" spans="1:17" ht="14.4" customHeight="1" x14ac:dyDescent="0.3">
      <c r="A396" s="505" t="s">
        <v>2334</v>
      </c>
      <c r="B396" s="506" t="s">
        <v>1917</v>
      </c>
      <c r="C396" s="506" t="s">
        <v>1894</v>
      </c>
      <c r="D396" s="506" t="s">
        <v>2099</v>
      </c>
      <c r="E396" s="506" t="s">
        <v>2100</v>
      </c>
      <c r="F396" s="509"/>
      <c r="G396" s="509"/>
      <c r="H396" s="509"/>
      <c r="I396" s="509"/>
      <c r="J396" s="509">
        <v>1</v>
      </c>
      <c r="K396" s="509">
        <v>217</v>
      </c>
      <c r="L396" s="509"/>
      <c r="M396" s="509">
        <v>217</v>
      </c>
      <c r="N396" s="509"/>
      <c r="O396" s="509"/>
      <c r="P396" s="522"/>
      <c r="Q396" s="510"/>
    </row>
    <row r="397" spans="1:17" ht="14.4" customHeight="1" x14ac:dyDescent="0.3">
      <c r="A397" s="505" t="s">
        <v>2334</v>
      </c>
      <c r="B397" s="506" t="s">
        <v>1917</v>
      </c>
      <c r="C397" s="506" t="s">
        <v>1894</v>
      </c>
      <c r="D397" s="506" t="s">
        <v>2103</v>
      </c>
      <c r="E397" s="506" t="s">
        <v>2104</v>
      </c>
      <c r="F397" s="509">
        <v>136</v>
      </c>
      <c r="G397" s="509">
        <v>29784</v>
      </c>
      <c r="H397" s="509">
        <v>1</v>
      </c>
      <c r="I397" s="509">
        <v>219</v>
      </c>
      <c r="J397" s="509">
        <v>122</v>
      </c>
      <c r="K397" s="509">
        <v>26770</v>
      </c>
      <c r="L397" s="509">
        <v>0.89880472737040018</v>
      </c>
      <c r="M397" s="509">
        <v>219.42622950819671</v>
      </c>
      <c r="N397" s="509">
        <v>142</v>
      </c>
      <c r="O397" s="509">
        <v>31382</v>
      </c>
      <c r="P397" s="522">
        <v>1.0536529680365296</v>
      </c>
      <c r="Q397" s="510">
        <v>221</v>
      </c>
    </row>
    <row r="398" spans="1:17" ht="14.4" customHeight="1" x14ac:dyDescent="0.3">
      <c r="A398" s="505" t="s">
        <v>2334</v>
      </c>
      <c r="B398" s="506" t="s">
        <v>1917</v>
      </c>
      <c r="C398" s="506" t="s">
        <v>1894</v>
      </c>
      <c r="D398" s="506" t="s">
        <v>2105</v>
      </c>
      <c r="E398" s="506" t="s">
        <v>2106</v>
      </c>
      <c r="F398" s="509">
        <v>51</v>
      </c>
      <c r="G398" s="509">
        <v>31059</v>
      </c>
      <c r="H398" s="509">
        <v>1</v>
      </c>
      <c r="I398" s="509">
        <v>609</v>
      </c>
      <c r="J398" s="509">
        <v>37</v>
      </c>
      <c r="K398" s="509">
        <v>22584</v>
      </c>
      <c r="L398" s="509">
        <v>0.72713223220322609</v>
      </c>
      <c r="M398" s="509">
        <v>610.37837837837833</v>
      </c>
      <c r="N398" s="509">
        <v>70</v>
      </c>
      <c r="O398" s="509">
        <v>42910</v>
      </c>
      <c r="P398" s="522">
        <v>1.3815641199008339</v>
      </c>
      <c r="Q398" s="510">
        <v>613</v>
      </c>
    </row>
    <row r="399" spans="1:17" ht="14.4" customHeight="1" x14ac:dyDescent="0.3">
      <c r="A399" s="505" t="s">
        <v>2334</v>
      </c>
      <c r="B399" s="506" t="s">
        <v>1917</v>
      </c>
      <c r="C399" s="506" t="s">
        <v>1894</v>
      </c>
      <c r="D399" s="506" t="s">
        <v>2121</v>
      </c>
      <c r="E399" s="506" t="s">
        <v>2122</v>
      </c>
      <c r="F399" s="509">
        <v>60</v>
      </c>
      <c r="G399" s="509">
        <v>19560</v>
      </c>
      <c r="H399" s="509">
        <v>1</v>
      </c>
      <c r="I399" s="509">
        <v>326</v>
      </c>
      <c r="J399" s="509">
        <v>39</v>
      </c>
      <c r="K399" s="509">
        <v>12771</v>
      </c>
      <c r="L399" s="509">
        <v>0.6529141104294478</v>
      </c>
      <c r="M399" s="509">
        <v>327.46153846153845</v>
      </c>
      <c r="N399" s="509">
        <v>51</v>
      </c>
      <c r="O399" s="509">
        <v>16830</v>
      </c>
      <c r="P399" s="522">
        <v>0.86042944785276076</v>
      </c>
      <c r="Q399" s="510">
        <v>330</v>
      </c>
    </row>
    <row r="400" spans="1:17" ht="14.4" customHeight="1" x14ac:dyDescent="0.3">
      <c r="A400" s="505" t="s">
        <v>2334</v>
      </c>
      <c r="B400" s="506" t="s">
        <v>1917</v>
      </c>
      <c r="C400" s="506" t="s">
        <v>1894</v>
      </c>
      <c r="D400" s="506" t="s">
        <v>2125</v>
      </c>
      <c r="E400" s="506" t="s">
        <v>2126</v>
      </c>
      <c r="F400" s="509">
        <v>1</v>
      </c>
      <c r="G400" s="509">
        <v>4127</v>
      </c>
      <c r="H400" s="509">
        <v>1</v>
      </c>
      <c r="I400" s="509">
        <v>4127</v>
      </c>
      <c r="J400" s="509">
        <v>2</v>
      </c>
      <c r="K400" s="509">
        <v>8262</v>
      </c>
      <c r="L400" s="509">
        <v>2.0019384540828691</v>
      </c>
      <c r="M400" s="509">
        <v>4131</v>
      </c>
      <c r="N400" s="509">
        <v>1</v>
      </c>
      <c r="O400" s="509">
        <v>4139</v>
      </c>
      <c r="P400" s="522">
        <v>1.0029076811243034</v>
      </c>
      <c r="Q400" s="510">
        <v>4139</v>
      </c>
    </row>
    <row r="401" spans="1:17" ht="14.4" customHeight="1" x14ac:dyDescent="0.3">
      <c r="A401" s="505" t="s">
        <v>2334</v>
      </c>
      <c r="B401" s="506" t="s">
        <v>1917</v>
      </c>
      <c r="C401" s="506" t="s">
        <v>1894</v>
      </c>
      <c r="D401" s="506" t="s">
        <v>2127</v>
      </c>
      <c r="E401" s="506" t="s">
        <v>2128</v>
      </c>
      <c r="F401" s="509">
        <v>3</v>
      </c>
      <c r="G401" s="509">
        <v>834</v>
      </c>
      <c r="H401" s="509">
        <v>1</v>
      </c>
      <c r="I401" s="509">
        <v>278</v>
      </c>
      <c r="J401" s="509">
        <v>2</v>
      </c>
      <c r="K401" s="509">
        <v>556</v>
      </c>
      <c r="L401" s="509">
        <v>0.66666666666666663</v>
      </c>
      <c r="M401" s="509">
        <v>278</v>
      </c>
      <c r="N401" s="509">
        <v>9</v>
      </c>
      <c r="O401" s="509">
        <v>2511</v>
      </c>
      <c r="P401" s="522">
        <v>3.0107913669064748</v>
      </c>
      <c r="Q401" s="510">
        <v>279</v>
      </c>
    </row>
    <row r="402" spans="1:17" ht="14.4" customHeight="1" x14ac:dyDescent="0.3">
      <c r="A402" s="505" t="s">
        <v>2334</v>
      </c>
      <c r="B402" s="506" t="s">
        <v>1917</v>
      </c>
      <c r="C402" s="506" t="s">
        <v>1894</v>
      </c>
      <c r="D402" s="506" t="s">
        <v>2129</v>
      </c>
      <c r="E402" s="506" t="s">
        <v>2130</v>
      </c>
      <c r="F402" s="509">
        <v>11</v>
      </c>
      <c r="G402" s="509">
        <v>68750</v>
      </c>
      <c r="H402" s="509">
        <v>1</v>
      </c>
      <c r="I402" s="509">
        <v>6250</v>
      </c>
      <c r="J402" s="509">
        <v>20</v>
      </c>
      <c r="K402" s="509">
        <v>125100</v>
      </c>
      <c r="L402" s="509">
        <v>1.8196363636363637</v>
      </c>
      <c r="M402" s="509">
        <v>6255</v>
      </c>
      <c r="N402" s="509">
        <v>13</v>
      </c>
      <c r="O402" s="509">
        <v>81432</v>
      </c>
      <c r="P402" s="522">
        <v>1.1844654545454545</v>
      </c>
      <c r="Q402" s="510">
        <v>6264</v>
      </c>
    </row>
    <row r="403" spans="1:17" ht="14.4" customHeight="1" x14ac:dyDescent="0.3">
      <c r="A403" s="505" t="s">
        <v>2334</v>
      </c>
      <c r="B403" s="506" t="s">
        <v>1917</v>
      </c>
      <c r="C403" s="506" t="s">
        <v>1894</v>
      </c>
      <c r="D403" s="506" t="s">
        <v>2131</v>
      </c>
      <c r="E403" s="506" t="s">
        <v>2132</v>
      </c>
      <c r="F403" s="509">
        <v>20</v>
      </c>
      <c r="G403" s="509">
        <v>30300</v>
      </c>
      <c r="H403" s="509">
        <v>1</v>
      </c>
      <c r="I403" s="509">
        <v>1515</v>
      </c>
      <c r="J403" s="509">
        <v>31</v>
      </c>
      <c r="K403" s="509">
        <v>43991</v>
      </c>
      <c r="L403" s="509">
        <v>1.4518481848184819</v>
      </c>
      <c r="M403" s="509">
        <v>1419.0645161290322</v>
      </c>
      <c r="N403" s="509">
        <v>33</v>
      </c>
      <c r="O403" s="509">
        <v>50391</v>
      </c>
      <c r="P403" s="522">
        <v>1.663069306930693</v>
      </c>
      <c r="Q403" s="510">
        <v>1527</v>
      </c>
    </row>
    <row r="404" spans="1:17" ht="14.4" customHeight="1" x14ac:dyDescent="0.3">
      <c r="A404" s="505" t="s">
        <v>2334</v>
      </c>
      <c r="B404" s="506" t="s">
        <v>1917</v>
      </c>
      <c r="C404" s="506" t="s">
        <v>1894</v>
      </c>
      <c r="D404" s="506" t="s">
        <v>2133</v>
      </c>
      <c r="E404" s="506" t="s">
        <v>2134</v>
      </c>
      <c r="F404" s="509">
        <v>42</v>
      </c>
      <c r="G404" s="509">
        <v>45696</v>
      </c>
      <c r="H404" s="509">
        <v>1</v>
      </c>
      <c r="I404" s="509">
        <v>1088</v>
      </c>
      <c r="J404" s="509">
        <v>58</v>
      </c>
      <c r="K404" s="509">
        <v>63206</v>
      </c>
      <c r="L404" s="509">
        <v>1.3831845238095237</v>
      </c>
      <c r="M404" s="509">
        <v>1089.7586206896551</v>
      </c>
      <c r="N404" s="509">
        <v>30</v>
      </c>
      <c r="O404" s="509">
        <v>32880</v>
      </c>
      <c r="P404" s="522">
        <v>0.71953781512605042</v>
      </c>
      <c r="Q404" s="510">
        <v>1096</v>
      </c>
    </row>
    <row r="405" spans="1:17" ht="14.4" customHeight="1" x14ac:dyDescent="0.3">
      <c r="A405" s="505" t="s">
        <v>2334</v>
      </c>
      <c r="B405" s="506" t="s">
        <v>1917</v>
      </c>
      <c r="C405" s="506" t="s">
        <v>1894</v>
      </c>
      <c r="D405" s="506" t="s">
        <v>2135</v>
      </c>
      <c r="E405" s="506" t="s">
        <v>2136</v>
      </c>
      <c r="F405" s="509"/>
      <c r="G405" s="509"/>
      <c r="H405" s="509"/>
      <c r="I405" s="509"/>
      <c r="J405" s="509">
        <v>1</v>
      </c>
      <c r="K405" s="509">
        <v>4702</v>
      </c>
      <c r="L405" s="509"/>
      <c r="M405" s="509">
        <v>4702</v>
      </c>
      <c r="N405" s="509"/>
      <c r="O405" s="509"/>
      <c r="P405" s="522"/>
      <c r="Q405" s="510"/>
    </row>
    <row r="406" spans="1:17" ht="14.4" customHeight="1" x14ac:dyDescent="0.3">
      <c r="A406" s="505" t="s">
        <v>2334</v>
      </c>
      <c r="B406" s="506" t="s">
        <v>1917</v>
      </c>
      <c r="C406" s="506" t="s">
        <v>1894</v>
      </c>
      <c r="D406" s="506" t="s">
        <v>2137</v>
      </c>
      <c r="E406" s="506" t="s">
        <v>2138</v>
      </c>
      <c r="F406" s="509">
        <v>2</v>
      </c>
      <c r="G406" s="509">
        <v>7630</v>
      </c>
      <c r="H406" s="509">
        <v>1</v>
      </c>
      <c r="I406" s="509">
        <v>3815</v>
      </c>
      <c r="J406" s="509">
        <v>4</v>
      </c>
      <c r="K406" s="509">
        <v>15272</v>
      </c>
      <c r="L406" s="509">
        <v>2.0015727391874183</v>
      </c>
      <c r="M406" s="509">
        <v>3818</v>
      </c>
      <c r="N406" s="509">
        <v>4</v>
      </c>
      <c r="O406" s="509">
        <v>15296</v>
      </c>
      <c r="P406" s="522">
        <v>2.0047182175622544</v>
      </c>
      <c r="Q406" s="510">
        <v>3824</v>
      </c>
    </row>
    <row r="407" spans="1:17" ht="14.4" customHeight="1" x14ac:dyDescent="0.3">
      <c r="A407" s="505" t="s">
        <v>2334</v>
      </c>
      <c r="B407" s="506" t="s">
        <v>1917</v>
      </c>
      <c r="C407" s="506" t="s">
        <v>1894</v>
      </c>
      <c r="D407" s="506" t="s">
        <v>2139</v>
      </c>
      <c r="E407" s="506" t="s">
        <v>2140</v>
      </c>
      <c r="F407" s="509"/>
      <c r="G407" s="509"/>
      <c r="H407" s="509"/>
      <c r="I407" s="509"/>
      <c r="J407" s="509">
        <v>1</v>
      </c>
      <c r="K407" s="509">
        <v>5150</v>
      </c>
      <c r="L407" s="509"/>
      <c r="M407" s="509">
        <v>5150</v>
      </c>
      <c r="N407" s="509">
        <v>7</v>
      </c>
      <c r="O407" s="509">
        <v>36134</v>
      </c>
      <c r="P407" s="522"/>
      <c r="Q407" s="510">
        <v>5162</v>
      </c>
    </row>
    <row r="408" spans="1:17" ht="14.4" customHeight="1" x14ac:dyDescent="0.3">
      <c r="A408" s="505" t="s">
        <v>2334</v>
      </c>
      <c r="B408" s="506" t="s">
        <v>1917</v>
      </c>
      <c r="C408" s="506" t="s">
        <v>1894</v>
      </c>
      <c r="D408" s="506" t="s">
        <v>2141</v>
      </c>
      <c r="E408" s="506" t="s">
        <v>2142</v>
      </c>
      <c r="F408" s="509"/>
      <c r="G408" s="509"/>
      <c r="H408" s="509"/>
      <c r="I408" s="509"/>
      <c r="J408" s="509">
        <v>2</v>
      </c>
      <c r="K408" s="509">
        <v>15670</v>
      </c>
      <c r="L408" s="509"/>
      <c r="M408" s="509">
        <v>7835</v>
      </c>
      <c r="N408" s="509"/>
      <c r="O408" s="509"/>
      <c r="P408" s="522"/>
      <c r="Q408" s="510"/>
    </row>
    <row r="409" spans="1:17" ht="14.4" customHeight="1" x14ac:dyDescent="0.3">
      <c r="A409" s="505" t="s">
        <v>2334</v>
      </c>
      <c r="B409" s="506" t="s">
        <v>1917</v>
      </c>
      <c r="C409" s="506" t="s">
        <v>1894</v>
      </c>
      <c r="D409" s="506" t="s">
        <v>2143</v>
      </c>
      <c r="E409" s="506" t="s">
        <v>2144</v>
      </c>
      <c r="F409" s="509">
        <v>10</v>
      </c>
      <c r="G409" s="509">
        <v>16570</v>
      </c>
      <c r="H409" s="509">
        <v>1</v>
      </c>
      <c r="I409" s="509">
        <v>1657</v>
      </c>
      <c r="J409" s="509">
        <v>20</v>
      </c>
      <c r="K409" s="509">
        <v>33200</v>
      </c>
      <c r="L409" s="509">
        <v>2.003621001810501</v>
      </c>
      <c r="M409" s="509">
        <v>1660</v>
      </c>
      <c r="N409" s="509">
        <v>8</v>
      </c>
      <c r="O409" s="509">
        <v>13328</v>
      </c>
      <c r="P409" s="522">
        <v>0.80434520217260108</v>
      </c>
      <c r="Q409" s="510">
        <v>1666</v>
      </c>
    </row>
    <row r="410" spans="1:17" ht="14.4" customHeight="1" x14ac:dyDescent="0.3">
      <c r="A410" s="505" t="s">
        <v>2334</v>
      </c>
      <c r="B410" s="506" t="s">
        <v>1917</v>
      </c>
      <c r="C410" s="506" t="s">
        <v>1894</v>
      </c>
      <c r="D410" s="506" t="s">
        <v>2153</v>
      </c>
      <c r="E410" s="506" t="s">
        <v>2154</v>
      </c>
      <c r="F410" s="509">
        <v>106</v>
      </c>
      <c r="G410" s="509">
        <v>135362</v>
      </c>
      <c r="H410" s="509">
        <v>1</v>
      </c>
      <c r="I410" s="509">
        <v>1277</v>
      </c>
      <c r="J410" s="509">
        <v>97</v>
      </c>
      <c r="K410" s="509">
        <v>123992</v>
      </c>
      <c r="L410" s="509">
        <v>0.91600301413986196</v>
      </c>
      <c r="M410" s="509">
        <v>1278.2680412371135</v>
      </c>
      <c r="N410" s="509">
        <v>114</v>
      </c>
      <c r="O410" s="509">
        <v>146034</v>
      </c>
      <c r="P410" s="522">
        <v>1.0788404426648543</v>
      </c>
      <c r="Q410" s="510">
        <v>1281</v>
      </c>
    </row>
    <row r="411" spans="1:17" ht="14.4" customHeight="1" x14ac:dyDescent="0.3">
      <c r="A411" s="505" t="s">
        <v>2334</v>
      </c>
      <c r="B411" s="506" t="s">
        <v>1917</v>
      </c>
      <c r="C411" s="506" t="s">
        <v>1894</v>
      </c>
      <c r="D411" s="506" t="s">
        <v>2155</v>
      </c>
      <c r="E411" s="506" t="s">
        <v>2156</v>
      </c>
      <c r="F411" s="509">
        <v>100</v>
      </c>
      <c r="G411" s="509">
        <v>116400</v>
      </c>
      <c r="H411" s="509">
        <v>1</v>
      </c>
      <c r="I411" s="509">
        <v>1164</v>
      </c>
      <c r="J411" s="509">
        <v>90</v>
      </c>
      <c r="K411" s="509">
        <v>104832</v>
      </c>
      <c r="L411" s="509">
        <v>0.90061855670103097</v>
      </c>
      <c r="M411" s="509">
        <v>1164.8</v>
      </c>
      <c r="N411" s="509">
        <v>97</v>
      </c>
      <c r="O411" s="509">
        <v>113199</v>
      </c>
      <c r="P411" s="522">
        <v>0.97250000000000003</v>
      </c>
      <c r="Q411" s="510">
        <v>1167</v>
      </c>
    </row>
    <row r="412" spans="1:17" ht="14.4" customHeight="1" x14ac:dyDescent="0.3">
      <c r="A412" s="505" t="s">
        <v>2334</v>
      </c>
      <c r="B412" s="506" t="s">
        <v>1917</v>
      </c>
      <c r="C412" s="506" t="s">
        <v>1894</v>
      </c>
      <c r="D412" s="506" t="s">
        <v>2157</v>
      </c>
      <c r="E412" s="506" t="s">
        <v>2158</v>
      </c>
      <c r="F412" s="509">
        <v>3</v>
      </c>
      <c r="G412" s="509">
        <v>15204</v>
      </c>
      <c r="H412" s="509">
        <v>1</v>
      </c>
      <c r="I412" s="509">
        <v>5068</v>
      </c>
      <c r="J412" s="509">
        <v>2</v>
      </c>
      <c r="K412" s="509">
        <v>10142</v>
      </c>
      <c r="L412" s="509">
        <v>0.66706129965798477</v>
      </c>
      <c r="M412" s="509">
        <v>5071</v>
      </c>
      <c r="N412" s="509">
        <v>1</v>
      </c>
      <c r="O412" s="509">
        <v>5076</v>
      </c>
      <c r="P412" s="522">
        <v>0.33385951065509079</v>
      </c>
      <c r="Q412" s="510">
        <v>5076</v>
      </c>
    </row>
    <row r="413" spans="1:17" ht="14.4" customHeight="1" x14ac:dyDescent="0.3">
      <c r="A413" s="505" t="s">
        <v>2334</v>
      </c>
      <c r="B413" s="506" t="s">
        <v>1917</v>
      </c>
      <c r="C413" s="506" t="s">
        <v>1894</v>
      </c>
      <c r="D413" s="506" t="s">
        <v>2161</v>
      </c>
      <c r="E413" s="506" t="s">
        <v>2162</v>
      </c>
      <c r="F413" s="509">
        <v>1</v>
      </c>
      <c r="G413" s="509">
        <v>5508</v>
      </c>
      <c r="H413" s="509">
        <v>1</v>
      </c>
      <c r="I413" s="509">
        <v>5508</v>
      </c>
      <c r="J413" s="509">
        <v>1</v>
      </c>
      <c r="K413" s="509">
        <v>5514</v>
      </c>
      <c r="L413" s="509">
        <v>1.0010893246187365</v>
      </c>
      <c r="M413" s="509">
        <v>5514</v>
      </c>
      <c r="N413" s="509"/>
      <c r="O413" s="509"/>
      <c r="P413" s="522"/>
      <c r="Q413" s="510"/>
    </row>
    <row r="414" spans="1:17" ht="14.4" customHeight="1" x14ac:dyDescent="0.3">
      <c r="A414" s="505" t="s">
        <v>2334</v>
      </c>
      <c r="B414" s="506" t="s">
        <v>1917</v>
      </c>
      <c r="C414" s="506" t="s">
        <v>1894</v>
      </c>
      <c r="D414" s="506" t="s">
        <v>2165</v>
      </c>
      <c r="E414" s="506" t="s">
        <v>2166</v>
      </c>
      <c r="F414" s="509"/>
      <c r="G414" s="509"/>
      <c r="H414" s="509"/>
      <c r="I414" s="509"/>
      <c r="J414" s="509"/>
      <c r="K414" s="509"/>
      <c r="L414" s="509"/>
      <c r="M414" s="509"/>
      <c r="N414" s="509">
        <v>4</v>
      </c>
      <c r="O414" s="509">
        <v>3008</v>
      </c>
      <c r="P414" s="522"/>
      <c r="Q414" s="510">
        <v>752</v>
      </c>
    </row>
    <row r="415" spans="1:17" ht="14.4" customHeight="1" x14ac:dyDescent="0.3">
      <c r="A415" s="505" t="s">
        <v>2334</v>
      </c>
      <c r="B415" s="506" t="s">
        <v>1917</v>
      </c>
      <c r="C415" s="506" t="s">
        <v>1894</v>
      </c>
      <c r="D415" s="506" t="s">
        <v>2167</v>
      </c>
      <c r="E415" s="506" t="s">
        <v>2168</v>
      </c>
      <c r="F415" s="509">
        <v>1105</v>
      </c>
      <c r="G415" s="509">
        <v>191165</v>
      </c>
      <c r="H415" s="509">
        <v>1</v>
      </c>
      <c r="I415" s="509">
        <v>173</v>
      </c>
      <c r="J415" s="509">
        <v>1136</v>
      </c>
      <c r="K415" s="509">
        <v>197002</v>
      </c>
      <c r="L415" s="509">
        <v>1.0305338320299218</v>
      </c>
      <c r="M415" s="509">
        <v>173.41725352112675</v>
      </c>
      <c r="N415" s="509">
        <v>1022</v>
      </c>
      <c r="O415" s="509">
        <v>178850</v>
      </c>
      <c r="P415" s="522">
        <v>0.93557921167577751</v>
      </c>
      <c r="Q415" s="510">
        <v>175</v>
      </c>
    </row>
    <row r="416" spans="1:17" ht="14.4" customHeight="1" x14ac:dyDescent="0.3">
      <c r="A416" s="505" t="s">
        <v>2334</v>
      </c>
      <c r="B416" s="506" t="s">
        <v>1917</v>
      </c>
      <c r="C416" s="506" t="s">
        <v>1894</v>
      </c>
      <c r="D416" s="506" t="s">
        <v>2169</v>
      </c>
      <c r="E416" s="506" t="s">
        <v>2170</v>
      </c>
      <c r="F416" s="509">
        <v>40</v>
      </c>
      <c r="G416" s="509">
        <v>79840</v>
      </c>
      <c r="H416" s="509">
        <v>1</v>
      </c>
      <c r="I416" s="509">
        <v>1996</v>
      </c>
      <c r="J416" s="509">
        <v>71</v>
      </c>
      <c r="K416" s="509">
        <v>141815</v>
      </c>
      <c r="L416" s="509">
        <v>1.7762399799599198</v>
      </c>
      <c r="M416" s="509">
        <v>1997.394366197183</v>
      </c>
      <c r="N416" s="509">
        <v>45</v>
      </c>
      <c r="O416" s="509">
        <v>90045</v>
      </c>
      <c r="P416" s="522">
        <v>1.127818136272545</v>
      </c>
      <c r="Q416" s="510">
        <v>2001</v>
      </c>
    </row>
    <row r="417" spans="1:17" ht="14.4" customHeight="1" x14ac:dyDescent="0.3">
      <c r="A417" s="505" t="s">
        <v>2334</v>
      </c>
      <c r="B417" s="506" t="s">
        <v>1917</v>
      </c>
      <c r="C417" s="506" t="s">
        <v>1894</v>
      </c>
      <c r="D417" s="506" t="s">
        <v>2175</v>
      </c>
      <c r="E417" s="506" t="s">
        <v>2176</v>
      </c>
      <c r="F417" s="509">
        <v>3</v>
      </c>
      <c r="G417" s="509">
        <v>8076</v>
      </c>
      <c r="H417" s="509">
        <v>1</v>
      </c>
      <c r="I417" s="509">
        <v>2692</v>
      </c>
      <c r="J417" s="509">
        <v>2</v>
      </c>
      <c r="K417" s="509">
        <v>5384</v>
      </c>
      <c r="L417" s="509">
        <v>0.66666666666666663</v>
      </c>
      <c r="M417" s="509">
        <v>2692</v>
      </c>
      <c r="N417" s="509">
        <v>5</v>
      </c>
      <c r="O417" s="509">
        <v>13480</v>
      </c>
      <c r="P417" s="522">
        <v>1.6691431401684003</v>
      </c>
      <c r="Q417" s="510">
        <v>2696</v>
      </c>
    </row>
    <row r="418" spans="1:17" ht="14.4" customHeight="1" x14ac:dyDescent="0.3">
      <c r="A418" s="505" t="s">
        <v>2334</v>
      </c>
      <c r="B418" s="506" t="s">
        <v>1917</v>
      </c>
      <c r="C418" s="506" t="s">
        <v>1894</v>
      </c>
      <c r="D418" s="506" t="s">
        <v>2177</v>
      </c>
      <c r="E418" s="506" t="s">
        <v>2178</v>
      </c>
      <c r="F418" s="509">
        <v>2</v>
      </c>
      <c r="G418" s="509">
        <v>10360</v>
      </c>
      <c r="H418" s="509">
        <v>1</v>
      </c>
      <c r="I418" s="509">
        <v>5180</v>
      </c>
      <c r="J418" s="509">
        <v>2</v>
      </c>
      <c r="K418" s="509">
        <v>10360</v>
      </c>
      <c r="L418" s="509">
        <v>1</v>
      </c>
      <c r="M418" s="509">
        <v>5180</v>
      </c>
      <c r="N418" s="509">
        <v>6</v>
      </c>
      <c r="O418" s="509">
        <v>31128</v>
      </c>
      <c r="P418" s="522">
        <v>3.0046332046332047</v>
      </c>
      <c r="Q418" s="510">
        <v>5188</v>
      </c>
    </row>
    <row r="419" spans="1:17" ht="14.4" customHeight="1" x14ac:dyDescent="0.3">
      <c r="A419" s="505" t="s">
        <v>2334</v>
      </c>
      <c r="B419" s="506" t="s">
        <v>1917</v>
      </c>
      <c r="C419" s="506" t="s">
        <v>1894</v>
      </c>
      <c r="D419" s="506" t="s">
        <v>2181</v>
      </c>
      <c r="E419" s="506" t="s">
        <v>2182</v>
      </c>
      <c r="F419" s="509">
        <v>28</v>
      </c>
      <c r="G419" s="509">
        <v>18424</v>
      </c>
      <c r="H419" s="509">
        <v>1</v>
      </c>
      <c r="I419" s="509">
        <v>658</v>
      </c>
      <c r="J419" s="509">
        <v>19</v>
      </c>
      <c r="K419" s="509">
        <v>12526</v>
      </c>
      <c r="L419" s="509">
        <v>0.67987407729049065</v>
      </c>
      <c r="M419" s="509">
        <v>659.26315789473688</v>
      </c>
      <c r="N419" s="509">
        <v>43</v>
      </c>
      <c r="O419" s="509">
        <v>28466</v>
      </c>
      <c r="P419" s="522">
        <v>1.5450499348675641</v>
      </c>
      <c r="Q419" s="510">
        <v>662</v>
      </c>
    </row>
    <row r="420" spans="1:17" ht="14.4" customHeight="1" x14ac:dyDescent="0.3">
      <c r="A420" s="505" t="s">
        <v>2334</v>
      </c>
      <c r="B420" s="506" t="s">
        <v>1917</v>
      </c>
      <c r="C420" s="506" t="s">
        <v>1894</v>
      </c>
      <c r="D420" s="506" t="s">
        <v>2187</v>
      </c>
      <c r="E420" s="506" t="s">
        <v>2188</v>
      </c>
      <c r="F420" s="509"/>
      <c r="G420" s="509"/>
      <c r="H420" s="509"/>
      <c r="I420" s="509"/>
      <c r="J420" s="509">
        <v>1</v>
      </c>
      <c r="K420" s="509">
        <v>2076</v>
      </c>
      <c r="L420" s="509"/>
      <c r="M420" s="509">
        <v>2076</v>
      </c>
      <c r="N420" s="509">
        <v>4</v>
      </c>
      <c r="O420" s="509">
        <v>8328</v>
      </c>
      <c r="P420" s="522"/>
      <c r="Q420" s="510">
        <v>2082</v>
      </c>
    </row>
    <row r="421" spans="1:17" ht="14.4" customHeight="1" x14ac:dyDescent="0.3">
      <c r="A421" s="505" t="s">
        <v>2334</v>
      </c>
      <c r="B421" s="506" t="s">
        <v>1917</v>
      </c>
      <c r="C421" s="506" t="s">
        <v>1894</v>
      </c>
      <c r="D421" s="506" t="s">
        <v>2189</v>
      </c>
      <c r="E421" s="506" t="s">
        <v>2190</v>
      </c>
      <c r="F421" s="509">
        <v>17</v>
      </c>
      <c r="G421" s="509">
        <v>2550</v>
      </c>
      <c r="H421" s="509">
        <v>1</v>
      </c>
      <c r="I421" s="509">
        <v>150</v>
      </c>
      <c r="J421" s="509">
        <v>22</v>
      </c>
      <c r="K421" s="509">
        <v>3308</v>
      </c>
      <c r="L421" s="509">
        <v>1.2972549019607844</v>
      </c>
      <c r="M421" s="509">
        <v>150.36363636363637</v>
      </c>
      <c r="N421" s="509">
        <v>22</v>
      </c>
      <c r="O421" s="509">
        <v>3322</v>
      </c>
      <c r="P421" s="522">
        <v>1.3027450980392157</v>
      </c>
      <c r="Q421" s="510">
        <v>151</v>
      </c>
    </row>
    <row r="422" spans="1:17" ht="14.4" customHeight="1" x14ac:dyDescent="0.3">
      <c r="A422" s="505" t="s">
        <v>2334</v>
      </c>
      <c r="B422" s="506" t="s">
        <v>1917</v>
      </c>
      <c r="C422" s="506" t="s">
        <v>1894</v>
      </c>
      <c r="D422" s="506" t="s">
        <v>2191</v>
      </c>
      <c r="E422" s="506" t="s">
        <v>2192</v>
      </c>
      <c r="F422" s="509">
        <v>1</v>
      </c>
      <c r="G422" s="509">
        <v>193</v>
      </c>
      <c r="H422" s="509">
        <v>1</v>
      </c>
      <c r="I422" s="509">
        <v>193</v>
      </c>
      <c r="J422" s="509">
        <v>2</v>
      </c>
      <c r="K422" s="509">
        <v>386</v>
      </c>
      <c r="L422" s="509">
        <v>2</v>
      </c>
      <c r="M422" s="509">
        <v>193</v>
      </c>
      <c r="N422" s="509">
        <v>2</v>
      </c>
      <c r="O422" s="509">
        <v>390</v>
      </c>
      <c r="P422" s="522">
        <v>2.0207253886010363</v>
      </c>
      <c r="Q422" s="510">
        <v>195</v>
      </c>
    </row>
    <row r="423" spans="1:17" ht="14.4" customHeight="1" x14ac:dyDescent="0.3">
      <c r="A423" s="505" t="s">
        <v>2334</v>
      </c>
      <c r="B423" s="506" t="s">
        <v>1917</v>
      </c>
      <c r="C423" s="506" t="s">
        <v>1894</v>
      </c>
      <c r="D423" s="506" t="s">
        <v>2193</v>
      </c>
      <c r="E423" s="506" t="s">
        <v>2194</v>
      </c>
      <c r="F423" s="509">
        <v>10</v>
      </c>
      <c r="G423" s="509">
        <v>1980</v>
      </c>
      <c r="H423" s="509">
        <v>1</v>
      </c>
      <c r="I423" s="509">
        <v>198</v>
      </c>
      <c r="J423" s="509">
        <v>12</v>
      </c>
      <c r="K423" s="509">
        <v>2377</v>
      </c>
      <c r="L423" s="509">
        <v>1.2005050505050505</v>
      </c>
      <c r="M423" s="509">
        <v>198.08333333333334</v>
      </c>
      <c r="N423" s="509">
        <v>17</v>
      </c>
      <c r="O423" s="509">
        <v>3400</v>
      </c>
      <c r="P423" s="522">
        <v>1.7171717171717171</v>
      </c>
      <c r="Q423" s="510">
        <v>200</v>
      </c>
    </row>
    <row r="424" spans="1:17" ht="14.4" customHeight="1" x14ac:dyDescent="0.3">
      <c r="A424" s="505" t="s">
        <v>2334</v>
      </c>
      <c r="B424" s="506" t="s">
        <v>1917</v>
      </c>
      <c r="C424" s="506" t="s">
        <v>1894</v>
      </c>
      <c r="D424" s="506" t="s">
        <v>2195</v>
      </c>
      <c r="E424" s="506" t="s">
        <v>2196</v>
      </c>
      <c r="F424" s="509">
        <v>102</v>
      </c>
      <c r="G424" s="509">
        <v>42330</v>
      </c>
      <c r="H424" s="509">
        <v>1</v>
      </c>
      <c r="I424" s="509">
        <v>415</v>
      </c>
      <c r="J424" s="509">
        <v>111</v>
      </c>
      <c r="K424" s="509">
        <v>46135</v>
      </c>
      <c r="L424" s="509">
        <v>1.0898889676352468</v>
      </c>
      <c r="M424" s="509">
        <v>415.63063063063061</v>
      </c>
      <c r="N424" s="509">
        <v>138</v>
      </c>
      <c r="O424" s="509">
        <v>57684</v>
      </c>
      <c r="P424" s="522">
        <v>1.3627214741318214</v>
      </c>
      <c r="Q424" s="510">
        <v>418</v>
      </c>
    </row>
    <row r="425" spans="1:17" ht="14.4" customHeight="1" x14ac:dyDescent="0.3">
      <c r="A425" s="505" t="s">
        <v>2334</v>
      </c>
      <c r="B425" s="506" t="s">
        <v>1917</v>
      </c>
      <c r="C425" s="506" t="s">
        <v>1894</v>
      </c>
      <c r="D425" s="506" t="s">
        <v>2199</v>
      </c>
      <c r="E425" s="506" t="s">
        <v>2200</v>
      </c>
      <c r="F425" s="509"/>
      <c r="G425" s="509"/>
      <c r="H425" s="509"/>
      <c r="I425" s="509"/>
      <c r="J425" s="509">
        <v>2</v>
      </c>
      <c r="K425" s="509">
        <v>317</v>
      </c>
      <c r="L425" s="509"/>
      <c r="M425" s="509">
        <v>158.5</v>
      </c>
      <c r="N425" s="509"/>
      <c r="O425" s="509"/>
      <c r="P425" s="522"/>
      <c r="Q425" s="510"/>
    </row>
    <row r="426" spans="1:17" ht="14.4" customHeight="1" x14ac:dyDescent="0.3">
      <c r="A426" s="505" t="s">
        <v>2334</v>
      </c>
      <c r="B426" s="506" t="s">
        <v>1917</v>
      </c>
      <c r="C426" s="506" t="s">
        <v>1894</v>
      </c>
      <c r="D426" s="506" t="s">
        <v>2201</v>
      </c>
      <c r="E426" s="506"/>
      <c r="F426" s="509">
        <v>127</v>
      </c>
      <c r="G426" s="509">
        <v>39624</v>
      </c>
      <c r="H426" s="509">
        <v>1</v>
      </c>
      <c r="I426" s="509">
        <v>312</v>
      </c>
      <c r="J426" s="509">
        <v>145</v>
      </c>
      <c r="K426" s="509">
        <v>45291</v>
      </c>
      <c r="L426" s="509">
        <v>1.1430193821926105</v>
      </c>
      <c r="M426" s="509">
        <v>312.35172413793106</v>
      </c>
      <c r="N426" s="509"/>
      <c r="O426" s="509"/>
      <c r="P426" s="522"/>
      <c r="Q426" s="510"/>
    </row>
    <row r="427" spans="1:17" ht="14.4" customHeight="1" x14ac:dyDescent="0.3">
      <c r="A427" s="505" t="s">
        <v>2334</v>
      </c>
      <c r="B427" s="506" t="s">
        <v>1917</v>
      </c>
      <c r="C427" s="506" t="s">
        <v>1894</v>
      </c>
      <c r="D427" s="506" t="s">
        <v>2202</v>
      </c>
      <c r="E427" s="506" t="s">
        <v>2203</v>
      </c>
      <c r="F427" s="509">
        <v>23</v>
      </c>
      <c r="G427" s="509">
        <v>9775</v>
      </c>
      <c r="H427" s="509">
        <v>1</v>
      </c>
      <c r="I427" s="509">
        <v>425</v>
      </c>
      <c r="J427" s="509">
        <v>13</v>
      </c>
      <c r="K427" s="509">
        <v>5539</v>
      </c>
      <c r="L427" s="509">
        <v>0.56664961636828648</v>
      </c>
      <c r="M427" s="509">
        <v>426.07692307692309</v>
      </c>
      <c r="N427" s="509">
        <v>7</v>
      </c>
      <c r="O427" s="509">
        <v>2996</v>
      </c>
      <c r="P427" s="522">
        <v>0.30649616368286448</v>
      </c>
      <c r="Q427" s="510">
        <v>428</v>
      </c>
    </row>
    <row r="428" spans="1:17" ht="14.4" customHeight="1" x14ac:dyDescent="0.3">
      <c r="A428" s="505" t="s">
        <v>2334</v>
      </c>
      <c r="B428" s="506" t="s">
        <v>1917</v>
      </c>
      <c r="C428" s="506" t="s">
        <v>1894</v>
      </c>
      <c r="D428" s="506" t="s">
        <v>2204</v>
      </c>
      <c r="E428" s="506" t="s">
        <v>2205</v>
      </c>
      <c r="F428" s="509">
        <v>17</v>
      </c>
      <c r="G428" s="509">
        <v>36006</v>
      </c>
      <c r="H428" s="509">
        <v>1</v>
      </c>
      <c r="I428" s="509">
        <v>2118</v>
      </c>
      <c r="J428" s="509">
        <v>43</v>
      </c>
      <c r="K428" s="509">
        <v>91137</v>
      </c>
      <c r="L428" s="509">
        <v>2.5311614730878187</v>
      </c>
      <c r="M428" s="509">
        <v>2119.4651162790697</v>
      </c>
      <c r="N428" s="509">
        <v>26</v>
      </c>
      <c r="O428" s="509">
        <v>55198</v>
      </c>
      <c r="P428" s="522">
        <v>1.5330222740654336</v>
      </c>
      <c r="Q428" s="510">
        <v>2123</v>
      </c>
    </row>
    <row r="429" spans="1:17" ht="14.4" customHeight="1" x14ac:dyDescent="0.3">
      <c r="A429" s="505" t="s">
        <v>2334</v>
      </c>
      <c r="B429" s="506" t="s">
        <v>1917</v>
      </c>
      <c r="C429" s="506" t="s">
        <v>1894</v>
      </c>
      <c r="D429" s="506" t="s">
        <v>2206</v>
      </c>
      <c r="E429" s="506" t="s">
        <v>2138</v>
      </c>
      <c r="F429" s="509">
        <v>2</v>
      </c>
      <c r="G429" s="509">
        <v>3728</v>
      </c>
      <c r="H429" s="509">
        <v>1</v>
      </c>
      <c r="I429" s="509">
        <v>1864</v>
      </c>
      <c r="J429" s="509">
        <v>4</v>
      </c>
      <c r="K429" s="509">
        <v>7462</v>
      </c>
      <c r="L429" s="509">
        <v>2.0016094420600856</v>
      </c>
      <c r="M429" s="509">
        <v>1865.5</v>
      </c>
      <c r="N429" s="509">
        <v>4</v>
      </c>
      <c r="O429" s="509">
        <v>7476</v>
      </c>
      <c r="P429" s="522">
        <v>2.005364806866953</v>
      </c>
      <c r="Q429" s="510">
        <v>1869</v>
      </c>
    </row>
    <row r="430" spans="1:17" ht="14.4" customHeight="1" x14ac:dyDescent="0.3">
      <c r="A430" s="505" t="s">
        <v>2334</v>
      </c>
      <c r="B430" s="506" t="s">
        <v>1917</v>
      </c>
      <c r="C430" s="506" t="s">
        <v>1894</v>
      </c>
      <c r="D430" s="506" t="s">
        <v>2207</v>
      </c>
      <c r="E430" s="506" t="s">
        <v>2208</v>
      </c>
      <c r="F430" s="509">
        <v>1</v>
      </c>
      <c r="G430" s="509">
        <v>158</v>
      </c>
      <c r="H430" s="509">
        <v>1</v>
      </c>
      <c r="I430" s="509">
        <v>158</v>
      </c>
      <c r="J430" s="509"/>
      <c r="K430" s="509"/>
      <c r="L430" s="509"/>
      <c r="M430" s="509"/>
      <c r="N430" s="509"/>
      <c r="O430" s="509"/>
      <c r="P430" s="522"/>
      <c r="Q430" s="510"/>
    </row>
    <row r="431" spans="1:17" ht="14.4" customHeight="1" x14ac:dyDescent="0.3">
      <c r="A431" s="505" t="s">
        <v>2334</v>
      </c>
      <c r="B431" s="506" t="s">
        <v>1917</v>
      </c>
      <c r="C431" s="506" t="s">
        <v>1894</v>
      </c>
      <c r="D431" s="506" t="s">
        <v>2211</v>
      </c>
      <c r="E431" s="506" t="s">
        <v>2212</v>
      </c>
      <c r="F431" s="509">
        <v>10</v>
      </c>
      <c r="G431" s="509">
        <v>9120</v>
      </c>
      <c r="H431" s="509">
        <v>1</v>
      </c>
      <c r="I431" s="509">
        <v>912</v>
      </c>
      <c r="J431" s="509">
        <v>10</v>
      </c>
      <c r="K431" s="509">
        <v>5481</v>
      </c>
      <c r="L431" s="509">
        <v>0.60098684210526321</v>
      </c>
      <c r="M431" s="509">
        <v>548.1</v>
      </c>
      <c r="N431" s="509">
        <v>13</v>
      </c>
      <c r="O431" s="509">
        <v>11921</v>
      </c>
      <c r="P431" s="522">
        <v>1.3071271929824562</v>
      </c>
      <c r="Q431" s="510">
        <v>917</v>
      </c>
    </row>
    <row r="432" spans="1:17" ht="14.4" customHeight="1" x14ac:dyDescent="0.3">
      <c r="A432" s="505" t="s">
        <v>2334</v>
      </c>
      <c r="B432" s="506" t="s">
        <v>1917</v>
      </c>
      <c r="C432" s="506" t="s">
        <v>1894</v>
      </c>
      <c r="D432" s="506" t="s">
        <v>2215</v>
      </c>
      <c r="E432" s="506" t="s">
        <v>2216</v>
      </c>
      <c r="F432" s="509">
        <v>1</v>
      </c>
      <c r="G432" s="509">
        <v>8384</v>
      </c>
      <c r="H432" s="509">
        <v>1</v>
      </c>
      <c r="I432" s="509">
        <v>8384</v>
      </c>
      <c r="J432" s="509">
        <v>4</v>
      </c>
      <c r="K432" s="509">
        <v>33558</v>
      </c>
      <c r="L432" s="509">
        <v>4.002624045801527</v>
      </c>
      <c r="M432" s="509">
        <v>8389.5</v>
      </c>
      <c r="N432" s="509">
        <v>2</v>
      </c>
      <c r="O432" s="509">
        <v>16798</v>
      </c>
      <c r="P432" s="522">
        <v>2.0035782442748094</v>
      </c>
      <c r="Q432" s="510">
        <v>8399</v>
      </c>
    </row>
    <row r="433" spans="1:17" ht="14.4" customHeight="1" x14ac:dyDescent="0.3">
      <c r="A433" s="505" t="s">
        <v>2334</v>
      </c>
      <c r="B433" s="506" t="s">
        <v>1917</v>
      </c>
      <c r="C433" s="506" t="s">
        <v>1894</v>
      </c>
      <c r="D433" s="506" t="s">
        <v>2217</v>
      </c>
      <c r="E433" s="506" t="s">
        <v>2218</v>
      </c>
      <c r="F433" s="509">
        <v>94</v>
      </c>
      <c r="G433" s="509">
        <v>14288</v>
      </c>
      <c r="H433" s="509">
        <v>1</v>
      </c>
      <c r="I433" s="509">
        <v>152</v>
      </c>
      <c r="J433" s="509">
        <v>90</v>
      </c>
      <c r="K433" s="509">
        <v>13714</v>
      </c>
      <c r="L433" s="509">
        <v>0.95982642777155658</v>
      </c>
      <c r="M433" s="509">
        <v>152.37777777777777</v>
      </c>
      <c r="N433" s="509">
        <v>73</v>
      </c>
      <c r="O433" s="509">
        <v>11242</v>
      </c>
      <c r="P433" s="522">
        <v>0.78681410974244126</v>
      </c>
      <c r="Q433" s="510">
        <v>154</v>
      </c>
    </row>
    <row r="434" spans="1:17" ht="14.4" customHeight="1" x14ac:dyDescent="0.3">
      <c r="A434" s="505" t="s">
        <v>2334</v>
      </c>
      <c r="B434" s="506" t="s">
        <v>1917</v>
      </c>
      <c r="C434" s="506" t="s">
        <v>1894</v>
      </c>
      <c r="D434" s="506" t="s">
        <v>2221</v>
      </c>
      <c r="E434" s="506" t="s">
        <v>2222</v>
      </c>
      <c r="F434" s="509"/>
      <c r="G434" s="509"/>
      <c r="H434" s="509"/>
      <c r="I434" s="509"/>
      <c r="J434" s="509">
        <v>1</v>
      </c>
      <c r="K434" s="509">
        <v>0</v>
      </c>
      <c r="L434" s="509"/>
      <c r="M434" s="509">
        <v>0</v>
      </c>
      <c r="N434" s="509"/>
      <c r="O434" s="509"/>
      <c r="P434" s="522"/>
      <c r="Q434" s="510"/>
    </row>
    <row r="435" spans="1:17" ht="14.4" customHeight="1" x14ac:dyDescent="0.3">
      <c r="A435" s="505" t="s">
        <v>2334</v>
      </c>
      <c r="B435" s="506" t="s">
        <v>1917</v>
      </c>
      <c r="C435" s="506" t="s">
        <v>1894</v>
      </c>
      <c r="D435" s="506" t="s">
        <v>2223</v>
      </c>
      <c r="E435" s="506" t="s">
        <v>2224</v>
      </c>
      <c r="F435" s="509">
        <v>6</v>
      </c>
      <c r="G435" s="509">
        <v>11958</v>
      </c>
      <c r="H435" s="509">
        <v>1</v>
      </c>
      <c r="I435" s="509">
        <v>1993</v>
      </c>
      <c r="J435" s="509">
        <v>11</v>
      </c>
      <c r="K435" s="509">
        <v>21931</v>
      </c>
      <c r="L435" s="509">
        <v>1.8340023415286837</v>
      </c>
      <c r="M435" s="509">
        <v>1993.7272727272727</v>
      </c>
      <c r="N435" s="509">
        <v>9</v>
      </c>
      <c r="O435" s="509">
        <v>18045</v>
      </c>
      <c r="P435" s="522">
        <v>1.5090316106372303</v>
      </c>
      <c r="Q435" s="510">
        <v>2005</v>
      </c>
    </row>
    <row r="436" spans="1:17" ht="14.4" customHeight="1" x14ac:dyDescent="0.3">
      <c r="A436" s="505" t="s">
        <v>2334</v>
      </c>
      <c r="B436" s="506" t="s">
        <v>1917</v>
      </c>
      <c r="C436" s="506" t="s">
        <v>1894</v>
      </c>
      <c r="D436" s="506" t="s">
        <v>2229</v>
      </c>
      <c r="E436" s="506" t="s">
        <v>2230</v>
      </c>
      <c r="F436" s="509">
        <v>1</v>
      </c>
      <c r="G436" s="509">
        <v>559</v>
      </c>
      <c r="H436" s="509">
        <v>1</v>
      </c>
      <c r="I436" s="509">
        <v>559</v>
      </c>
      <c r="J436" s="509">
        <v>2</v>
      </c>
      <c r="K436" s="509">
        <v>1121</v>
      </c>
      <c r="L436" s="509">
        <v>2.005366726296959</v>
      </c>
      <c r="M436" s="509">
        <v>560.5</v>
      </c>
      <c r="N436" s="509">
        <v>2</v>
      </c>
      <c r="O436" s="509">
        <v>1126</v>
      </c>
      <c r="P436" s="522">
        <v>2.0143112701252237</v>
      </c>
      <c r="Q436" s="510">
        <v>563</v>
      </c>
    </row>
    <row r="437" spans="1:17" ht="14.4" customHeight="1" x14ac:dyDescent="0.3">
      <c r="A437" s="505" t="s">
        <v>2334</v>
      </c>
      <c r="B437" s="506" t="s">
        <v>1917</v>
      </c>
      <c r="C437" s="506" t="s">
        <v>1894</v>
      </c>
      <c r="D437" s="506" t="s">
        <v>2231</v>
      </c>
      <c r="E437" s="506" t="s">
        <v>2232</v>
      </c>
      <c r="F437" s="509"/>
      <c r="G437" s="509"/>
      <c r="H437" s="509"/>
      <c r="I437" s="509"/>
      <c r="J437" s="509">
        <v>1</v>
      </c>
      <c r="K437" s="509">
        <v>366</v>
      </c>
      <c r="L437" s="509"/>
      <c r="M437" s="509">
        <v>366</v>
      </c>
      <c r="N437" s="509">
        <v>1</v>
      </c>
      <c r="O437" s="509">
        <v>367</v>
      </c>
      <c r="P437" s="522"/>
      <c r="Q437" s="510">
        <v>367</v>
      </c>
    </row>
    <row r="438" spans="1:17" ht="14.4" customHeight="1" x14ac:dyDescent="0.3">
      <c r="A438" s="505" t="s">
        <v>2334</v>
      </c>
      <c r="B438" s="506" t="s">
        <v>1917</v>
      </c>
      <c r="C438" s="506" t="s">
        <v>1894</v>
      </c>
      <c r="D438" s="506" t="s">
        <v>2241</v>
      </c>
      <c r="E438" s="506" t="s">
        <v>2242</v>
      </c>
      <c r="F438" s="509"/>
      <c r="G438" s="509"/>
      <c r="H438" s="509"/>
      <c r="I438" s="509"/>
      <c r="J438" s="509"/>
      <c r="K438" s="509"/>
      <c r="L438" s="509"/>
      <c r="M438" s="509"/>
      <c r="N438" s="509">
        <v>99</v>
      </c>
      <c r="O438" s="509">
        <v>34056</v>
      </c>
      <c r="P438" s="522"/>
      <c r="Q438" s="510">
        <v>344</v>
      </c>
    </row>
    <row r="439" spans="1:17" ht="14.4" customHeight="1" x14ac:dyDescent="0.3">
      <c r="A439" s="505" t="s">
        <v>2334</v>
      </c>
      <c r="B439" s="506" t="s">
        <v>1917</v>
      </c>
      <c r="C439" s="506" t="s">
        <v>1894</v>
      </c>
      <c r="D439" s="506" t="s">
        <v>2350</v>
      </c>
      <c r="E439" s="506" t="s">
        <v>2351</v>
      </c>
      <c r="F439" s="509"/>
      <c r="G439" s="509"/>
      <c r="H439" s="509"/>
      <c r="I439" s="509"/>
      <c r="J439" s="509"/>
      <c r="K439" s="509"/>
      <c r="L439" s="509"/>
      <c r="M439" s="509"/>
      <c r="N439" s="509">
        <v>1</v>
      </c>
      <c r="O439" s="509">
        <v>4100</v>
      </c>
      <c r="P439" s="522"/>
      <c r="Q439" s="510">
        <v>4100</v>
      </c>
    </row>
    <row r="440" spans="1:17" ht="14.4" customHeight="1" x14ac:dyDescent="0.3">
      <c r="A440" s="505" t="s">
        <v>2352</v>
      </c>
      <c r="B440" s="506" t="s">
        <v>1917</v>
      </c>
      <c r="C440" s="506" t="s">
        <v>1918</v>
      </c>
      <c r="D440" s="506" t="s">
        <v>1921</v>
      </c>
      <c r="E440" s="506" t="s">
        <v>626</v>
      </c>
      <c r="F440" s="509">
        <v>1.5</v>
      </c>
      <c r="G440" s="509">
        <v>1500.88</v>
      </c>
      <c r="H440" s="509">
        <v>1</v>
      </c>
      <c r="I440" s="509">
        <v>1000.5866666666667</v>
      </c>
      <c r="J440" s="509"/>
      <c r="K440" s="509"/>
      <c r="L440" s="509"/>
      <c r="M440" s="509"/>
      <c r="N440" s="509"/>
      <c r="O440" s="509"/>
      <c r="P440" s="522"/>
      <c r="Q440" s="510"/>
    </row>
    <row r="441" spans="1:17" ht="14.4" customHeight="1" x14ac:dyDescent="0.3">
      <c r="A441" s="505" t="s">
        <v>2352</v>
      </c>
      <c r="B441" s="506" t="s">
        <v>1917</v>
      </c>
      <c r="C441" s="506" t="s">
        <v>1918</v>
      </c>
      <c r="D441" s="506" t="s">
        <v>1922</v>
      </c>
      <c r="E441" s="506" t="s">
        <v>626</v>
      </c>
      <c r="F441" s="509"/>
      <c r="G441" s="509"/>
      <c r="H441" s="509"/>
      <c r="I441" s="509"/>
      <c r="J441" s="509">
        <v>1</v>
      </c>
      <c r="K441" s="509">
        <v>2000.27</v>
      </c>
      <c r="L441" s="509"/>
      <c r="M441" s="509">
        <v>2000.27</v>
      </c>
      <c r="N441" s="509">
        <v>1.25</v>
      </c>
      <c r="O441" s="509">
        <v>2139.08</v>
      </c>
      <c r="P441" s="522"/>
      <c r="Q441" s="510">
        <v>1711.2639999999999</v>
      </c>
    </row>
    <row r="442" spans="1:17" ht="14.4" customHeight="1" x14ac:dyDescent="0.3">
      <c r="A442" s="505" t="s">
        <v>2352</v>
      </c>
      <c r="B442" s="506" t="s">
        <v>1917</v>
      </c>
      <c r="C442" s="506" t="s">
        <v>1918</v>
      </c>
      <c r="D442" s="506" t="s">
        <v>1923</v>
      </c>
      <c r="E442" s="506" t="s">
        <v>1924</v>
      </c>
      <c r="F442" s="509">
        <v>10.01</v>
      </c>
      <c r="G442" s="509">
        <v>26586.539999999997</v>
      </c>
      <c r="H442" s="509">
        <v>1</v>
      </c>
      <c r="I442" s="509">
        <v>2655.9980019980017</v>
      </c>
      <c r="J442" s="509">
        <v>8.35</v>
      </c>
      <c r="K442" s="509">
        <v>22306.63</v>
      </c>
      <c r="L442" s="509">
        <v>0.83901966935148398</v>
      </c>
      <c r="M442" s="509">
        <v>2671.4526946107785</v>
      </c>
      <c r="N442" s="509">
        <v>9.0399999999999991</v>
      </c>
      <c r="O442" s="509">
        <v>23099.909999999996</v>
      </c>
      <c r="P442" s="522">
        <v>0.8688573240444224</v>
      </c>
      <c r="Q442" s="510">
        <v>2555.2997787610616</v>
      </c>
    </row>
    <row r="443" spans="1:17" ht="14.4" customHeight="1" x14ac:dyDescent="0.3">
      <c r="A443" s="505" t="s">
        <v>2352</v>
      </c>
      <c r="B443" s="506" t="s">
        <v>1917</v>
      </c>
      <c r="C443" s="506" t="s">
        <v>1918</v>
      </c>
      <c r="D443" s="506" t="s">
        <v>1926</v>
      </c>
      <c r="E443" s="506" t="s">
        <v>716</v>
      </c>
      <c r="F443" s="509"/>
      <c r="G443" s="509"/>
      <c r="H443" s="509"/>
      <c r="I443" s="509"/>
      <c r="J443" s="509"/>
      <c r="K443" s="509"/>
      <c r="L443" s="509"/>
      <c r="M443" s="509"/>
      <c r="N443" s="509">
        <v>1.1599999999999999</v>
      </c>
      <c r="O443" s="509">
        <v>5734.95</v>
      </c>
      <c r="P443" s="522"/>
      <c r="Q443" s="510">
        <v>4943.9224137931033</v>
      </c>
    </row>
    <row r="444" spans="1:17" ht="14.4" customHeight="1" x14ac:dyDescent="0.3">
      <c r="A444" s="505" t="s">
        <v>2352</v>
      </c>
      <c r="B444" s="506" t="s">
        <v>1917</v>
      </c>
      <c r="C444" s="506" t="s">
        <v>1918</v>
      </c>
      <c r="D444" s="506" t="s">
        <v>1927</v>
      </c>
      <c r="E444" s="506" t="s">
        <v>637</v>
      </c>
      <c r="F444" s="509">
        <v>11.899999999999999</v>
      </c>
      <c r="G444" s="509">
        <v>11721.28</v>
      </c>
      <c r="H444" s="509">
        <v>1</v>
      </c>
      <c r="I444" s="509">
        <v>984.98151260504221</v>
      </c>
      <c r="J444" s="509">
        <v>13.4</v>
      </c>
      <c r="K444" s="509">
        <v>13252.990000000002</v>
      </c>
      <c r="L444" s="509">
        <v>1.1306777075541239</v>
      </c>
      <c r="M444" s="509">
        <v>989.02910447761201</v>
      </c>
      <c r="N444" s="509">
        <v>16.600000000000001</v>
      </c>
      <c r="O444" s="509">
        <v>15792.220000000001</v>
      </c>
      <c r="P444" s="522">
        <v>1.3473118976767042</v>
      </c>
      <c r="Q444" s="510">
        <v>951.33855421686746</v>
      </c>
    </row>
    <row r="445" spans="1:17" ht="14.4" customHeight="1" x14ac:dyDescent="0.3">
      <c r="A445" s="505" t="s">
        <v>2352</v>
      </c>
      <c r="B445" s="506" t="s">
        <v>1917</v>
      </c>
      <c r="C445" s="506" t="s">
        <v>1918</v>
      </c>
      <c r="D445" s="506" t="s">
        <v>1931</v>
      </c>
      <c r="E445" s="506" t="s">
        <v>716</v>
      </c>
      <c r="F445" s="509">
        <v>21.899999999999995</v>
      </c>
      <c r="G445" s="509">
        <v>231308.57999999996</v>
      </c>
      <c r="H445" s="509">
        <v>1</v>
      </c>
      <c r="I445" s="509">
        <v>10562.035616438357</v>
      </c>
      <c r="J445" s="509">
        <v>25.880000000000003</v>
      </c>
      <c r="K445" s="509">
        <v>267428.17000000004</v>
      </c>
      <c r="L445" s="509">
        <v>1.156153265045335</v>
      </c>
      <c r="M445" s="509">
        <v>10333.39142194745</v>
      </c>
      <c r="N445" s="509">
        <v>23.82</v>
      </c>
      <c r="O445" s="509">
        <v>235499.99999999997</v>
      </c>
      <c r="P445" s="522">
        <v>1.0181204692017911</v>
      </c>
      <c r="Q445" s="510">
        <v>9886.6498740554143</v>
      </c>
    </row>
    <row r="446" spans="1:17" ht="14.4" customHeight="1" x14ac:dyDescent="0.3">
      <c r="A446" s="505" t="s">
        <v>2352</v>
      </c>
      <c r="B446" s="506" t="s">
        <v>1917</v>
      </c>
      <c r="C446" s="506" t="s">
        <v>1918</v>
      </c>
      <c r="D446" s="506" t="s">
        <v>1933</v>
      </c>
      <c r="E446" s="506" t="s">
        <v>1930</v>
      </c>
      <c r="F446" s="509"/>
      <c r="G446" s="509"/>
      <c r="H446" s="509"/>
      <c r="I446" s="509"/>
      <c r="J446" s="509">
        <v>0.76</v>
      </c>
      <c r="K446" s="509">
        <v>4036.16</v>
      </c>
      <c r="L446" s="509"/>
      <c r="M446" s="509">
        <v>5310.7368421052633</v>
      </c>
      <c r="N446" s="509">
        <v>0.28000000000000003</v>
      </c>
      <c r="O446" s="509">
        <v>1309.1100000000001</v>
      </c>
      <c r="P446" s="522"/>
      <c r="Q446" s="510">
        <v>4675.3928571428569</v>
      </c>
    </row>
    <row r="447" spans="1:17" ht="14.4" customHeight="1" x14ac:dyDescent="0.3">
      <c r="A447" s="505" t="s">
        <v>2352</v>
      </c>
      <c r="B447" s="506" t="s">
        <v>1917</v>
      </c>
      <c r="C447" s="506" t="s">
        <v>1918</v>
      </c>
      <c r="D447" s="506" t="s">
        <v>1934</v>
      </c>
      <c r="E447" s="506" t="s">
        <v>716</v>
      </c>
      <c r="F447" s="509">
        <v>0.66</v>
      </c>
      <c r="G447" s="509">
        <v>4275.0499999999993</v>
      </c>
      <c r="H447" s="509">
        <v>1</v>
      </c>
      <c r="I447" s="509">
        <v>6477.3484848484832</v>
      </c>
      <c r="J447" s="509">
        <v>1</v>
      </c>
      <c r="K447" s="509">
        <v>6506.52</v>
      </c>
      <c r="L447" s="509">
        <v>1.5219751815768241</v>
      </c>
      <c r="M447" s="509">
        <v>6506.52</v>
      </c>
      <c r="N447" s="509"/>
      <c r="O447" s="509"/>
      <c r="P447" s="522"/>
      <c r="Q447" s="510"/>
    </row>
    <row r="448" spans="1:17" ht="14.4" customHeight="1" x14ac:dyDescent="0.3">
      <c r="A448" s="505" t="s">
        <v>2352</v>
      </c>
      <c r="B448" s="506" t="s">
        <v>1917</v>
      </c>
      <c r="C448" s="506" t="s">
        <v>1918</v>
      </c>
      <c r="D448" s="506" t="s">
        <v>2292</v>
      </c>
      <c r="E448" s="506" t="s">
        <v>2293</v>
      </c>
      <c r="F448" s="509">
        <v>1</v>
      </c>
      <c r="G448" s="509">
        <v>412.69</v>
      </c>
      <c r="H448" s="509">
        <v>1</v>
      </c>
      <c r="I448" s="509">
        <v>412.69</v>
      </c>
      <c r="J448" s="509"/>
      <c r="K448" s="509"/>
      <c r="L448" s="509"/>
      <c r="M448" s="509"/>
      <c r="N448" s="509"/>
      <c r="O448" s="509"/>
      <c r="P448" s="522"/>
      <c r="Q448" s="510"/>
    </row>
    <row r="449" spans="1:17" ht="14.4" customHeight="1" x14ac:dyDescent="0.3">
      <c r="A449" s="505" t="s">
        <v>2352</v>
      </c>
      <c r="B449" s="506" t="s">
        <v>1917</v>
      </c>
      <c r="C449" s="506" t="s">
        <v>1918</v>
      </c>
      <c r="D449" s="506" t="s">
        <v>1938</v>
      </c>
      <c r="E449" s="506" t="s">
        <v>641</v>
      </c>
      <c r="F449" s="509"/>
      <c r="G449" s="509"/>
      <c r="H449" s="509"/>
      <c r="I449" s="509"/>
      <c r="J449" s="509">
        <v>2</v>
      </c>
      <c r="K449" s="509">
        <v>1950.44</v>
      </c>
      <c r="L449" s="509"/>
      <c r="M449" s="509">
        <v>975.22</v>
      </c>
      <c r="N449" s="509"/>
      <c r="O449" s="509"/>
      <c r="P449" s="522"/>
      <c r="Q449" s="510"/>
    </row>
    <row r="450" spans="1:17" ht="14.4" customHeight="1" x14ac:dyDescent="0.3">
      <c r="A450" s="505" t="s">
        <v>2352</v>
      </c>
      <c r="B450" s="506" t="s">
        <v>1917</v>
      </c>
      <c r="C450" s="506" t="s">
        <v>1918</v>
      </c>
      <c r="D450" s="506" t="s">
        <v>1942</v>
      </c>
      <c r="E450" s="506" t="s">
        <v>660</v>
      </c>
      <c r="F450" s="509">
        <v>0.01</v>
      </c>
      <c r="G450" s="509">
        <v>54.13</v>
      </c>
      <c r="H450" s="509">
        <v>1</v>
      </c>
      <c r="I450" s="509">
        <v>5413</v>
      </c>
      <c r="J450" s="509"/>
      <c r="K450" s="509"/>
      <c r="L450" s="509"/>
      <c r="M450" s="509"/>
      <c r="N450" s="509"/>
      <c r="O450" s="509"/>
      <c r="P450" s="522"/>
      <c r="Q450" s="510"/>
    </row>
    <row r="451" spans="1:17" ht="14.4" customHeight="1" x14ac:dyDescent="0.3">
      <c r="A451" s="505" t="s">
        <v>2352</v>
      </c>
      <c r="B451" s="506" t="s">
        <v>1917</v>
      </c>
      <c r="C451" s="506" t="s">
        <v>1918</v>
      </c>
      <c r="D451" s="506" t="s">
        <v>1943</v>
      </c>
      <c r="E451" s="506" t="s">
        <v>660</v>
      </c>
      <c r="F451" s="509">
        <v>12.739999999999998</v>
      </c>
      <c r="G451" s="509">
        <v>139122.17000000001</v>
      </c>
      <c r="H451" s="509">
        <v>1</v>
      </c>
      <c r="I451" s="509">
        <v>10920.107535321824</v>
      </c>
      <c r="J451" s="509">
        <v>0.46</v>
      </c>
      <c r="K451" s="509">
        <v>4969.3100000000004</v>
      </c>
      <c r="L451" s="509">
        <v>3.5719037447446367E-2</v>
      </c>
      <c r="M451" s="509">
        <v>10802.847826086956</v>
      </c>
      <c r="N451" s="509"/>
      <c r="O451" s="509"/>
      <c r="P451" s="522"/>
      <c r="Q451" s="510"/>
    </row>
    <row r="452" spans="1:17" ht="14.4" customHeight="1" x14ac:dyDescent="0.3">
      <c r="A452" s="505" t="s">
        <v>2352</v>
      </c>
      <c r="B452" s="506" t="s">
        <v>1917</v>
      </c>
      <c r="C452" s="506" t="s">
        <v>1918</v>
      </c>
      <c r="D452" s="506" t="s">
        <v>1945</v>
      </c>
      <c r="E452" s="506" t="s">
        <v>660</v>
      </c>
      <c r="F452" s="509"/>
      <c r="G452" s="509"/>
      <c r="H452" s="509"/>
      <c r="I452" s="509"/>
      <c r="J452" s="509"/>
      <c r="K452" s="509"/>
      <c r="L452" s="509"/>
      <c r="M452" s="509"/>
      <c r="N452" s="509">
        <v>1.9500000000000002</v>
      </c>
      <c r="O452" s="509">
        <v>3453.0599999999995</v>
      </c>
      <c r="P452" s="522"/>
      <c r="Q452" s="510">
        <v>1770.7999999999995</v>
      </c>
    </row>
    <row r="453" spans="1:17" ht="14.4" customHeight="1" x14ac:dyDescent="0.3">
      <c r="A453" s="505" t="s">
        <v>2352</v>
      </c>
      <c r="B453" s="506" t="s">
        <v>1917</v>
      </c>
      <c r="C453" s="506" t="s">
        <v>1918</v>
      </c>
      <c r="D453" s="506" t="s">
        <v>1947</v>
      </c>
      <c r="E453" s="506" t="s">
        <v>622</v>
      </c>
      <c r="F453" s="509"/>
      <c r="G453" s="509"/>
      <c r="H453" s="509"/>
      <c r="I453" s="509"/>
      <c r="J453" s="509">
        <v>0.05</v>
      </c>
      <c r="K453" s="509">
        <v>47.24</v>
      </c>
      <c r="L453" s="509"/>
      <c r="M453" s="509">
        <v>944.8</v>
      </c>
      <c r="N453" s="509">
        <v>0.05</v>
      </c>
      <c r="O453" s="509">
        <v>45.19</v>
      </c>
      <c r="P453" s="522"/>
      <c r="Q453" s="510">
        <v>903.8</v>
      </c>
    </row>
    <row r="454" spans="1:17" ht="14.4" customHeight="1" x14ac:dyDescent="0.3">
      <c r="A454" s="505" t="s">
        <v>2352</v>
      </c>
      <c r="B454" s="506" t="s">
        <v>1917</v>
      </c>
      <c r="C454" s="506" t="s">
        <v>1918</v>
      </c>
      <c r="D454" s="506" t="s">
        <v>1948</v>
      </c>
      <c r="E454" s="506" t="s">
        <v>660</v>
      </c>
      <c r="F454" s="509"/>
      <c r="G454" s="509"/>
      <c r="H454" s="509"/>
      <c r="I454" s="509"/>
      <c r="J454" s="509"/>
      <c r="K454" s="509"/>
      <c r="L454" s="509"/>
      <c r="M454" s="509"/>
      <c r="N454" s="509">
        <v>0.02</v>
      </c>
      <c r="O454" s="509">
        <v>637.49</v>
      </c>
      <c r="P454" s="522"/>
      <c r="Q454" s="510">
        <v>31874.5</v>
      </c>
    </row>
    <row r="455" spans="1:17" ht="14.4" customHeight="1" x14ac:dyDescent="0.3">
      <c r="A455" s="505" t="s">
        <v>2352</v>
      </c>
      <c r="B455" s="506" t="s">
        <v>1917</v>
      </c>
      <c r="C455" s="506" t="s">
        <v>1887</v>
      </c>
      <c r="D455" s="506" t="s">
        <v>1957</v>
      </c>
      <c r="E455" s="506" t="s">
        <v>1958</v>
      </c>
      <c r="F455" s="509">
        <v>2</v>
      </c>
      <c r="G455" s="509">
        <v>2894.56</v>
      </c>
      <c r="H455" s="509">
        <v>1</v>
      </c>
      <c r="I455" s="509">
        <v>1447.28</v>
      </c>
      <c r="J455" s="509">
        <v>1</v>
      </c>
      <c r="K455" s="509">
        <v>1447.28</v>
      </c>
      <c r="L455" s="509">
        <v>0.5</v>
      </c>
      <c r="M455" s="509">
        <v>1447.28</v>
      </c>
      <c r="N455" s="509">
        <v>9</v>
      </c>
      <c r="O455" s="509">
        <v>13025.52</v>
      </c>
      <c r="P455" s="522">
        <v>4.5</v>
      </c>
      <c r="Q455" s="510">
        <v>1447.28</v>
      </c>
    </row>
    <row r="456" spans="1:17" ht="14.4" customHeight="1" x14ac:dyDescent="0.3">
      <c r="A456" s="505" t="s">
        <v>2352</v>
      </c>
      <c r="B456" s="506" t="s">
        <v>1917</v>
      </c>
      <c r="C456" s="506" t="s">
        <v>1887</v>
      </c>
      <c r="D456" s="506" t="s">
        <v>1959</v>
      </c>
      <c r="E456" s="506" t="s">
        <v>1960</v>
      </c>
      <c r="F456" s="509">
        <v>12</v>
      </c>
      <c r="G456" s="509">
        <v>11667.84</v>
      </c>
      <c r="H456" s="509">
        <v>1</v>
      </c>
      <c r="I456" s="509">
        <v>972.32</v>
      </c>
      <c r="J456" s="509">
        <v>15</v>
      </c>
      <c r="K456" s="509">
        <v>14584.8</v>
      </c>
      <c r="L456" s="509">
        <v>1.25</v>
      </c>
      <c r="M456" s="509">
        <v>972.31999999999994</v>
      </c>
      <c r="N456" s="509">
        <v>16</v>
      </c>
      <c r="O456" s="509">
        <v>15557.119999999999</v>
      </c>
      <c r="P456" s="522">
        <v>1.3333333333333333</v>
      </c>
      <c r="Q456" s="510">
        <v>972.31999999999994</v>
      </c>
    </row>
    <row r="457" spans="1:17" ht="14.4" customHeight="1" x14ac:dyDescent="0.3">
      <c r="A457" s="505" t="s">
        <v>2352</v>
      </c>
      <c r="B457" s="506" t="s">
        <v>1917</v>
      </c>
      <c r="C457" s="506" t="s">
        <v>1887</v>
      </c>
      <c r="D457" s="506" t="s">
        <v>1961</v>
      </c>
      <c r="E457" s="506" t="s">
        <v>1960</v>
      </c>
      <c r="F457" s="509">
        <v>1</v>
      </c>
      <c r="G457" s="509">
        <v>1408.42</v>
      </c>
      <c r="H457" s="509">
        <v>1</v>
      </c>
      <c r="I457" s="509">
        <v>1408.42</v>
      </c>
      <c r="J457" s="509"/>
      <c r="K457" s="509"/>
      <c r="L457" s="509"/>
      <c r="M457" s="509"/>
      <c r="N457" s="509">
        <v>4</v>
      </c>
      <c r="O457" s="509">
        <v>5633.68</v>
      </c>
      <c r="P457" s="522">
        <v>4</v>
      </c>
      <c r="Q457" s="510">
        <v>1408.42</v>
      </c>
    </row>
    <row r="458" spans="1:17" ht="14.4" customHeight="1" x14ac:dyDescent="0.3">
      <c r="A458" s="505" t="s">
        <v>2352</v>
      </c>
      <c r="B458" s="506" t="s">
        <v>1917</v>
      </c>
      <c r="C458" s="506" t="s">
        <v>1887</v>
      </c>
      <c r="D458" s="506" t="s">
        <v>1962</v>
      </c>
      <c r="E458" s="506" t="s">
        <v>1960</v>
      </c>
      <c r="F458" s="509">
        <v>98</v>
      </c>
      <c r="G458" s="509">
        <v>167316.38</v>
      </c>
      <c r="H458" s="509">
        <v>1</v>
      </c>
      <c r="I458" s="509">
        <v>1707.31</v>
      </c>
      <c r="J458" s="509">
        <v>125</v>
      </c>
      <c r="K458" s="509">
        <v>213413.75</v>
      </c>
      <c r="L458" s="509">
        <v>1.2755102040816326</v>
      </c>
      <c r="M458" s="509">
        <v>1707.31</v>
      </c>
      <c r="N458" s="509">
        <v>150</v>
      </c>
      <c r="O458" s="509">
        <v>256096.50000000003</v>
      </c>
      <c r="P458" s="522">
        <v>1.5306122448979593</v>
      </c>
      <c r="Q458" s="510">
        <v>1707.3100000000002</v>
      </c>
    </row>
    <row r="459" spans="1:17" ht="14.4" customHeight="1" x14ac:dyDescent="0.3">
      <c r="A459" s="505" t="s">
        <v>2352</v>
      </c>
      <c r="B459" s="506" t="s">
        <v>1917</v>
      </c>
      <c r="C459" s="506" t="s">
        <v>1887</v>
      </c>
      <c r="D459" s="506" t="s">
        <v>1963</v>
      </c>
      <c r="E459" s="506" t="s">
        <v>1960</v>
      </c>
      <c r="F459" s="509">
        <v>56</v>
      </c>
      <c r="G459" s="509">
        <v>115712.79999999999</v>
      </c>
      <c r="H459" s="509">
        <v>1</v>
      </c>
      <c r="I459" s="509">
        <v>2066.2999999999997</v>
      </c>
      <c r="J459" s="509">
        <v>75</v>
      </c>
      <c r="K459" s="509">
        <v>154972.5</v>
      </c>
      <c r="L459" s="509">
        <v>1.3392857142857144</v>
      </c>
      <c r="M459" s="509">
        <v>2066.3000000000002</v>
      </c>
      <c r="N459" s="509">
        <v>48</v>
      </c>
      <c r="O459" s="509">
        <v>99182.399999999994</v>
      </c>
      <c r="P459" s="522">
        <v>0.85714285714285721</v>
      </c>
      <c r="Q459" s="510">
        <v>2066.2999999999997</v>
      </c>
    </row>
    <row r="460" spans="1:17" ht="14.4" customHeight="1" x14ac:dyDescent="0.3">
      <c r="A460" s="505" t="s">
        <v>2352</v>
      </c>
      <c r="B460" s="506" t="s">
        <v>1917</v>
      </c>
      <c r="C460" s="506" t="s">
        <v>1887</v>
      </c>
      <c r="D460" s="506" t="s">
        <v>1964</v>
      </c>
      <c r="E460" s="506" t="s">
        <v>1965</v>
      </c>
      <c r="F460" s="509">
        <v>24</v>
      </c>
      <c r="G460" s="509">
        <v>46370.16</v>
      </c>
      <c r="H460" s="509">
        <v>1</v>
      </c>
      <c r="I460" s="509">
        <v>1932.0900000000001</v>
      </c>
      <c r="J460" s="509">
        <v>2</v>
      </c>
      <c r="K460" s="509">
        <v>3864.18</v>
      </c>
      <c r="L460" s="509">
        <v>8.3333333333333329E-2</v>
      </c>
      <c r="M460" s="509">
        <v>1932.09</v>
      </c>
      <c r="N460" s="509">
        <v>1</v>
      </c>
      <c r="O460" s="509">
        <v>1932.09</v>
      </c>
      <c r="P460" s="522">
        <v>4.1666666666666664E-2</v>
      </c>
      <c r="Q460" s="510">
        <v>1932.09</v>
      </c>
    </row>
    <row r="461" spans="1:17" ht="14.4" customHeight="1" x14ac:dyDescent="0.3">
      <c r="A461" s="505" t="s">
        <v>2352</v>
      </c>
      <c r="B461" s="506" t="s">
        <v>1917</v>
      </c>
      <c r="C461" s="506" t="s">
        <v>1887</v>
      </c>
      <c r="D461" s="506" t="s">
        <v>1966</v>
      </c>
      <c r="E461" s="506" t="s">
        <v>1967</v>
      </c>
      <c r="F461" s="509">
        <v>131</v>
      </c>
      <c r="G461" s="509">
        <v>134636.56</v>
      </c>
      <c r="H461" s="509">
        <v>1</v>
      </c>
      <c r="I461" s="509">
        <v>1027.76</v>
      </c>
      <c r="J461" s="509">
        <v>137</v>
      </c>
      <c r="K461" s="509">
        <v>140803.12</v>
      </c>
      <c r="L461" s="509">
        <v>1.0458015267175573</v>
      </c>
      <c r="M461" s="509">
        <v>1027.76</v>
      </c>
      <c r="N461" s="509">
        <v>146</v>
      </c>
      <c r="O461" s="509">
        <v>150052.96</v>
      </c>
      <c r="P461" s="522">
        <v>1.114503816793893</v>
      </c>
      <c r="Q461" s="510">
        <v>1027.76</v>
      </c>
    </row>
    <row r="462" spans="1:17" ht="14.4" customHeight="1" x14ac:dyDescent="0.3">
      <c r="A462" s="505" t="s">
        <v>2352</v>
      </c>
      <c r="B462" s="506" t="s">
        <v>1917</v>
      </c>
      <c r="C462" s="506" t="s">
        <v>1887</v>
      </c>
      <c r="D462" s="506" t="s">
        <v>1968</v>
      </c>
      <c r="E462" s="506" t="s">
        <v>1967</v>
      </c>
      <c r="F462" s="509">
        <v>54</v>
      </c>
      <c r="G462" s="509">
        <v>115659.90000000001</v>
      </c>
      <c r="H462" s="509">
        <v>1</v>
      </c>
      <c r="I462" s="509">
        <v>2141.8500000000004</v>
      </c>
      <c r="J462" s="509">
        <v>84</v>
      </c>
      <c r="K462" s="509">
        <v>179915.4</v>
      </c>
      <c r="L462" s="509">
        <v>1.5555555555555554</v>
      </c>
      <c r="M462" s="509">
        <v>2141.85</v>
      </c>
      <c r="N462" s="509">
        <v>90</v>
      </c>
      <c r="O462" s="509">
        <v>192766.5</v>
      </c>
      <c r="P462" s="522">
        <v>1.6666666666666665</v>
      </c>
      <c r="Q462" s="510">
        <v>2141.85</v>
      </c>
    </row>
    <row r="463" spans="1:17" ht="14.4" customHeight="1" x14ac:dyDescent="0.3">
      <c r="A463" s="505" t="s">
        <v>2352</v>
      </c>
      <c r="B463" s="506" t="s">
        <v>1917</v>
      </c>
      <c r="C463" s="506" t="s">
        <v>1887</v>
      </c>
      <c r="D463" s="506" t="s">
        <v>1969</v>
      </c>
      <c r="E463" s="506" t="s">
        <v>1970</v>
      </c>
      <c r="F463" s="509">
        <v>5</v>
      </c>
      <c r="G463" s="509">
        <v>2333.8999999999996</v>
      </c>
      <c r="H463" s="509">
        <v>1</v>
      </c>
      <c r="I463" s="509">
        <v>466.77999999999992</v>
      </c>
      <c r="J463" s="509">
        <v>3</v>
      </c>
      <c r="K463" s="509">
        <v>1400.34</v>
      </c>
      <c r="L463" s="509">
        <v>0.60000000000000009</v>
      </c>
      <c r="M463" s="509">
        <v>466.78</v>
      </c>
      <c r="N463" s="509">
        <v>2</v>
      </c>
      <c r="O463" s="509">
        <v>933.56</v>
      </c>
      <c r="P463" s="522">
        <v>0.4</v>
      </c>
      <c r="Q463" s="510">
        <v>466.78</v>
      </c>
    </row>
    <row r="464" spans="1:17" ht="14.4" customHeight="1" x14ac:dyDescent="0.3">
      <c r="A464" s="505" t="s">
        <v>2352</v>
      </c>
      <c r="B464" s="506" t="s">
        <v>1917</v>
      </c>
      <c r="C464" s="506" t="s">
        <v>1887</v>
      </c>
      <c r="D464" s="506" t="s">
        <v>1971</v>
      </c>
      <c r="E464" s="506" t="s">
        <v>1972</v>
      </c>
      <c r="F464" s="509"/>
      <c r="G464" s="509"/>
      <c r="H464" s="509"/>
      <c r="I464" s="509"/>
      <c r="J464" s="509">
        <v>7</v>
      </c>
      <c r="K464" s="509">
        <v>192245.48</v>
      </c>
      <c r="L464" s="509"/>
      <c r="M464" s="509">
        <v>27463.640000000003</v>
      </c>
      <c r="N464" s="509">
        <v>5</v>
      </c>
      <c r="O464" s="509">
        <v>99464.02</v>
      </c>
      <c r="P464" s="522"/>
      <c r="Q464" s="510">
        <v>19892.804</v>
      </c>
    </row>
    <row r="465" spans="1:17" ht="14.4" customHeight="1" x14ac:dyDescent="0.3">
      <c r="A465" s="505" t="s">
        <v>2352</v>
      </c>
      <c r="B465" s="506" t="s">
        <v>1917</v>
      </c>
      <c r="C465" s="506" t="s">
        <v>1887</v>
      </c>
      <c r="D465" s="506" t="s">
        <v>2353</v>
      </c>
      <c r="E465" s="506" t="s">
        <v>2354</v>
      </c>
      <c r="F465" s="509">
        <v>5</v>
      </c>
      <c r="G465" s="509">
        <v>5373.55</v>
      </c>
      <c r="H465" s="509">
        <v>1</v>
      </c>
      <c r="I465" s="509">
        <v>1074.71</v>
      </c>
      <c r="J465" s="509">
        <v>13</v>
      </c>
      <c r="K465" s="509">
        <v>13971.23</v>
      </c>
      <c r="L465" s="509">
        <v>2.5999999999999996</v>
      </c>
      <c r="M465" s="509">
        <v>1074.71</v>
      </c>
      <c r="N465" s="509">
        <v>6</v>
      </c>
      <c r="O465" s="509">
        <v>6448.26</v>
      </c>
      <c r="P465" s="522">
        <v>1.2</v>
      </c>
      <c r="Q465" s="510">
        <v>1074.71</v>
      </c>
    </row>
    <row r="466" spans="1:17" ht="14.4" customHeight="1" x14ac:dyDescent="0.3">
      <c r="A466" s="505" t="s">
        <v>2352</v>
      </c>
      <c r="B466" s="506" t="s">
        <v>1917</v>
      </c>
      <c r="C466" s="506" t="s">
        <v>1887</v>
      </c>
      <c r="D466" s="506" t="s">
        <v>2355</v>
      </c>
      <c r="E466" s="506" t="s">
        <v>2356</v>
      </c>
      <c r="F466" s="509"/>
      <c r="G466" s="509"/>
      <c r="H466" s="509"/>
      <c r="I466" s="509"/>
      <c r="J466" s="509">
        <v>2</v>
      </c>
      <c r="K466" s="509">
        <v>110794.4</v>
      </c>
      <c r="L466" s="509"/>
      <c r="M466" s="509">
        <v>55397.2</v>
      </c>
      <c r="N466" s="509">
        <v>6</v>
      </c>
      <c r="O466" s="509">
        <v>332383.19999999995</v>
      </c>
      <c r="P466" s="522"/>
      <c r="Q466" s="510">
        <v>55397.19999999999</v>
      </c>
    </row>
    <row r="467" spans="1:17" ht="14.4" customHeight="1" x14ac:dyDescent="0.3">
      <c r="A467" s="505" t="s">
        <v>2352</v>
      </c>
      <c r="B467" s="506" t="s">
        <v>1917</v>
      </c>
      <c r="C467" s="506" t="s">
        <v>1887</v>
      </c>
      <c r="D467" s="506" t="s">
        <v>2357</v>
      </c>
      <c r="E467" s="506" t="s">
        <v>2358</v>
      </c>
      <c r="F467" s="509">
        <v>6</v>
      </c>
      <c r="G467" s="509">
        <v>15498</v>
      </c>
      <c r="H467" s="509">
        <v>1</v>
      </c>
      <c r="I467" s="509">
        <v>2583</v>
      </c>
      <c r="J467" s="509">
        <v>1</v>
      </c>
      <c r="K467" s="509">
        <v>2583</v>
      </c>
      <c r="L467" s="509">
        <v>0.16666666666666666</v>
      </c>
      <c r="M467" s="509">
        <v>2583</v>
      </c>
      <c r="N467" s="509">
        <v>2</v>
      </c>
      <c r="O467" s="509">
        <v>5166</v>
      </c>
      <c r="P467" s="522">
        <v>0.33333333333333331</v>
      </c>
      <c r="Q467" s="510">
        <v>2583</v>
      </c>
    </row>
    <row r="468" spans="1:17" ht="14.4" customHeight="1" x14ac:dyDescent="0.3">
      <c r="A468" s="505" t="s">
        <v>2352</v>
      </c>
      <c r="B468" s="506" t="s">
        <v>1917</v>
      </c>
      <c r="C468" s="506" t="s">
        <v>1887</v>
      </c>
      <c r="D468" s="506" t="s">
        <v>1975</v>
      </c>
      <c r="E468" s="506" t="s">
        <v>1976</v>
      </c>
      <c r="F468" s="509">
        <v>1</v>
      </c>
      <c r="G468" s="509">
        <v>3003.38</v>
      </c>
      <c r="H468" s="509">
        <v>1</v>
      </c>
      <c r="I468" s="509">
        <v>3003.38</v>
      </c>
      <c r="J468" s="509"/>
      <c r="K468" s="509"/>
      <c r="L468" s="509"/>
      <c r="M468" s="509"/>
      <c r="N468" s="509"/>
      <c r="O468" s="509"/>
      <c r="P468" s="522"/>
      <c r="Q468" s="510"/>
    </row>
    <row r="469" spans="1:17" ht="14.4" customHeight="1" x14ac:dyDescent="0.3">
      <c r="A469" s="505" t="s">
        <v>2352</v>
      </c>
      <c r="B469" s="506" t="s">
        <v>1917</v>
      </c>
      <c r="C469" s="506" t="s">
        <v>1887</v>
      </c>
      <c r="D469" s="506" t="s">
        <v>1977</v>
      </c>
      <c r="E469" s="506" t="s">
        <v>1978</v>
      </c>
      <c r="F469" s="509">
        <v>3</v>
      </c>
      <c r="G469" s="509">
        <v>6709.5</v>
      </c>
      <c r="H469" s="509">
        <v>1</v>
      </c>
      <c r="I469" s="509">
        <v>2236.5</v>
      </c>
      <c r="J469" s="509">
        <v>13</v>
      </c>
      <c r="K469" s="509">
        <v>29074.5</v>
      </c>
      <c r="L469" s="509">
        <v>4.333333333333333</v>
      </c>
      <c r="M469" s="509">
        <v>2236.5</v>
      </c>
      <c r="N469" s="509">
        <v>10</v>
      </c>
      <c r="O469" s="509">
        <v>22365</v>
      </c>
      <c r="P469" s="522">
        <v>3.3333333333333335</v>
      </c>
      <c r="Q469" s="510">
        <v>2236.5</v>
      </c>
    </row>
    <row r="470" spans="1:17" ht="14.4" customHeight="1" x14ac:dyDescent="0.3">
      <c r="A470" s="505" t="s">
        <v>2352</v>
      </c>
      <c r="B470" s="506" t="s">
        <v>1917</v>
      </c>
      <c r="C470" s="506" t="s">
        <v>1887</v>
      </c>
      <c r="D470" s="506" t="s">
        <v>2359</v>
      </c>
      <c r="E470" s="506" t="s">
        <v>2360</v>
      </c>
      <c r="F470" s="509"/>
      <c r="G470" s="509"/>
      <c r="H470" s="509"/>
      <c r="I470" s="509"/>
      <c r="J470" s="509">
        <v>1</v>
      </c>
      <c r="K470" s="509">
        <v>166546.75</v>
      </c>
      <c r="L470" s="509"/>
      <c r="M470" s="509">
        <v>166546.75</v>
      </c>
      <c r="N470" s="509"/>
      <c r="O470" s="509"/>
      <c r="P470" s="522"/>
      <c r="Q470" s="510"/>
    </row>
    <row r="471" spans="1:17" ht="14.4" customHeight="1" x14ac:dyDescent="0.3">
      <c r="A471" s="505" t="s">
        <v>2352</v>
      </c>
      <c r="B471" s="506" t="s">
        <v>1917</v>
      </c>
      <c r="C471" s="506" t="s">
        <v>1887</v>
      </c>
      <c r="D471" s="506" t="s">
        <v>2274</v>
      </c>
      <c r="E471" s="506" t="s">
        <v>2275</v>
      </c>
      <c r="F471" s="509">
        <v>1</v>
      </c>
      <c r="G471" s="509">
        <v>29018.18</v>
      </c>
      <c r="H471" s="509">
        <v>1</v>
      </c>
      <c r="I471" s="509">
        <v>29018.18</v>
      </c>
      <c r="J471" s="509"/>
      <c r="K471" s="509"/>
      <c r="L471" s="509"/>
      <c r="M471" s="509"/>
      <c r="N471" s="509"/>
      <c r="O471" s="509"/>
      <c r="P471" s="522"/>
      <c r="Q471" s="510"/>
    </row>
    <row r="472" spans="1:17" ht="14.4" customHeight="1" x14ac:dyDescent="0.3">
      <c r="A472" s="505" t="s">
        <v>2352</v>
      </c>
      <c r="B472" s="506" t="s">
        <v>1917</v>
      </c>
      <c r="C472" s="506" t="s">
        <v>1887</v>
      </c>
      <c r="D472" s="506" t="s">
        <v>2361</v>
      </c>
      <c r="E472" s="506" t="s">
        <v>2362</v>
      </c>
      <c r="F472" s="509">
        <v>1</v>
      </c>
      <c r="G472" s="509">
        <v>3991.04</v>
      </c>
      <c r="H472" s="509">
        <v>1</v>
      </c>
      <c r="I472" s="509">
        <v>3991.04</v>
      </c>
      <c r="J472" s="509">
        <v>2</v>
      </c>
      <c r="K472" s="509">
        <v>7982.08</v>
      </c>
      <c r="L472" s="509">
        <v>2</v>
      </c>
      <c r="M472" s="509">
        <v>3991.04</v>
      </c>
      <c r="N472" s="509"/>
      <c r="O472" s="509"/>
      <c r="P472" s="522"/>
      <c r="Q472" s="510"/>
    </row>
    <row r="473" spans="1:17" ht="14.4" customHeight="1" x14ac:dyDescent="0.3">
      <c r="A473" s="505" t="s">
        <v>2352</v>
      </c>
      <c r="B473" s="506" t="s">
        <v>1917</v>
      </c>
      <c r="C473" s="506" t="s">
        <v>1887</v>
      </c>
      <c r="D473" s="506" t="s">
        <v>2363</v>
      </c>
      <c r="E473" s="506" t="s">
        <v>2364</v>
      </c>
      <c r="F473" s="509">
        <v>3</v>
      </c>
      <c r="G473" s="509">
        <v>72395.399999999994</v>
      </c>
      <c r="H473" s="509">
        <v>1</v>
      </c>
      <c r="I473" s="509">
        <v>24131.8</v>
      </c>
      <c r="J473" s="509"/>
      <c r="K473" s="509"/>
      <c r="L473" s="509"/>
      <c r="M473" s="509"/>
      <c r="N473" s="509"/>
      <c r="O473" s="509"/>
      <c r="P473" s="522"/>
      <c r="Q473" s="510"/>
    </row>
    <row r="474" spans="1:17" ht="14.4" customHeight="1" x14ac:dyDescent="0.3">
      <c r="A474" s="505" t="s">
        <v>2352</v>
      </c>
      <c r="B474" s="506" t="s">
        <v>1917</v>
      </c>
      <c r="C474" s="506" t="s">
        <v>1887</v>
      </c>
      <c r="D474" s="506" t="s">
        <v>2365</v>
      </c>
      <c r="E474" s="506" t="s">
        <v>2366</v>
      </c>
      <c r="F474" s="509">
        <v>2</v>
      </c>
      <c r="G474" s="509">
        <v>5993</v>
      </c>
      <c r="H474" s="509">
        <v>1</v>
      </c>
      <c r="I474" s="509">
        <v>2996.5</v>
      </c>
      <c r="J474" s="509"/>
      <c r="K474" s="509"/>
      <c r="L474" s="509"/>
      <c r="M474" s="509"/>
      <c r="N474" s="509"/>
      <c r="O474" s="509"/>
      <c r="P474" s="522"/>
      <c r="Q474" s="510"/>
    </row>
    <row r="475" spans="1:17" ht="14.4" customHeight="1" x14ac:dyDescent="0.3">
      <c r="A475" s="505" t="s">
        <v>2352</v>
      </c>
      <c r="B475" s="506" t="s">
        <v>1917</v>
      </c>
      <c r="C475" s="506" t="s">
        <v>1887</v>
      </c>
      <c r="D475" s="506" t="s">
        <v>2276</v>
      </c>
      <c r="E475" s="506" t="s">
        <v>1960</v>
      </c>
      <c r="F475" s="509"/>
      <c r="G475" s="509"/>
      <c r="H475" s="509"/>
      <c r="I475" s="509"/>
      <c r="J475" s="509">
        <v>7</v>
      </c>
      <c r="K475" s="509">
        <v>10128.790000000001</v>
      </c>
      <c r="L475" s="509"/>
      <c r="M475" s="509">
        <v>1446.97</v>
      </c>
      <c r="N475" s="509">
        <v>2</v>
      </c>
      <c r="O475" s="509">
        <v>2893.94</v>
      </c>
      <c r="P475" s="522"/>
      <c r="Q475" s="510">
        <v>1446.97</v>
      </c>
    </row>
    <row r="476" spans="1:17" ht="14.4" customHeight="1" x14ac:dyDescent="0.3">
      <c r="A476" s="505" t="s">
        <v>2352</v>
      </c>
      <c r="B476" s="506" t="s">
        <v>1917</v>
      </c>
      <c r="C476" s="506" t="s">
        <v>1887</v>
      </c>
      <c r="D476" s="506" t="s">
        <v>2367</v>
      </c>
      <c r="E476" s="506" t="s">
        <v>1960</v>
      </c>
      <c r="F476" s="509"/>
      <c r="G476" s="509"/>
      <c r="H476" s="509"/>
      <c r="I476" s="509"/>
      <c r="J476" s="509">
        <v>1</v>
      </c>
      <c r="K476" s="509">
        <v>3430.88</v>
      </c>
      <c r="L476" s="509"/>
      <c r="M476" s="509">
        <v>3430.88</v>
      </c>
      <c r="N476" s="509"/>
      <c r="O476" s="509"/>
      <c r="P476" s="522"/>
      <c r="Q476" s="510"/>
    </row>
    <row r="477" spans="1:17" ht="14.4" customHeight="1" x14ac:dyDescent="0.3">
      <c r="A477" s="505" t="s">
        <v>2352</v>
      </c>
      <c r="B477" s="506" t="s">
        <v>1917</v>
      </c>
      <c r="C477" s="506" t="s">
        <v>1887</v>
      </c>
      <c r="D477" s="506" t="s">
        <v>1979</v>
      </c>
      <c r="E477" s="506" t="s">
        <v>1980</v>
      </c>
      <c r="F477" s="509">
        <v>158</v>
      </c>
      <c r="G477" s="509">
        <v>1088743.2400000002</v>
      </c>
      <c r="H477" s="509">
        <v>1</v>
      </c>
      <c r="I477" s="509">
        <v>6890.7800000000016</v>
      </c>
      <c r="J477" s="509">
        <v>190</v>
      </c>
      <c r="K477" s="509">
        <v>1309248.2000000002</v>
      </c>
      <c r="L477" s="509">
        <v>1.2025316455696202</v>
      </c>
      <c r="M477" s="509">
        <v>6890.7800000000007</v>
      </c>
      <c r="N477" s="509">
        <v>212</v>
      </c>
      <c r="O477" s="509">
        <v>1460845.36</v>
      </c>
      <c r="P477" s="522">
        <v>1.341772151898734</v>
      </c>
      <c r="Q477" s="510">
        <v>6890.7800000000007</v>
      </c>
    </row>
    <row r="478" spans="1:17" ht="14.4" customHeight="1" x14ac:dyDescent="0.3">
      <c r="A478" s="505" t="s">
        <v>2352</v>
      </c>
      <c r="B478" s="506" t="s">
        <v>1917</v>
      </c>
      <c r="C478" s="506" t="s">
        <v>1887</v>
      </c>
      <c r="D478" s="506" t="s">
        <v>1981</v>
      </c>
      <c r="E478" s="506" t="s">
        <v>1982</v>
      </c>
      <c r="F478" s="509"/>
      <c r="G478" s="509"/>
      <c r="H478" s="509"/>
      <c r="I478" s="509"/>
      <c r="J478" s="509">
        <v>7</v>
      </c>
      <c r="K478" s="509">
        <v>134377.59999999998</v>
      </c>
      <c r="L478" s="509"/>
      <c r="M478" s="509">
        <v>19196.799999999996</v>
      </c>
      <c r="N478" s="509">
        <v>2</v>
      </c>
      <c r="O478" s="509">
        <v>38393.599999999999</v>
      </c>
      <c r="P478" s="522"/>
      <c r="Q478" s="510">
        <v>19196.8</v>
      </c>
    </row>
    <row r="479" spans="1:17" ht="14.4" customHeight="1" x14ac:dyDescent="0.3">
      <c r="A479" s="505" t="s">
        <v>2352</v>
      </c>
      <c r="B479" s="506" t="s">
        <v>1917</v>
      </c>
      <c r="C479" s="506" t="s">
        <v>1887</v>
      </c>
      <c r="D479" s="506" t="s">
        <v>1987</v>
      </c>
      <c r="E479" s="506" t="s">
        <v>1988</v>
      </c>
      <c r="F479" s="509">
        <v>2</v>
      </c>
      <c r="G479" s="509">
        <v>2247.46</v>
      </c>
      <c r="H479" s="509">
        <v>1</v>
      </c>
      <c r="I479" s="509">
        <v>1123.73</v>
      </c>
      <c r="J479" s="509"/>
      <c r="K479" s="509"/>
      <c r="L479" s="509"/>
      <c r="M479" s="509"/>
      <c r="N479" s="509"/>
      <c r="O479" s="509"/>
      <c r="P479" s="522"/>
      <c r="Q479" s="510"/>
    </row>
    <row r="480" spans="1:17" ht="14.4" customHeight="1" x14ac:dyDescent="0.3">
      <c r="A480" s="505" t="s">
        <v>2352</v>
      </c>
      <c r="B480" s="506" t="s">
        <v>1917</v>
      </c>
      <c r="C480" s="506" t="s">
        <v>1887</v>
      </c>
      <c r="D480" s="506" t="s">
        <v>1991</v>
      </c>
      <c r="E480" s="506" t="s">
        <v>1992</v>
      </c>
      <c r="F480" s="509">
        <v>47</v>
      </c>
      <c r="G480" s="509">
        <v>47131.6</v>
      </c>
      <c r="H480" s="509">
        <v>1</v>
      </c>
      <c r="I480" s="509">
        <v>1002.8</v>
      </c>
      <c r="J480" s="509">
        <v>51</v>
      </c>
      <c r="K480" s="509">
        <v>51142.799999999996</v>
      </c>
      <c r="L480" s="509">
        <v>1.0851063829787233</v>
      </c>
      <c r="M480" s="509">
        <v>1002.8</v>
      </c>
      <c r="N480" s="509">
        <v>43</v>
      </c>
      <c r="O480" s="509">
        <v>43120.399999999994</v>
      </c>
      <c r="P480" s="522">
        <v>0.91489361702127647</v>
      </c>
      <c r="Q480" s="510">
        <v>1002.7999999999998</v>
      </c>
    </row>
    <row r="481" spans="1:17" ht="14.4" customHeight="1" x14ac:dyDescent="0.3">
      <c r="A481" s="505" t="s">
        <v>2352</v>
      </c>
      <c r="B481" s="506" t="s">
        <v>1917</v>
      </c>
      <c r="C481" s="506" t="s">
        <v>1887</v>
      </c>
      <c r="D481" s="506" t="s">
        <v>1993</v>
      </c>
      <c r="E481" s="506" t="s">
        <v>1994</v>
      </c>
      <c r="F481" s="509">
        <v>69</v>
      </c>
      <c r="G481" s="509">
        <v>527850</v>
      </c>
      <c r="H481" s="509">
        <v>1</v>
      </c>
      <c r="I481" s="509">
        <v>7650</v>
      </c>
      <c r="J481" s="509">
        <v>90</v>
      </c>
      <c r="K481" s="509">
        <v>688500</v>
      </c>
      <c r="L481" s="509">
        <v>1.3043478260869565</v>
      </c>
      <c r="M481" s="509">
        <v>7650</v>
      </c>
      <c r="N481" s="509">
        <v>83</v>
      </c>
      <c r="O481" s="509">
        <v>634950</v>
      </c>
      <c r="P481" s="522">
        <v>1.2028985507246377</v>
      </c>
      <c r="Q481" s="510">
        <v>7650</v>
      </c>
    </row>
    <row r="482" spans="1:17" ht="14.4" customHeight="1" x14ac:dyDescent="0.3">
      <c r="A482" s="505" t="s">
        <v>2352</v>
      </c>
      <c r="B482" s="506" t="s">
        <v>1917</v>
      </c>
      <c r="C482" s="506" t="s">
        <v>1887</v>
      </c>
      <c r="D482" s="506" t="s">
        <v>1995</v>
      </c>
      <c r="E482" s="506" t="s">
        <v>1996</v>
      </c>
      <c r="F482" s="509">
        <v>1</v>
      </c>
      <c r="G482" s="509">
        <v>9370.39</v>
      </c>
      <c r="H482" s="509">
        <v>1</v>
      </c>
      <c r="I482" s="509">
        <v>9370.39</v>
      </c>
      <c r="J482" s="509">
        <v>1</v>
      </c>
      <c r="K482" s="509">
        <v>9370.39</v>
      </c>
      <c r="L482" s="509">
        <v>1</v>
      </c>
      <c r="M482" s="509">
        <v>9370.39</v>
      </c>
      <c r="N482" s="509">
        <v>1</v>
      </c>
      <c r="O482" s="509">
        <v>9370.39</v>
      </c>
      <c r="P482" s="522">
        <v>1</v>
      </c>
      <c r="Q482" s="510">
        <v>9370.39</v>
      </c>
    </row>
    <row r="483" spans="1:17" ht="14.4" customHeight="1" x14ac:dyDescent="0.3">
      <c r="A483" s="505" t="s">
        <v>2352</v>
      </c>
      <c r="B483" s="506" t="s">
        <v>1917</v>
      </c>
      <c r="C483" s="506" t="s">
        <v>1887</v>
      </c>
      <c r="D483" s="506" t="s">
        <v>1999</v>
      </c>
      <c r="E483" s="506" t="s">
        <v>2000</v>
      </c>
      <c r="F483" s="509">
        <v>14</v>
      </c>
      <c r="G483" s="509">
        <v>185983.27999999997</v>
      </c>
      <c r="H483" s="509">
        <v>1</v>
      </c>
      <c r="I483" s="509">
        <v>13284.519999999999</v>
      </c>
      <c r="J483" s="509">
        <v>7</v>
      </c>
      <c r="K483" s="509">
        <v>92991.640000000014</v>
      </c>
      <c r="L483" s="509">
        <v>0.50000000000000011</v>
      </c>
      <c r="M483" s="509">
        <v>13284.520000000002</v>
      </c>
      <c r="N483" s="509">
        <v>7</v>
      </c>
      <c r="O483" s="509">
        <v>92991.640000000014</v>
      </c>
      <c r="P483" s="522">
        <v>0.50000000000000011</v>
      </c>
      <c r="Q483" s="510">
        <v>13284.520000000002</v>
      </c>
    </row>
    <row r="484" spans="1:17" ht="14.4" customHeight="1" x14ac:dyDescent="0.3">
      <c r="A484" s="505" t="s">
        <v>2352</v>
      </c>
      <c r="B484" s="506" t="s">
        <v>1917</v>
      </c>
      <c r="C484" s="506" t="s">
        <v>1887</v>
      </c>
      <c r="D484" s="506" t="s">
        <v>2003</v>
      </c>
      <c r="E484" s="506" t="s">
        <v>2004</v>
      </c>
      <c r="F484" s="509">
        <v>23</v>
      </c>
      <c r="G484" s="509">
        <v>18331</v>
      </c>
      <c r="H484" s="509">
        <v>1</v>
      </c>
      <c r="I484" s="509">
        <v>797</v>
      </c>
      <c r="J484" s="509">
        <v>59</v>
      </c>
      <c r="K484" s="509">
        <v>47023</v>
      </c>
      <c r="L484" s="509">
        <v>2.5652173913043477</v>
      </c>
      <c r="M484" s="509">
        <v>797</v>
      </c>
      <c r="N484" s="509">
        <v>43</v>
      </c>
      <c r="O484" s="509">
        <v>34271</v>
      </c>
      <c r="P484" s="522">
        <v>1.8695652173913044</v>
      </c>
      <c r="Q484" s="510">
        <v>797</v>
      </c>
    </row>
    <row r="485" spans="1:17" ht="14.4" customHeight="1" x14ac:dyDescent="0.3">
      <c r="A485" s="505" t="s">
        <v>2352</v>
      </c>
      <c r="B485" s="506" t="s">
        <v>1917</v>
      </c>
      <c r="C485" s="506" t="s">
        <v>1887</v>
      </c>
      <c r="D485" s="506" t="s">
        <v>2368</v>
      </c>
      <c r="E485" s="506" t="s">
        <v>2369</v>
      </c>
      <c r="F485" s="509"/>
      <c r="G485" s="509"/>
      <c r="H485" s="509"/>
      <c r="I485" s="509"/>
      <c r="J485" s="509">
        <v>12</v>
      </c>
      <c r="K485" s="509">
        <v>120875.28</v>
      </c>
      <c r="L485" s="509"/>
      <c r="M485" s="509">
        <v>10072.94</v>
      </c>
      <c r="N485" s="509">
        <v>10</v>
      </c>
      <c r="O485" s="509">
        <v>100729.4</v>
      </c>
      <c r="P485" s="522"/>
      <c r="Q485" s="510">
        <v>10072.939999999999</v>
      </c>
    </row>
    <row r="486" spans="1:17" ht="14.4" customHeight="1" x14ac:dyDescent="0.3">
      <c r="A486" s="505" t="s">
        <v>2352</v>
      </c>
      <c r="B486" s="506" t="s">
        <v>1917</v>
      </c>
      <c r="C486" s="506" t="s">
        <v>1887</v>
      </c>
      <c r="D486" s="506" t="s">
        <v>2299</v>
      </c>
      <c r="E486" s="506" t="s">
        <v>2300</v>
      </c>
      <c r="F486" s="509"/>
      <c r="G486" s="509"/>
      <c r="H486" s="509"/>
      <c r="I486" s="509"/>
      <c r="J486" s="509">
        <v>1</v>
      </c>
      <c r="K486" s="509">
        <v>2974.36</v>
      </c>
      <c r="L486" s="509"/>
      <c r="M486" s="509">
        <v>2974.36</v>
      </c>
      <c r="N486" s="509">
        <v>5</v>
      </c>
      <c r="O486" s="509">
        <v>14871.8</v>
      </c>
      <c r="P486" s="522"/>
      <c r="Q486" s="510">
        <v>2974.3599999999997</v>
      </c>
    </row>
    <row r="487" spans="1:17" ht="14.4" customHeight="1" x14ac:dyDescent="0.3">
      <c r="A487" s="505" t="s">
        <v>2352</v>
      </c>
      <c r="B487" s="506" t="s">
        <v>1917</v>
      </c>
      <c r="C487" s="506" t="s">
        <v>1887</v>
      </c>
      <c r="D487" s="506" t="s">
        <v>2370</v>
      </c>
      <c r="E487" s="506" t="s">
        <v>2371</v>
      </c>
      <c r="F487" s="509">
        <v>1</v>
      </c>
      <c r="G487" s="509">
        <v>3360</v>
      </c>
      <c r="H487" s="509">
        <v>1</v>
      </c>
      <c r="I487" s="509">
        <v>3360</v>
      </c>
      <c r="J487" s="509"/>
      <c r="K487" s="509"/>
      <c r="L487" s="509"/>
      <c r="M487" s="509"/>
      <c r="N487" s="509"/>
      <c r="O487" s="509"/>
      <c r="P487" s="522"/>
      <c r="Q487" s="510"/>
    </row>
    <row r="488" spans="1:17" ht="14.4" customHeight="1" x14ac:dyDescent="0.3">
      <c r="A488" s="505" t="s">
        <v>2352</v>
      </c>
      <c r="B488" s="506" t="s">
        <v>1917</v>
      </c>
      <c r="C488" s="506" t="s">
        <v>1887</v>
      </c>
      <c r="D488" s="506" t="s">
        <v>2013</v>
      </c>
      <c r="E488" s="506" t="s">
        <v>2014</v>
      </c>
      <c r="F488" s="509">
        <v>5</v>
      </c>
      <c r="G488" s="509">
        <v>13486.199999999999</v>
      </c>
      <c r="H488" s="509">
        <v>1</v>
      </c>
      <c r="I488" s="509">
        <v>2697.24</v>
      </c>
      <c r="J488" s="509">
        <v>7</v>
      </c>
      <c r="K488" s="509">
        <v>18880.68</v>
      </c>
      <c r="L488" s="509">
        <v>1.4000000000000001</v>
      </c>
      <c r="M488" s="509">
        <v>2697.2400000000002</v>
      </c>
      <c r="N488" s="509">
        <v>7</v>
      </c>
      <c r="O488" s="509">
        <v>18880.68</v>
      </c>
      <c r="P488" s="522">
        <v>1.4000000000000001</v>
      </c>
      <c r="Q488" s="510">
        <v>2697.2400000000002</v>
      </c>
    </row>
    <row r="489" spans="1:17" ht="14.4" customHeight="1" x14ac:dyDescent="0.3">
      <c r="A489" s="505" t="s">
        <v>2352</v>
      </c>
      <c r="B489" s="506" t="s">
        <v>1917</v>
      </c>
      <c r="C489" s="506" t="s">
        <v>1887</v>
      </c>
      <c r="D489" s="506" t="s">
        <v>2015</v>
      </c>
      <c r="E489" s="506" t="s">
        <v>2014</v>
      </c>
      <c r="F489" s="509">
        <v>8</v>
      </c>
      <c r="G489" s="509">
        <v>42073.84</v>
      </c>
      <c r="H489" s="509">
        <v>1</v>
      </c>
      <c r="I489" s="509">
        <v>5259.23</v>
      </c>
      <c r="J489" s="509">
        <v>10</v>
      </c>
      <c r="K489" s="509">
        <v>52592.3</v>
      </c>
      <c r="L489" s="509">
        <v>1.2500000000000002</v>
      </c>
      <c r="M489" s="509">
        <v>5259.2300000000005</v>
      </c>
      <c r="N489" s="509">
        <v>18</v>
      </c>
      <c r="O489" s="509">
        <v>94666.140000000014</v>
      </c>
      <c r="P489" s="522">
        <v>2.2500000000000004</v>
      </c>
      <c r="Q489" s="510">
        <v>5259.2300000000005</v>
      </c>
    </row>
    <row r="490" spans="1:17" ht="14.4" customHeight="1" x14ac:dyDescent="0.3">
      <c r="A490" s="505" t="s">
        <v>2352</v>
      </c>
      <c r="B490" s="506" t="s">
        <v>1917</v>
      </c>
      <c r="C490" s="506" t="s">
        <v>1887</v>
      </c>
      <c r="D490" s="506" t="s">
        <v>2016</v>
      </c>
      <c r="E490" s="506" t="s">
        <v>2017</v>
      </c>
      <c r="F490" s="509">
        <v>5</v>
      </c>
      <c r="G490" s="509">
        <v>7487.2</v>
      </c>
      <c r="H490" s="509">
        <v>1</v>
      </c>
      <c r="I490" s="509">
        <v>1497.44</v>
      </c>
      <c r="J490" s="509">
        <v>7</v>
      </c>
      <c r="K490" s="509">
        <v>10482.08</v>
      </c>
      <c r="L490" s="509">
        <v>1.4000000000000001</v>
      </c>
      <c r="M490" s="509">
        <v>1497.44</v>
      </c>
      <c r="N490" s="509">
        <v>3</v>
      </c>
      <c r="O490" s="509">
        <v>4492.32</v>
      </c>
      <c r="P490" s="522">
        <v>0.6</v>
      </c>
      <c r="Q490" s="510">
        <v>1497.4399999999998</v>
      </c>
    </row>
    <row r="491" spans="1:17" ht="14.4" customHeight="1" x14ac:dyDescent="0.3">
      <c r="A491" s="505" t="s">
        <v>2352</v>
      </c>
      <c r="B491" s="506" t="s">
        <v>1917</v>
      </c>
      <c r="C491" s="506" t="s">
        <v>1887</v>
      </c>
      <c r="D491" s="506" t="s">
        <v>2372</v>
      </c>
      <c r="E491" s="506" t="s">
        <v>2373</v>
      </c>
      <c r="F491" s="509">
        <v>2</v>
      </c>
      <c r="G491" s="509">
        <v>69800</v>
      </c>
      <c r="H491" s="509">
        <v>1</v>
      </c>
      <c r="I491" s="509">
        <v>34900</v>
      </c>
      <c r="J491" s="509"/>
      <c r="K491" s="509"/>
      <c r="L491" s="509"/>
      <c r="M491" s="509"/>
      <c r="N491" s="509">
        <v>1</v>
      </c>
      <c r="O491" s="509">
        <v>34900</v>
      </c>
      <c r="P491" s="522">
        <v>0.5</v>
      </c>
      <c r="Q491" s="510">
        <v>34900</v>
      </c>
    </row>
    <row r="492" spans="1:17" ht="14.4" customHeight="1" x14ac:dyDescent="0.3">
      <c r="A492" s="505" t="s">
        <v>2352</v>
      </c>
      <c r="B492" s="506" t="s">
        <v>1917</v>
      </c>
      <c r="C492" s="506" t="s">
        <v>1887</v>
      </c>
      <c r="D492" s="506" t="s">
        <v>2018</v>
      </c>
      <c r="E492" s="506" t="s">
        <v>2019</v>
      </c>
      <c r="F492" s="509">
        <v>12</v>
      </c>
      <c r="G492" s="509">
        <v>7267.7999999999993</v>
      </c>
      <c r="H492" s="509">
        <v>1</v>
      </c>
      <c r="I492" s="509">
        <v>605.65</v>
      </c>
      <c r="J492" s="509">
        <v>4</v>
      </c>
      <c r="K492" s="509">
        <v>2422.6</v>
      </c>
      <c r="L492" s="509">
        <v>0.33333333333333337</v>
      </c>
      <c r="M492" s="509">
        <v>605.65</v>
      </c>
      <c r="N492" s="509">
        <v>7</v>
      </c>
      <c r="O492" s="509">
        <v>4239.5499999999993</v>
      </c>
      <c r="P492" s="522">
        <v>0.58333333333333326</v>
      </c>
      <c r="Q492" s="510">
        <v>605.64999999999986</v>
      </c>
    </row>
    <row r="493" spans="1:17" ht="14.4" customHeight="1" x14ac:dyDescent="0.3">
      <c r="A493" s="505" t="s">
        <v>2352</v>
      </c>
      <c r="B493" s="506" t="s">
        <v>1917</v>
      </c>
      <c r="C493" s="506" t="s">
        <v>1887</v>
      </c>
      <c r="D493" s="506" t="s">
        <v>2022</v>
      </c>
      <c r="E493" s="506" t="s">
        <v>2023</v>
      </c>
      <c r="F493" s="509">
        <v>8</v>
      </c>
      <c r="G493" s="509">
        <v>6649.28</v>
      </c>
      <c r="H493" s="509">
        <v>1</v>
      </c>
      <c r="I493" s="509">
        <v>831.16</v>
      </c>
      <c r="J493" s="509">
        <v>4</v>
      </c>
      <c r="K493" s="509">
        <v>3324.64</v>
      </c>
      <c r="L493" s="509">
        <v>0.5</v>
      </c>
      <c r="M493" s="509">
        <v>831.16</v>
      </c>
      <c r="N493" s="509">
        <v>5</v>
      </c>
      <c r="O493" s="509">
        <v>4155.8</v>
      </c>
      <c r="P493" s="522">
        <v>0.625</v>
      </c>
      <c r="Q493" s="510">
        <v>831.16000000000008</v>
      </c>
    </row>
    <row r="494" spans="1:17" ht="14.4" customHeight="1" x14ac:dyDescent="0.3">
      <c r="A494" s="505" t="s">
        <v>2352</v>
      </c>
      <c r="B494" s="506" t="s">
        <v>1917</v>
      </c>
      <c r="C494" s="506" t="s">
        <v>1887</v>
      </c>
      <c r="D494" s="506" t="s">
        <v>2024</v>
      </c>
      <c r="E494" s="506" t="s">
        <v>2023</v>
      </c>
      <c r="F494" s="509">
        <v>12</v>
      </c>
      <c r="G494" s="509">
        <v>10656.719999999998</v>
      </c>
      <c r="H494" s="509">
        <v>1</v>
      </c>
      <c r="I494" s="509">
        <v>888.05999999999983</v>
      </c>
      <c r="J494" s="509">
        <v>24</v>
      </c>
      <c r="K494" s="509">
        <v>21313.440000000002</v>
      </c>
      <c r="L494" s="509">
        <v>2.0000000000000009</v>
      </c>
      <c r="M494" s="509">
        <v>888.06000000000006</v>
      </c>
      <c r="N494" s="509">
        <v>23</v>
      </c>
      <c r="O494" s="509">
        <v>20425.379999999997</v>
      </c>
      <c r="P494" s="522">
        <v>1.916666666666667</v>
      </c>
      <c r="Q494" s="510">
        <v>888.05999999999983</v>
      </c>
    </row>
    <row r="495" spans="1:17" ht="14.4" customHeight="1" x14ac:dyDescent="0.3">
      <c r="A495" s="505" t="s">
        <v>2352</v>
      </c>
      <c r="B495" s="506" t="s">
        <v>1917</v>
      </c>
      <c r="C495" s="506" t="s">
        <v>1887</v>
      </c>
      <c r="D495" s="506" t="s">
        <v>2025</v>
      </c>
      <c r="E495" s="506" t="s">
        <v>2026</v>
      </c>
      <c r="F495" s="509">
        <v>35</v>
      </c>
      <c r="G495" s="509">
        <v>31082.1</v>
      </c>
      <c r="H495" s="509">
        <v>1</v>
      </c>
      <c r="I495" s="509">
        <v>888.06</v>
      </c>
      <c r="J495" s="509">
        <v>48</v>
      </c>
      <c r="K495" s="509">
        <v>42626.879999999997</v>
      </c>
      <c r="L495" s="509">
        <v>1.3714285714285714</v>
      </c>
      <c r="M495" s="509">
        <v>888.06</v>
      </c>
      <c r="N495" s="509">
        <v>56</v>
      </c>
      <c r="O495" s="509">
        <v>49731.359999999993</v>
      </c>
      <c r="P495" s="522">
        <v>1.5999999999999999</v>
      </c>
      <c r="Q495" s="510">
        <v>888.05999999999983</v>
      </c>
    </row>
    <row r="496" spans="1:17" ht="14.4" customHeight="1" x14ac:dyDescent="0.3">
      <c r="A496" s="505" t="s">
        <v>2352</v>
      </c>
      <c r="B496" s="506" t="s">
        <v>1917</v>
      </c>
      <c r="C496" s="506" t="s">
        <v>1887</v>
      </c>
      <c r="D496" s="506" t="s">
        <v>2027</v>
      </c>
      <c r="E496" s="506" t="s">
        <v>2028</v>
      </c>
      <c r="F496" s="509">
        <v>2</v>
      </c>
      <c r="G496" s="509">
        <v>1662.32</v>
      </c>
      <c r="H496" s="509">
        <v>1</v>
      </c>
      <c r="I496" s="509">
        <v>831.16</v>
      </c>
      <c r="J496" s="509"/>
      <c r="K496" s="509"/>
      <c r="L496" s="509"/>
      <c r="M496" s="509"/>
      <c r="N496" s="509"/>
      <c r="O496" s="509"/>
      <c r="P496" s="522"/>
      <c r="Q496" s="510"/>
    </row>
    <row r="497" spans="1:17" ht="14.4" customHeight="1" x14ac:dyDescent="0.3">
      <c r="A497" s="505" t="s">
        <v>2352</v>
      </c>
      <c r="B497" s="506" t="s">
        <v>1917</v>
      </c>
      <c r="C497" s="506" t="s">
        <v>1887</v>
      </c>
      <c r="D497" s="506" t="s">
        <v>2330</v>
      </c>
      <c r="E497" s="506" t="s">
        <v>2331</v>
      </c>
      <c r="F497" s="509">
        <v>2</v>
      </c>
      <c r="G497" s="509">
        <v>2187.7600000000002</v>
      </c>
      <c r="H497" s="509">
        <v>1</v>
      </c>
      <c r="I497" s="509">
        <v>1093.8800000000001</v>
      </c>
      <c r="J497" s="509">
        <v>9</v>
      </c>
      <c r="K497" s="509">
        <v>9844.92</v>
      </c>
      <c r="L497" s="509">
        <v>4.5</v>
      </c>
      <c r="M497" s="509">
        <v>1093.8800000000001</v>
      </c>
      <c r="N497" s="509"/>
      <c r="O497" s="509"/>
      <c r="P497" s="522"/>
      <c r="Q497" s="510"/>
    </row>
    <row r="498" spans="1:17" ht="14.4" customHeight="1" x14ac:dyDescent="0.3">
      <c r="A498" s="505" t="s">
        <v>2352</v>
      </c>
      <c r="B498" s="506" t="s">
        <v>1917</v>
      </c>
      <c r="C498" s="506" t="s">
        <v>1887</v>
      </c>
      <c r="D498" s="506" t="s">
        <v>2029</v>
      </c>
      <c r="E498" s="506" t="s">
        <v>2030</v>
      </c>
      <c r="F498" s="509">
        <v>16</v>
      </c>
      <c r="G498" s="509">
        <v>62380.799999999996</v>
      </c>
      <c r="H498" s="509">
        <v>1</v>
      </c>
      <c r="I498" s="509">
        <v>3898.7999999999997</v>
      </c>
      <c r="J498" s="509">
        <v>2</v>
      </c>
      <c r="K498" s="509">
        <v>7797.6</v>
      </c>
      <c r="L498" s="509">
        <v>0.12500000000000003</v>
      </c>
      <c r="M498" s="509">
        <v>3898.8</v>
      </c>
      <c r="N498" s="509"/>
      <c r="O498" s="509"/>
      <c r="P498" s="522"/>
      <c r="Q498" s="510"/>
    </row>
    <row r="499" spans="1:17" ht="14.4" customHeight="1" x14ac:dyDescent="0.3">
      <c r="A499" s="505" t="s">
        <v>2352</v>
      </c>
      <c r="B499" s="506" t="s">
        <v>1917</v>
      </c>
      <c r="C499" s="506" t="s">
        <v>1887</v>
      </c>
      <c r="D499" s="506" t="s">
        <v>2305</v>
      </c>
      <c r="E499" s="506" t="s">
        <v>2306</v>
      </c>
      <c r="F499" s="509">
        <v>1</v>
      </c>
      <c r="G499" s="509">
        <v>2205</v>
      </c>
      <c r="H499" s="509">
        <v>1</v>
      </c>
      <c r="I499" s="509">
        <v>2205</v>
      </c>
      <c r="J499" s="509"/>
      <c r="K499" s="509"/>
      <c r="L499" s="509"/>
      <c r="M499" s="509"/>
      <c r="N499" s="509"/>
      <c r="O499" s="509"/>
      <c r="P499" s="522"/>
      <c r="Q499" s="510"/>
    </row>
    <row r="500" spans="1:17" ht="14.4" customHeight="1" x14ac:dyDescent="0.3">
      <c r="A500" s="505" t="s">
        <v>2352</v>
      </c>
      <c r="B500" s="506" t="s">
        <v>1917</v>
      </c>
      <c r="C500" s="506" t="s">
        <v>1887</v>
      </c>
      <c r="D500" s="506" t="s">
        <v>2031</v>
      </c>
      <c r="E500" s="506" t="s">
        <v>2032</v>
      </c>
      <c r="F500" s="509">
        <v>19</v>
      </c>
      <c r="G500" s="509">
        <v>27984.720000000001</v>
      </c>
      <c r="H500" s="509">
        <v>1</v>
      </c>
      <c r="I500" s="509">
        <v>1472.88</v>
      </c>
      <c r="J500" s="509">
        <v>18</v>
      </c>
      <c r="K500" s="509">
        <v>26511.84</v>
      </c>
      <c r="L500" s="509">
        <v>0.94736842105263153</v>
      </c>
      <c r="M500" s="509">
        <v>1472.88</v>
      </c>
      <c r="N500" s="509">
        <v>1</v>
      </c>
      <c r="O500" s="509">
        <v>1472.88</v>
      </c>
      <c r="P500" s="522">
        <v>5.2631578947368425E-2</v>
      </c>
      <c r="Q500" s="510">
        <v>1472.88</v>
      </c>
    </row>
    <row r="501" spans="1:17" ht="14.4" customHeight="1" x14ac:dyDescent="0.3">
      <c r="A501" s="505" t="s">
        <v>2352</v>
      </c>
      <c r="B501" s="506" t="s">
        <v>1917</v>
      </c>
      <c r="C501" s="506" t="s">
        <v>1887</v>
      </c>
      <c r="D501" s="506" t="s">
        <v>2033</v>
      </c>
      <c r="E501" s="506" t="s">
        <v>2034</v>
      </c>
      <c r="F501" s="509"/>
      <c r="G501" s="509"/>
      <c r="H501" s="509"/>
      <c r="I501" s="509"/>
      <c r="J501" s="509">
        <v>9</v>
      </c>
      <c r="K501" s="509">
        <v>11809.26</v>
      </c>
      <c r="L501" s="509"/>
      <c r="M501" s="509">
        <v>1312.14</v>
      </c>
      <c r="N501" s="509">
        <v>27</v>
      </c>
      <c r="O501" s="509">
        <v>35427.78</v>
      </c>
      <c r="P501" s="522"/>
      <c r="Q501" s="510">
        <v>1312.1399999999999</v>
      </c>
    </row>
    <row r="502" spans="1:17" ht="14.4" customHeight="1" x14ac:dyDescent="0.3">
      <c r="A502" s="505" t="s">
        <v>2352</v>
      </c>
      <c r="B502" s="506" t="s">
        <v>1917</v>
      </c>
      <c r="C502" s="506" t="s">
        <v>1887</v>
      </c>
      <c r="D502" s="506" t="s">
        <v>2374</v>
      </c>
      <c r="E502" s="506"/>
      <c r="F502" s="509">
        <v>1</v>
      </c>
      <c r="G502" s="509">
        <v>15571.36</v>
      </c>
      <c r="H502" s="509">
        <v>1</v>
      </c>
      <c r="I502" s="509">
        <v>15571.36</v>
      </c>
      <c r="J502" s="509">
        <v>1</v>
      </c>
      <c r="K502" s="509">
        <v>15571.36</v>
      </c>
      <c r="L502" s="509">
        <v>1</v>
      </c>
      <c r="M502" s="509">
        <v>15571.36</v>
      </c>
      <c r="N502" s="509"/>
      <c r="O502" s="509"/>
      <c r="P502" s="522"/>
      <c r="Q502" s="510"/>
    </row>
    <row r="503" spans="1:17" ht="14.4" customHeight="1" x14ac:dyDescent="0.3">
      <c r="A503" s="505" t="s">
        <v>2352</v>
      </c>
      <c r="B503" s="506" t="s">
        <v>1917</v>
      </c>
      <c r="C503" s="506" t="s">
        <v>1887</v>
      </c>
      <c r="D503" s="506" t="s">
        <v>2375</v>
      </c>
      <c r="E503" s="506" t="s">
        <v>2376</v>
      </c>
      <c r="F503" s="509">
        <v>3</v>
      </c>
      <c r="G503" s="509">
        <v>223232.73</v>
      </c>
      <c r="H503" s="509">
        <v>1</v>
      </c>
      <c r="I503" s="509">
        <v>74410.91</v>
      </c>
      <c r="J503" s="509"/>
      <c r="K503" s="509"/>
      <c r="L503" s="509"/>
      <c r="M503" s="509"/>
      <c r="N503" s="509"/>
      <c r="O503" s="509"/>
      <c r="P503" s="522"/>
      <c r="Q503" s="510"/>
    </row>
    <row r="504" spans="1:17" ht="14.4" customHeight="1" x14ac:dyDescent="0.3">
      <c r="A504" s="505" t="s">
        <v>2352</v>
      </c>
      <c r="B504" s="506" t="s">
        <v>1917</v>
      </c>
      <c r="C504" s="506" t="s">
        <v>1887</v>
      </c>
      <c r="D504" s="506" t="s">
        <v>2307</v>
      </c>
      <c r="E504" s="506" t="s">
        <v>2308</v>
      </c>
      <c r="F504" s="509"/>
      <c r="G504" s="509"/>
      <c r="H504" s="509"/>
      <c r="I504" s="509"/>
      <c r="J504" s="509">
        <v>21</v>
      </c>
      <c r="K504" s="509">
        <v>76536.180000000008</v>
      </c>
      <c r="L504" s="509"/>
      <c r="M504" s="509">
        <v>3644.5800000000004</v>
      </c>
      <c r="N504" s="509">
        <v>13</v>
      </c>
      <c r="O504" s="509">
        <v>47379.54</v>
      </c>
      <c r="P504" s="522"/>
      <c r="Q504" s="510">
        <v>3644.58</v>
      </c>
    </row>
    <row r="505" spans="1:17" ht="14.4" customHeight="1" x14ac:dyDescent="0.3">
      <c r="A505" s="505" t="s">
        <v>2352</v>
      </c>
      <c r="B505" s="506" t="s">
        <v>1917</v>
      </c>
      <c r="C505" s="506" t="s">
        <v>1887</v>
      </c>
      <c r="D505" s="506" t="s">
        <v>2377</v>
      </c>
      <c r="E505" s="506" t="s">
        <v>2378</v>
      </c>
      <c r="F505" s="509">
        <v>8</v>
      </c>
      <c r="G505" s="509">
        <v>80584.320000000007</v>
      </c>
      <c r="H505" s="509">
        <v>1</v>
      </c>
      <c r="I505" s="509">
        <v>10073.040000000001</v>
      </c>
      <c r="J505" s="509"/>
      <c r="K505" s="509"/>
      <c r="L505" s="509"/>
      <c r="M505" s="509"/>
      <c r="N505" s="509"/>
      <c r="O505" s="509"/>
      <c r="P505" s="522"/>
      <c r="Q505" s="510"/>
    </row>
    <row r="506" spans="1:17" ht="14.4" customHeight="1" x14ac:dyDescent="0.3">
      <c r="A506" s="505" t="s">
        <v>2352</v>
      </c>
      <c r="B506" s="506" t="s">
        <v>1917</v>
      </c>
      <c r="C506" s="506" t="s">
        <v>1887</v>
      </c>
      <c r="D506" s="506" t="s">
        <v>2379</v>
      </c>
      <c r="E506" s="506" t="s">
        <v>2380</v>
      </c>
      <c r="F506" s="509">
        <v>1</v>
      </c>
      <c r="G506" s="509">
        <v>34453.9</v>
      </c>
      <c r="H506" s="509">
        <v>1</v>
      </c>
      <c r="I506" s="509">
        <v>34453.9</v>
      </c>
      <c r="J506" s="509"/>
      <c r="K506" s="509"/>
      <c r="L506" s="509"/>
      <c r="M506" s="509"/>
      <c r="N506" s="509"/>
      <c r="O506" s="509"/>
      <c r="P506" s="522"/>
      <c r="Q506" s="510"/>
    </row>
    <row r="507" spans="1:17" ht="14.4" customHeight="1" x14ac:dyDescent="0.3">
      <c r="A507" s="505" t="s">
        <v>2352</v>
      </c>
      <c r="B507" s="506" t="s">
        <v>1917</v>
      </c>
      <c r="C507" s="506" t="s">
        <v>1887</v>
      </c>
      <c r="D507" s="506" t="s">
        <v>2381</v>
      </c>
      <c r="E507" s="506" t="s">
        <v>2382</v>
      </c>
      <c r="F507" s="509"/>
      <c r="G507" s="509"/>
      <c r="H507" s="509"/>
      <c r="I507" s="509"/>
      <c r="J507" s="509">
        <v>2</v>
      </c>
      <c r="K507" s="509">
        <v>62105.120000000003</v>
      </c>
      <c r="L507" s="509"/>
      <c r="M507" s="509">
        <v>31052.560000000001</v>
      </c>
      <c r="N507" s="509">
        <v>2</v>
      </c>
      <c r="O507" s="509">
        <v>62105.120000000003</v>
      </c>
      <c r="P507" s="522"/>
      <c r="Q507" s="510">
        <v>31052.560000000001</v>
      </c>
    </row>
    <row r="508" spans="1:17" ht="14.4" customHeight="1" x14ac:dyDescent="0.3">
      <c r="A508" s="505" t="s">
        <v>2352</v>
      </c>
      <c r="B508" s="506" t="s">
        <v>1917</v>
      </c>
      <c r="C508" s="506" t="s">
        <v>1887</v>
      </c>
      <c r="D508" s="506" t="s">
        <v>2383</v>
      </c>
      <c r="E508" s="506" t="s">
        <v>2382</v>
      </c>
      <c r="F508" s="509">
        <v>8</v>
      </c>
      <c r="G508" s="509">
        <v>648730.48</v>
      </c>
      <c r="H508" s="509">
        <v>1</v>
      </c>
      <c r="I508" s="509">
        <v>81091.31</v>
      </c>
      <c r="J508" s="509">
        <v>8</v>
      </c>
      <c r="K508" s="509">
        <v>648730.48</v>
      </c>
      <c r="L508" s="509">
        <v>1</v>
      </c>
      <c r="M508" s="509">
        <v>81091.31</v>
      </c>
      <c r="N508" s="509">
        <v>8</v>
      </c>
      <c r="O508" s="509">
        <v>648730.48</v>
      </c>
      <c r="P508" s="522">
        <v>1</v>
      </c>
      <c r="Q508" s="510">
        <v>81091.31</v>
      </c>
    </row>
    <row r="509" spans="1:17" ht="14.4" customHeight="1" x14ac:dyDescent="0.3">
      <c r="A509" s="505" t="s">
        <v>2352</v>
      </c>
      <c r="B509" s="506" t="s">
        <v>1917</v>
      </c>
      <c r="C509" s="506" t="s">
        <v>1887</v>
      </c>
      <c r="D509" s="506" t="s">
        <v>2037</v>
      </c>
      <c r="E509" s="506" t="s">
        <v>2038</v>
      </c>
      <c r="F509" s="509">
        <v>163</v>
      </c>
      <c r="G509" s="509">
        <v>212848.66000000006</v>
      </c>
      <c r="H509" s="509">
        <v>1</v>
      </c>
      <c r="I509" s="509">
        <v>1305.8200000000004</v>
      </c>
      <c r="J509" s="509">
        <v>191</v>
      </c>
      <c r="K509" s="509">
        <v>243669.98</v>
      </c>
      <c r="L509" s="509">
        <v>1.1448039184272991</v>
      </c>
      <c r="M509" s="509">
        <v>1275.7590575916231</v>
      </c>
      <c r="N509" s="509">
        <v>200</v>
      </c>
      <c r="O509" s="509">
        <v>229265.99999999994</v>
      </c>
      <c r="P509" s="522">
        <v>1.0771315168251465</v>
      </c>
      <c r="Q509" s="510">
        <v>1146.3299999999997</v>
      </c>
    </row>
    <row r="510" spans="1:17" ht="14.4" customHeight="1" x14ac:dyDescent="0.3">
      <c r="A510" s="505" t="s">
        <v>2352</v>
      </c>
      <c r="B510" s="506" t="s">
        <v>1917</v>
      </c>
      <c r="C510" s="506" t="s">
        <v>1887</v>
      </c>
      <c r="D510" s="506" t="s">
        <v>2039</v>
      </c>
      <c r="E510" s="506" t="s">
        <v>2040</v>
      </c>
      <c r="F510" s="509">
        <v>90</v>
      </c>
      <c r="G510" s="509">
        <v>32319</v>
      </c>
      <c r="H510" s="509">
        <v>1</v>
      </c>
      <c r="I510" s="509">
        <v>359.1</v>
      </c>
      <c r="J510" s="509">
        <v>87</v>
      </c>
      <c r="K510" s="509">
        <v>31241.700000000004</v>
      </c>
      <c r="L510" s="509">
        <v>0.96666666666666679</v>
      </c>
      <c r="M510" s="509">
        <v>359.1</v>
      </c>
      <c r="N510" s="509">
        <v>70</v>
      </c>
      <c r="O510" s="509">
        <v>25137</v>
      </c>
      <c r="P510" s="522">
        <v>0.77777777777777779</v>
      </c>
      <c r="Q510" s="510">
        <v>359.1</v>
      </c>
    </row>
    <row r="511" spans="1:17" ht="14.4" customHeight="1" x14ac:dyDescent="0.3">
      <c r="A511" s="505" t="s">
        <v>2352</v>
      </c>
      <c r="B511" s="506" t="s">
        <v>1917</v>
      </c>
      <c r="C511" s="506" t="s">
        <v>1887</v>
      </c>
      <c r="D511" s="506" t="s">
        <v>2311</v>
      </c>
      <c r="E511" s="506" t="s">
        <v>2312</v>
      </c>
      <c r="F511" s="509">
        <v>2</v>
      </c>
      <c r="G511" s="509">
        <v>1131.7</v>
      </c>
      <c r="H511" s="509">
        <v>1</v>
      </c>
      <c r="I511" s="509">
        <v>565.85</v>
      </c>
      <c r="J511" s="509">
        <v>3</v>
      </c>
      <c r="K511" s="509">
        <v>1697.5500000000002</v>
      </c>
      <c r="L511" s="509">
        <v>1.5</v>
      </c>
      <c r="M511" s="509">
        <v>565.85</v>
      </c>
      <c r="N511" s="509">
        <v>8</v>
      </c>
      <c r="O511" s="509">
        <v>4526.8</v>
      </c>
      <c r="P511" s="522">
        <v>4</v>
      </c>
      <c r="Q511" s="510">
        <v>565.85</v>
      </c>
    </row>
    <row r="512" spans="1:17" ht="14.4" customHeight="1" x14ac:dyDescent="0.3">
      <c r="A512" s="505" t="s">
        <v>2352</v>
      </c>
      <c r="B512" s="506" t="s">
        <v>1917</v>
      </c>
      <c r="C512" s="506" t="s">
        <v>1887</v>
      </c>
      <c r="D512" s="506" t="s">
        <v>2041</v>
      </c>
      <c r="E512" s="506" t="s">
        <v>2042</v>
      </c>
      <c r="F512" s="509"/>
      <c r="G512" s="509"/>
      <c r="H512" s="509"/>
      <c r="I512" s="509"/>
      <c r="J512" s="509"/>
      <c r="K512" s="509"/>
      <c r="L512" s="509"/>
      <c r="M512" s="509"/>
      <c r="N512" s="509">
        <v>1</v>
      </c>
      <c r="O512" s="509">
        <v>893.9</v>
      </c>
      <c r="P512" s="522"/>
      <c r="Q512" s="510">
        <v>893.9</v>
      </c>
    </row>
    <row r="513" spans="1:17" ht="14.4" customHeight="1" x14ac:dyDescent="0.3">
      <c r="A513" s="505" t="s">
        <v>2352</v>
      </c>
      <c r="B513" s="506" t="s">
        <v>1917</v>
      </c>
      <c r="C513" s="506" t="s">
        <v>1887</v>
      </c>
      <c r="D513" s="506" t="s">
        <v>2043</v>
      </c>
      <c r="E513" s="506" t="s">
        <v>2044</v>
      </c>
      <c r="F513" s="509">
        <v>2</v>
      </c>
      <c r="G513" s="509">
        <v>33663.379999999997</v>
      </c>
      <c r="H513" s="509">
        <v>1</v>
      </c>
      <c r="I513" s="509">
        <v>16831.689999999999</v>
      </c>
      <c r="J513" s="509">
        <v>2</v>
      </c>
      <c r="K513" s="509">
        <v>33663.379999999997</v>
      </c>
      <c r="L513" s="509">
        <v>1</v>
      </c>
      <c r="M513" s="509">
        <v>16831.689999999999</v>
      </c>
      <c r="N513" s="509"/>
      <c r="O513" s="509"/>
      <c r="P513" s="522"/>
      <c r="Q513" s="510"/>
    </row>
    <row r="514" spans="1:17" ht="14.4" customHeight="1" x14ac:dyDescent="0.3">
      <c r="A514" s="505" t="s">
        <v>2352</v>
      </c>
      <c r="B514" s="506" t="s">
        <v>1917</v>
      </c>
      <c r="C514" s="506" t="s">
        <v>1887</v>
      </c>
      <c r="D514" s="506" t="s">
        <v>2277</v>
      </c>
      <c r="E514" s="506" t="s">
        <v>2278</v>
      </c>
      <c r="F514" s="509">
        <v>1</v>
      </c>
      <c r="G514" s="509">
        <v>5200.68</v>
      </c>
      <c r="H514" s="509">
        <v>1</v>
      </c>
      <c r="I514" s="509">
        <v>5200.68</v>
      </c>
      <c r="J514" s="509"/>
      <c r="K514" s="509"/>
      <c r="L514" s="509"/>
      <c r="M514" s="509"/>
      <c r="N514" s="509"/>
      <c r="O514" s="509"/>
      <c r="P514" s="522"/>
      <c r="Q514" s="510"/>
    </row>
    <row r="515" spans="1:17" ht="14.4" customHeight="1" x14ac:dyDescent="0.3">
      <c r="A515" s="505" t="s">
        <v>2352</v>
      </c>
      <c r="B515" s="506" t="s">
        <v>1917</v>
      </c>
      <c r="C515" s="506" t="s">
        <v>1887</v>
      </c>
      <c r="D515" s="506" t="s">
        <v>2045</v>
      </c>
      <c r="E515" s="506" t="s">
        <v>2046</v>
      </c>
      <c r="F515" s="509">
        <v>17</v>
      </c>
      <c r="G515" s="509">
        <v>547044.53</v>
      </c>
      <c r="H515" s="509">
        <v>1</v>
      </c>
      <c r="I515" s="509">
        <v>32179.09</v>
      </c>
      <c r="J515" s="509">
        <v>22</v>
      </c>
      <c r="K515" s="509">
        <v>707939.9800000001</v>
      </c>
      <c r="L515" s="509">
        <v>1.2941176470588236</v>
      </c>
      <c r="M515" s="509">
        <v>32179.090000000004</v>
      </c>
      <c r="N515" s="509">
        <v>24</v>
      </c>
      <c r="O515" s="509">
        <v>772298.16</v>
      </c>
      <c r="P515" s="522">
        <v>1.411764705882353</v>
      </c>
      <c r="Q515" s="510">
        <v>32179.09</v>
      </c>
    </row>
    <row r="516" spans="1:17" ht="14.4" customHeight="1" x14ac:dyDescent="0.3">
      <c r="A516" s="505" t="s">
        <v>2352</v>
      </c>
      <c r="B516" s="506" t="s">
        <v>1917</v>
      </c>
      <c r="C516" s="506" t="s">
        <v>1887</v>
      </c>
      <c r="D516" s="506" t="s">
        <v>2047</v>
      </c>
      <c r="E516" s="506" t="s">
        <v>2048</v>
      </c>
      <c r="F516" s="509">
        <v>22</v>
      </c>
      <c r="G516" s="509">
        <v>144916.85999999999</v>
      </c>
      <c r="H516" s="509">
        <v>1</v>
      </c>
      <c r="I516" s="509">
        <v>6587.1299999999992</v>
      </c>
      <c r="J516" s="509">
        <v>134</v>
      </c>
      <c r="K516" s="509">
        <v>882675.42</v>
      </c>
      <c r="L516" s="509">
        <v>6.0909090909090917</v>
      </c>
      <c r="M516" s="509">
        <v>6587.13</v>
      </c>
      <c r="N516" s="509">
        <v>129</v>
      </c>
      <c r="O516" s="509">
        <v>849739.77</v>
      </c>
      <c r="P516" s="522">
        <v>5.8636363636363642</v>
      </c>
      <c r="Q516" s="510">
        <v>6587.13</v>
      </c>
    </row>
    <row r="517" spans="1:17" ht="14.4" customHeight="1" x14ac:dyDescent="0.3">
      <c r="A517" s="505" t="s">
        <v>2352</v>
      </c>
      <c r="B517" s="506" t="s">
        <v>1917</v>
      </c>
      <c r="C517" s="506" t="s">
        <v>1887</v>
      </c>
      <c r="D517" s="506" t="s">
        <v>2049</v>
      </c>
      <c r="E517" s="506" t="s">
        <v>2050</v>
      </c>
      <c r="F517" s="509">
        <v>1</v>
      </c>
      <c r="G517" s="509">
        <v>1841.62</v>
      </c>
      <c r="H517" s="509">
        <v>1</v>
      </c>
      <c r="I517" s="509">
        <v>1841.62</v>
      </c>
      <c r="J517" s="509"/>
      <c r="K517" s="509"/>
      <c r="L517" s="509"/>
      <c r="M517" s="509"/>
      <c r="N517" s="509"/>
      <c r="O517" s="509"/>
      <c r="P517" s="522"/>
      <c r="Q517" s="510"/>
    </row>
    <row r="518" spans="1:17" ht="14.4" customHeight="1" x14ac:dyDescent="0.3">
      <c r="A518" s="505" t="s">
        <v>2352</v>
      </c>
      <c r="B518" s="506" t="s">
        <v>1917</v>
      </c>
      <c r="C518" s="506" t="s">
        <v>1887</v>
      </c>
      <c r="D518" s="506" t="s">
        <v>2384</v>
      </c>
      <c r="E518" s="506" t="s">
        <v>2385</v>
      </c>
      <c r="F518" s="509">
        <v>5</v>
      </c>
      <c r="G518" s="509">
        <v>163006.55000000002</v>
      </c>
      <c r="H518" s="509">
        <v>1</v>
      </c>
      <c r="I518" s="509">
        <v>32601.310000000005</v>
      </c>
      <c r="J518" s="509">
        <v>1</v>
      </c>
      <c r="K518" s="509">
        <v>32601.31</v>
      </c>
      <c r="L518" s="509">
        <v>0.19999999999999998</v>
      </c>
      <c r="M518" s="509">
        <v>32601.31</v>
      </c>
      <c r="N518" s="509"/>
      <c r="O518" s="509"/>
      <c r="P518" s="522"/>
      <c r="Q518" s="510"/>
    </row>
    <row r="519" spans="1:17" ht="14.4" customHeight="1" x14ac:dyDescent="0.3">
      <c r="A519" s="505" t="s">
        <v>2352</v>
      </c>
      <c r="B519" s="506" t="s">
        <v>1917</v>
      </c>
      <c r="C519" s="506" t="s">
        <v>1887</v>
      </c>
      <c r="D519" s="506" t="s">
        <v>2386</v>
      </c>
      <c r="E519" s="506" t="s">
        <v>2387</v>
      </c>
      <c r="F519" s="509">
        <v>5</v>
      </c>
      <c r="G519" s="509">
        <v>158149.1</v>
      </c>
      <c r="H519" s="509">
        <v>1</v>
      </c>
      <c r="I519" s="509">
        <v>31629.82</v>
      </c>
      <c r="J519" s="509">
        <v>14</v>
      </c>
      <c r="K519" s="509">
        <v>442817.48000000004</v>
      </c>
      <c r="L519" s="509">
        <v>2.8000000000000003</v>
      </c>
      <c r="M519" s="509">
        <v>31629.820000000003</v>
      </c>
      <c r="N519" s="509">
        <v>9</v>
      </c>
      <c r="O519" s="509">
        <v>284668.38</v>
      </c>
      <c r="P519" s="522">
        <v>1.8</v>
      </c>
      <c r="Q519" s="510">
        <v>31629.82</v>
      </c>
    </row>
    <row r="520" spans="1:17" ht="14.4" customHeight="1" x14ac:dyDescent="0.3">
      <c r="A520" s="505" t="s">
        <v>2352</v>
      </c>
      <c r="B520" s="506" t="s">
        <v>1917</v>
      </c>
      <c r="C520" s="506" t="s">
        <v>1887</v>
      </c>
      <c r="D520" s="506" t="s">
        <v>2283</v>
      </c>
      <c r="E520" s="506" t="s">
        <v>2284</v>
      </c>
      <c r="F520" s="509">
        <v>2</v>
      </c>
      <c r="G520" s="509">
        <v>50751.76</v>
      </c>
      <c r="H520" s="509">
        <v>1</v>
      </c>
      <c r="I520" s="509">
        <v>25375.88</v>
      </c>
      <c r="J520" s="509">
        <v>2</v>
      </c>
      <c r="K520" s="509">
        <v>50751.76</v>
      </c>
      <c r="L520" s="509">
        <v>1</v>
      </c>
      <c r="M520" s="509">
        <v>25375.88</v>
      </c>
      <c r="N520" s="509">
        <v>3</v>
      </c>
      <c r="O520" s="509">
        <v>76127.64</v>
      </c>
      <c r="P520" s="522">
        <v>1.5</v>
      </c>
      <c r="Q520" s="510">
        <v>25375.88</v>
      </c>
    </row>
    <row r="521" spans="1:17" ht="14.4" customHeight="1" x14ac:dyDescent="0.3">
      <c r="A521" s="505" t="s">
        <v>2352</v>
      </c>
      <c r="B521" s="506" t="s">
        <v>1917</v>
      </c>
      <c r="C521" s="506" t="s">
        <v>1887</v>
      </c>
      <c r="D521" s="506" t="s">
        <v>2388</v>
      </c>
      <c r="E521" s="506" t="s">
        <v>2389</v>
      </c>
      <c r="F521" s="509">
        <v>1</v>
      </c>
      <c r="G521" s="509">
        <v>99330</v>
      </c>
      <c r="H521" s="509">
        <v>1</v>
      </c>
      <c r="I521" s="509">
        <v>99330</v>
      </c>
      <c r="J521" s="509"/>
      <c r="K521" s="509"/>
      <c r="L521" s="509"/>
      <c r="M521" s="509"/>
      <c r="N521" s="509"/>
      <c r="O521" s="509"/>
      <c r="P521" s="522"/>
      <c r="Q521" s="510"/>
    </row>
    <row r="522" spans="1:17" ht="14.4" customHeight="1" x14ac:dyDescent="0.3">
      <c r="A522" s="505" t="s">
        <v>2352</v>
      </c>
      <c r="B522" s="506" t="s">
        <v>1917</v>
      </c>
      <c r="C522" s="506" t="s">
        <v>1887</v>
      </c>
      <c r="D522" s="506" t="s">
        <v>2390</v>
      </c>
      <c r="E522" s="506" t="s">
        <v>2391</v>
      </c>
      <c r="F522" s="509">
        <v>1</v>
      </c>
      <c r="G522" s="509">
        <v>26066.62</v>
      </c>
      <c r="H522" s="509">
        <v>1</v>
      </c>
      <c r="I522" s="509">
        <v>26066.62</v>
      </c>
      <c r="J522" s="509"/>
      <c r="K522" s="509"/>
      <c r="L522" s="509"/>
      <c r="M522" s="509"/>
      <c r="N522" s="509"/>
      <c r="O522" s="509"/>
      <c r="P522" s="522"/>
      <c r="Q522" s="510"/>
    </row>
    <row r="523" spans="1:17" ht="14.4" customHeight="1" x14ac:dyDescent="0.3">
      <c r="A523" s="505" t="s">
        <v>2352</v>
      </c>
      <c r="B523" s="506" t="s">
        <v>1917</v>
      </c>
      <c r="C523" s="506" t="s">
        <v>1887</v>
      </c>
      <c r="D523" s="506" t="s">
        <v>2392</v>
      </c>
      <c r="E523" s="506" t="s">
        <v>2393</v>
      </c>
      <c r="F523" s="509">
        <v>1</v>
      </c>
      <c r="G523" s="509">
        <v>32121.37</v>
      </c>
      <c r="H523" s="509">
        <v>1</v>
      </c>
      <c r="I523" s="509">
        <v>32121.37</v>
      </c>
      <c r="J523" s="509">
        <v>1</v>
      </c>
      <c r="K523" s="509">
        <v>32121.37</v>
      </c>
      <c r="L523" s="509">
        <v>1</v>
      </c>
      <c r="M523" s="509">
        <v>32121.37</v>
      </c>
      <c r="N523" s="509"/>
      <c r="O523" s="509"/>
      <c r="P523" s="522"/>
      <c r="Q523" s="510"/>
    </row>
    <row r="524" spans="1:17" ht="14.4" customHeight="1" x14ac:dyDescent="0.3">
      <c r="A524" s="505" t="s">
        <v>2352</v>
      </c>
      <c r="B524" s="506" t="s">
        <v>1917</v>
      </c>
      <c r="C524" s="506" t="s">
        <v>1887</v>
      </c>
      <c r="D524" s="506" t="s">
        <v>2394</v>
      </c>
      <c r="E524" s="506" t="s">
        <v>2395</v>
      </c>
      <c r="F524" s="509">
        <v>7</v>
      </c>
      <c r="G524" s="509">
        <v>65336.88</v>
      </c>
      <c r="H524" s="509">
        <v>1</v>
      </c>
      <c r="I524" s="509">
        <v>9333.84</v>
      </c>
      <c r="J524" s="509"/>
      <c r="K524" s="509"/>
      <c r="L524" s="509"/>
      <c r="M524" s="509"/>
      <c r="N524" s="509"/>
      <c r="O524" s="509"/>
      <c r="P524" s="522"/>
      <c r="Q524" s="510"/>
    </row>
    <row r="525" spans="1:17" ht="14.4" customHeight="1" x14ac:dyDescent="0.3">
      <c r="A525" s="505" t="s">
        <v>2352</v>
      </c>
      <c r="B525" s="506" t="s">
        <v>1917</v>
      </c>
      <c r="C525" s="506" t="s">
        <v>1887</v>
      </c>
      <c r="D525" s="506" t="s">
        <v>2396</v>
      </c>
      <c r="E525" s="506" t="s">
        <v>2397</v>
      </c>
      <c r="F525" s="509">
        <v>6</v>
      </c>
      <c r="G525" s="509">
        <v>479188.62</v>
      </c>
      <c r="H525" s="509">
        <v>1</v>
      </c>
      <c r="I525" s="509">
        <v>79864.77</v>
      </c>
      <c r="J525" s="509">
        <v>4</v>
      </c>
      <c r="K525" s="509">
        <v>319459.08</v>
      </c>
      <c r="L525" s="509">
        <v>0.66666666666666674</v>
      </c>
      <c r="M525" s="509">
        <v>79864.77</v>
      </c>
      <c r="N525" s="509"/>
      <c r="O525" s="509"/>
      <c r="P525" s="522"/>
      <c r="Q525" s="510"/>
    </row>
    <row r="526" spans="1:17" ht="14.4" customHeight="1" x14ac:dyDescent="0.3">
      <c r="A526" s="505" t="s">
        <v>2352</v>
      </c>
      <c r="B526" s="506" t="s">
        <v>1917</v>
      </c>
      <c r="C526" s="506" t="s">
        <v>1887</v>
      </c>
      <c r="D526" s="506" t="s">
        <v>2398</v>
      </c>
      <c r="E526" s="506" t="s">
        <v>2399</v>
      </c>
      <c r="F526" s="509">
        <v>3</v>
      </c>
      <c r="G526" s="509">
        <v>367881</v>
      </c>
      <c r="H526" s="509">
        <v>1</v>
      </c>
      <c r="I526" s="509">
        <v>122627</v>
      </c>
      <c r="J526" s="509">
        <v>3</v>
      </c>
      <c r="K526" s="509">
        <v>367881</v>
      </c>
      <c r="L526" s="509">
        <v>1</v>
      </c>
      <c r="M526" s="509">
        <v>122627</v>
      </c>
      <c r="N526" s="509"/>
      <c r="O526" s="509"/>
      <c r="P526" s="522"/>
      <c r="Q526" s="510"/>
    </row>
    <row r="527" spans="1:17" ht="14.4" customHeight="1" x14ac:dyDescent="0.3">
      <c r="A527" s="505" t="s">
        <v>2352</v>
      </c>
      <c r="B527" s="506" t="s">
        <v>1917</v>
      </c>
      <c r="C527" s="506" t="s">
        <v>1887</v>
      </c>
      <c r="D527" s="506" t="s">
        <v>2400</v>
      </c>
      <c r="E527" s="506" t="s">
        <v>2401</v>
      </c>
      <c r="F527" s="509"/>
      <c r="G527" s="509"/>
      <c r="H527" s="509"/>
      <c r="I527" s="509"/>
      <c r="J527" s="509">
        <v>13</v>
      </c>
      <c r="K527" s="509">
        <v>967343</v>
      </c>
      <c r="L527" s="509"/>
      <c r="M527" s="509">
        <v>74411</v>
      </c>
      <c r="N527" s="509">
        <v>15</v>
      </c>
      <c r="O527" s="509">
        <v>1116165</v>
      </c>
      <c r="P527" s="522"/>
      <c r="Q527" s="510">
        <v>74411</v>
      </c>
    </row>
    <row r="528" spans="1:17" ht="14.4" customHeight="1" x14ac:dyDescent="0.3">
      <c r="A528" s="505" t="s">
        <v>2352</v>
      </c>
      <c r="B528" s="506" t="s">
        <v>1917</v>
      </c>
      <c r="C528" s="506" t="s">
        <v>1887</v>
      </c>
      <c r="D528" s="506" t="s">
        <v>2402</v>
      </c>
      <c r="E528" s="506" t="s">
        <v>2403</v>
      </c>
      <c r="F528" s="509"/>
      <c r="G528" s="509"/>
      <c r="H528" s="509"/>
      <c r="I528" s="509"/>
      <c r="J528" s="509">
        <v>1</v>
      </c>
      <c r="K528" s="509">
        <v>7196.51</v>
      </c>
      <c r="L528" s="509"/>
      <c r="M528" s="509">
        <v>7196.51</v>
      </c>
      <c r="N528" s="509"/>
      <c r="O528" s="509"/>
      <c r="P528" s="522"/>
      <c r="Q528" s="510"/>
    </row>
    <row r="529" spans="1:17" ht="14.4" customHeight="1" x14ac:dyDescent="0.3">
      <c r="A529" s="505" t="s">
        <v>2352</v>
      </c>
      <c r="B529" s="506" t="s">
        <v>1917</v>
      </c>
      <c r="C529" s="506" t="s">
        <v>1887</v>
      </c>
      <c r="D529" s="506" t="s">
        <v>2063</v>
      </c>
      <c r="E529" s="506" t="s">
        <v>2064</v>
      </c>
      <c r="F529" s="509"/>
      <c r="G529" s="509"/>
      <c r="H529" s="509"/>
      <c r="I529" s="509"/>
      <c r="J529" s="509">
        <v>16</v>
      </c>
      <c r="K529" s="509">
        <v>69760</v>
      </c>
      <c r="L529" s="509"/>
      <c r="M529" s="509">
        <v>4360</v>
      </c>
      <c r="N529" s="509">
        <v>50</v>
      </c>
      <c r="O529" s="509">
        <v>218000</v>
      </c>
      <c r="P529" s="522"/>
      <c r="Q529" s="510">
        <v>4360</v>
      </c>
    </row>
    <row r="530" spans="1:17" ht="14.4" customHeight="1" x14ac:dyDescent="0.3">
      <c r="A530" s="505" t="s">
        <v>2352</v>
      </c>
      <c r="B530" s="506" t="s">
        <v>1917</v>
      </c>
      <c r="C530" s="506" t="s">
        <v>1887</v>
      </c>
      <c r="D530" s="506" t="s">
        <v>2404</v>
      </c>
      <c r="E530" s="506" t="s">
        <v>2405</v>
      </c>
      <c r="F530" s="509"/>
      <c r="G530" s="509"/>
      <c r="H530" s="509"/>
      <c r="I530" s="509"/>
      <c r="J530" s="509">
        <v>1</v>
      </c>
      <c r="K530" s="509">
        <v>3754.75</v>
      </c>
      <c r="L530" s="509"/>
      <c r="M530" s="509">
        <v>3754.75</v>
      </c>
      <c r="N530" s="509"/>
      <c r="O530" s="509"/>
      <c r="P530" s="522"/>
      <c r="Q530" s="510"/>
    </row>
    <row r="531" spans="1:17" ht="14.4" customHeight="1" x14ac:dyDescent="0.3">
      <c r="A531" s="505" t="s">
        <v>2352</v>
      </c>
      <c r="B531" s="506" t="s">
        <v>1917</v>
      </c>
      <c r="C531" s="506" t="s">
        <v>1887</v>
      </c>
      <c r="D531" s="506" t="s">
        <v>2065</v>
      </c>
      <c r="E531" s="506" t="s">
        <v>2066</v>
      </c>
      <c r="F531" s="509"/>
      <c r="G531" s="509"/>
      <c r="H531" s="509"/>
      <c r="I531" s="509"/>
      <c r="J531" s="509">
        <v>2</v>
      </c>
      <c r="K531" s="509">
        <v>6213</v>
      </c>
      <c r="L531" s="509"/>
      <c r="M531" s="509">
        <v>3106.5</v>
      </c>
      <c r="N531" s="509">
        <v>1</v>
      </c>
      <c r="O531" s="509">
        <v>3106.5</v>
      </c>
      <c r="P531" s="522"/>
      <c r="Q531" s="510">
        <v>3106.5</v>
      </c>
    </row>
    <row r="532" spans="1:17" ht="14.4" customHeight="1" x14ac:dyDescent="0.3">
      <c r="A532" s="505" t="s">
        <v>2352</v>
      </c>
      <c r="B532" s="506" t="s">
        <v>1917</v>
      </c>
      <c r="C532" s="506" t="s">
        <v>1887</v>
      </c>
      <c r="D532" s="506" t="s">
        <v>2285</v>
      </c>
      <c r="E532" s="506" t="s">
        <v>2286</v>
      </c>
      <c r="F532" s="509"/>
      <c r="G532" s="509"/>
      <c r="H532" s="509"/>
      <c r="I532" s="509"/>
      <c r="J532" s="509">
        <v>17</v>
      </c>
      <c r="K532" s="509">
        <v>563129.42000000004</v>
      </c>
      <c r="L532" s="509"/>
      <c r="M532" s="509">
        <v>33125.26</v>
      </c>
      <c r="N532" s="509">
        <v>30</v>
      </c>
      <c r="O532" s="509">
        <v>993757.8</v>
      </c>
      <c r="P532" s="522"/>
      <c r="Q532" s="510">
        <v>33125.26</v>
      </c>
    </row>
    <row r="533" spans="1:17" ht="14.4" customHeight="1" x14ac:dyDescent="0.3">
      <c r="A533" s="505" t="s">
        <v>2352</v>
      </c>
      <c r="B533" s="506" t="s">
        <v>1917</v>
      </c>
      <c r="C533" s="506" t="s">
        <v>1887</v>
      </c>
      <c r="D533" s="506" t="s">
        <v>2406</v>
      </c>
      <c r="E533" s="506" t="s">
        <v>2407</v>
      </c>
      <c r="F533" s="509"/>
      <c r="G533" s="509"/>
      <c r="H533" s="509"/>
      <c r="I533" s="509"/>
      <c r="J533" s="509"/>
      <c r="K533" s="509"/>
      <c r="L533" s="509"/>
      <c r="M533" s="509"/>
      <c r="N533" s="509">
        <v>2</v>
      </c>
      <c r="O533" s="509">
        <v>23216.62</v>
      </c>
      <c r="P533" s="522"/>
      <c r="Q533" s="510">
        <v>11608.31</v>
      </c>
    </row>
    <row r="534" spans="1:17" ht="14.4" customHeight="1" x14ac:dyDescent="0.3">
      <c r="A534" s="505" t="s">
        <v>2352</v>
      </c>
      <c r="B534" s="506" t="s">
        <v>1917</v>
      </c>
      <c r="C534" s="506" t="s">
        <v>1887</v>
      </c>
      <c r="D534" s="506" t="s">
        <v>2067</v>
      </c>
      <c r="E534" s="506" t="s">
        <v>2068</v>
      </c>
      <c r="F534" s="509"/>
      <c r="G534" s="509"/>
      <c r="H534" s="509"/>
      <c r="I534" s="509"/>
      <c r="J534" s="509">
        <v>23</v>
      </c>
      <c r="K534" s="509">
        <v>8759.7799999999988</v>
      </c>
      <c r="L534" s="509"/>
      <c r="M534" s="509">
        <v>380.85999999999996</v>
      </c>
      <c r="N534" s="509">
        <v>29</v>
      </c>
      <c r="O534" s="509">
        <v>11044.94</v>
      </c>
      <c r="P534" s="522"/>
      <c r="Q534" s="510">
        <v>380.86</v>
      </c>
    </row>
    <row r="535" spans="1:17" ht="14.4" customHeight="1" x14ac:dyDescent="0.3">
      <c r="A535" s="505" t="s">
        <v>2352</v>
      </c>
      <c r="B535" s="506" t="s">
        <v>1917</v>
      </c>
      <c r="C535" s="506" t="s">
        <v>1887</v>
      </c>
      <c r="D535" s="506" t="s">
        <v>2069</v>
      </c>
      <c r="E535" s="506" t="s">
        <v>2070</v>
      </c>
      <c r="F535" s="509"/>
      <c r="G535" s="509"/>
      <c r="H535" s="509"/>
      <c r="I535" s="509"/>
      <c r="J535" s="509">
        <v>1</v>
      </c>
      <c r="K535" s="509">
        <v>38086.36</v>
      </c>
      <c r="L535" s="509"/>
      <c r="M535" s="509">
        <v>38086.36</v>
      </c>
      <c r="N535" s="509"/>
      <c r="O535" s="509"/>
      <c r="P535" s="522"/>
      <c r="Q535" s="510"/>
    </row>
    <row r="536" spans="1:17" ht="14.4" customHeight="1" x14ac:dyDescent="0.3">
      <c r="A536" s="505" t="s">
        <v>2352</v>
      </c>
      <c r="B536" s="506" t="s">
        <v>1917</v>
      </c>
      <c r="C536" s="506" t="s">
        <v>1887</v>
      </c>
      <c r="D536" s="506" t="s">
        <v>2408</v>
      </c>
      <c r="E536" s="506" t="s">
        <v>2409</v>
      </c>
      <c r="F536" s="509"/>
      <c r="G536" s="509"/>
      <c r="H536" s="509"/>
      <c r="I536" s="509"/>
      <c r="J536" s="509">
        <v>1</v>
      </c>
      <c r="K536" s="509">
        <v>35700</v>
      </c>
      <c r="L536" s="509"/>
      <c r="M536" s="509">
        <v>35700</v>
      </c>
      <c r="N536" s="509"/>
      <c r="O536" s="509"/>
      <c r="P536" s="522"/>
      <c r="Q536" s="510"/>
    </row>
    <row r="537" spans="1:17" ht="14.4" customHeight="1" x14ac:dyDescent="0.3">
      <c r="A537" s="505" t="s">
        <v>2352</v>
      </c>
      <c r="B537" s="506" t="s">
        <v>1917</v>
      </c>
      <c r="C537" s="506" t="s">
        <v>1887</v>
      </c>
      <c r="D537" s="506" t="s">
        <v>2410</v>
      </c>
      <c r="E537" s="506" t="s">
        <v>2411</v>
      </c>
      <c r="F537" s="509">
        <v>1</v>
      </c>
      <c r="G537" s="509">
        <v>7486.38</v>
      </c>
      <c r="H537" s="509">
        <v>1</v>
      </c>
      <c r="I537" s="509">
        <v>7486.38</v>
      </c>
      <c r="J537" s="509"/>
      <c r="K537" s="509"/>
      <c r="L537" s="509"/>
      <c r="M537" s="509"/>
      <c r="N537" s="509">
        <v>2</v>
      </c>
      <c r="O537" s="509">
        <v>14972.76</v>
      </c>
      <c r="P537" s="522">
        <v>2</v>
      </c>
      <c r="Q537" s="510">
        <v>7486.38</v>
      </c>
    </row>
    <row r="538" spans="1:17" ht="14.4" customHeight="1" x14ac:dyDescent="0.3">
      <c r="A538" s="505" t="s">
        <v>2352</v>
      </c>
      <c r="B538" s="506" t="s">
        <v>1917</v>
      </c>
      <c r="C538" s="506" t="s">
        <v>1887</v>
      </c>
      <c r="D538" s="506" t="s">
        <v>2412</v>
      </c>
      <c r="E538" s="506" t="s">
        <v>2413</v>
      </c>
      <c r="F538" s="509">
        <v>2</v>
      </c>
      <c r="G538" s="509">
        <v>443249.62</v>
      </c>
      <c r="H538" s="509">
        <v>1</v>
      </c>
      <c r="I538" s="509">
        <v>221624.81</v>
      </c>
      <c r="J538" s="509"/>
      <c r="K538" s="509"/>
      <c r="L538" s="509"/>
      <c r="M538" s="509"/>
      <c r="N538" s="509">
        <v>4</v>
      </c>
      <c r="O538" s="509">
        <v>886499.24</v>
      </c>
      <c r="P538" s="522">
        <v>2</v>
      </c>
      <c r="Q538" s="510">
        <v>221624.81</v>
      </c>
    </row>
    <row r="539" spans="1:17" ht="14.4" customHeight="1" x14ac:dyDescent="0.3">
      <c r="A539" s="505" t="s">
        <v>2352</v>
      </c>
      <c r="B539" s="506" t="s">
        <v>1917</v>
      </c>
      <c r="C539" s="506" t="s">
        <v>1887</v>
      </c>
      <c r="D539" s="506" t="s">
        <v>2414</v>
      </c>
      <c r="E539" s="506" t="s">
        <v>2415</v>
      </c>
      <c r="F539" s="509">
        <v>1</v>
      </c>
      <c r="G539" s="509">
        <v>114255.88</v>
      </c>
      <c r="H539" s="509">
        <v>1</v>
      </c>
      <c r="I539" s="509">
        <v>114255.88</v>
      </c>
      <c r="J539" s="509">
        <v>5</v>
      </c>
      <c r="K539" s="509">
        <v>571279.4</v>
      </c>
      <c r="L539" s="509">
        <v>5</v>
      </c>
      <c r="M539" s="509">
        <v>114255.88</v>
      </c>
      <c r="N539" s="509">
        <v>5</v>
      </c>
      <c r="O539" s="509">
        <v>571279.4</v>
      </c>
      <c r="P539" s="522">
        <v>5</v>
      </c>
      <c r="Q539" s="510">
        <v>114255.88</v>
      </c>
    </row>
    <row r="540" spans="1:17" ht="14.4" customHeight="1" x14ac:dyDescent="0.3">
      <c r="A540" s="505" t="s">
        <v>2352</v>
      </c>
      <c r="B540" s="506" t="s">
        <v>1917</v>
      </c>
      <c r="C540" s="506" t="s">
        <v>1887</v>
      </c>
      <c r="D540" s="506" t="s">
        <v>2416</v>
      </c>
      <c r="E540" s="506" t="s">
        <v>2288</v>
      </c>
      <c r="F540" s="509"/>
      <c r="G540" s="509"/>
      <c r="H540" s="509"/>
      <c r="I540" s="509"/>
      <c r="J540" s="509">
        <v>1</v>
      </c>
      <c r="K540" s="509">
        <v>2050.96</v>
      </c>
      <c r="L540" s="509"/>
      <c r="M540" s="509">
        <v>2050.96</v>
      </c>
      <c r="N540" s="509"/>
      <c r="O540" s="509"/>
      <c r="P540" s="522"/>
      <c r="Q540" s="510"/>
    </row>
    <row r="541" spans="1:17" ht="14.4" customHeight="1" x14ac:dyDescent="0.3">
      <c r="A541" s="505" t="s">
        <v>2352</v>
      </c>
      <c r="B541" s="506" t="s">
        <v>1917</v>
      </c>
      <c r="C541" s="506" t="s">
        <v>1887</v>
      </c>
      <c r="D541" s="506" t="s">
        <v>2287</v>
      </c>
      <c r="E541" s="506" t="s">
        <v>2288</v>
      </c>
      <c r="F541" s="509">
        <v>1</v>
      </c>
      <c r="G541" s="509">
        <v>4890.29</v>
      </c>
      <c r="H541" s="509">
        <v>1</v>
      </c>
      <c r="I541" s="509">
        <v>4890.29</v>
      </c>
      <c r="J541" s="509"/>
      <c r="K541" s="509"/>
      <c r="L541" s="509"/>
      <c r="M541" s="509"/>
      <c r="N541" s="509"/>
      <c r="O541" s="509"/>
      <c r="P541" s="522"/>
      <c r="Q541" s="510"/>
    </row>
    <row r="542" spans="1:17" ht="14.4" customHeight="1" x14ac:dyDescent="0.3">
      <c r="A542" s="505" t="s">
        <v>2352</v>
      </c>
      <c r="B542" s="506" t="s">
        <v>1917</v>
      </c>
      <c r="C542" s="506" t="s">
        <v>1887</v>
      </c>
      <c r="D542" s="506" t="s">
        <v>2417</v>
      </c>
      <c r="E542" s="506" t="s">
        <v>2418</v>
      </c>
      <c r="F542" s="509"/>
      <c r="G542" s="509"/>
      <c r="H542" s="509"/>
      <c r="I542" s="509"/>
      <c r="J542" s="509">
        <v>1</v>
      </c>
      <c r="K542" s="509">
        <v>56789.52</v>
      </c>
      <c r="L542" s="509"/>
      <c r="M542" s="509">
        <v>56789.52</v>
      </c>
      <c r="N542" s="509">
        <v>3</v>
      </c>
      <c r="O542" s="509">
        <v>170368.56</v>
      </c>
      <c r="P542" s="522"/>
      <c r="Q542" s="510">
        <v>56789.52</v>
      </c>
    </row>
    <row r="543" spans="1:17" ht="14.4" customHeight="1" x14ac:dyDescent="0.3">
      <c r="A543" s="505" t="s">
        <v>2352</v>
      </c>
      <c r="B543" s="506" t="s">
        <v>1917</v>
      </c>
      <c r="C543" s="506" t="s">
        <v>1887</v>
      </c>
      <c r="D543" s="506" t="s">
        <v>2419</v>
      </c>
      <c r="E543" s="506" t="s">
        <v>2420</v>
      </c>
      <c r="F543" s="509"/>
      <c r="G543" s="509"/>
      <c r="H543" s="509"/>
      <c r="I543" s="509"/>
      <c r="J543" s="509">
        <v>1</v>
      </c>
      <c r="K543" s="509">
        <v>11068.36</v>
      </c>
      <c r="L543" s="509"/>
      <c r="M543" s="509">
        <v>11068.36</v>
      </c>
      <c r="N543" s="509"/>
      <c r="O543" s="509"/>
      <c r="P543" s="522"/>
      <c r="Q543" s="510"/>
    </row>
    <row r="544" spans="1:17" ht="14.4" customHeight="1" x14ac:dyDescent="0.3">
      <c r="A544" s="505" t="s">
        <v>2352</v>
      </c>
      <c r="B544" s="506" t="s">
        <v>1917</v>
      </c>
      <c r="C544" s="506" t="s">
        <v>1887</v>
      </c>
      <c r="D544" s="506" t="s">
        <v>2421</v>
      </c>
      <c r="E544" s="506" t="s">
        <v>2422</v>
      </c>
      <c r="F544" s="509"/>
      <c r="G544" s="509"/>
      <c r="H544" s="509"/>
      <c r="I544" s="509"/>
      <c r="J544" s="509">
        <v>1</v>
      </c>
      <c r="K544" s="509">
        <v>796.5</v>
      </c>
      <c r="L544" s="509"/>
      <c r="M544" s="509">
        <v>796.5</v>
      </c>
      <c r="N544" s="509"/>
      <c r="O544" s="509"/>
      <c r="P544" s="522"/>
      <c r="Q544" s="510"/>
    </row>
    <row r="545" spans="1:17" ht="14.4" customHeight="1" x14ac:dyDescent="0.3">
      <c r="A545" s="505" t="s">
        <v>2352</v>
      </c>
      <c r="B545" s="506" t="s">
        <v>1917</v>
      </c>
      <c r="C545" s="506" t="s">
        <v>1887</v>
      </c>
      <c r="D545" s="506" t="s">
        <v>2332</v>
      </c>
      <c r="E545" s="506" t="s">
        <v>2333</v>
      </c>
      <c r="F545" s="509"/>
      <c r="G545" s="509"/>
      <c r="H545" s="509"/>
      <c r="I545" s="509"/>
      <c r="J545" s="509">
        <v>1</v>
      </c>
      <c r="K545" s="509">
        <v>17527.810000000001</v>
      </c>
      <c r="L545" s="509"/>
      <c r="M545" s="509">
        <v>17527.810000000001</v>
      </c>
      <c r="N545" s="509"/>
      <c r="O545" s="509"/>
      <c r="P545" s="522"/>
      <c r="Q545" s="510"/>
    </row>
    <row r="546" spans="1:17" ht="14.4" customHeight="1" x14ac:dyDescent="0.3">
      <c r="A546" s="505" t="s">
        <v>2352</v>
      </c>
      <c r="B546" s="506" t="s">
        <v>1917</v>
      </c>
      <c r="C546" s="506" t="s">
        <v>1887</v>
      </c>
      <c r="D546" s="506" t="s">
        <v>2423</v>
      </c>
      <c r="E546" s="506" t="s">
        <v>2424</v>
      </c>
      <c r="F546" s="509"/>
      <c r="G546" s="509"/>
      <c r="H546" s="509"/>
      <c r="I546" s="509"/>
      <c r="J546" s="509">
        <v>1</v>
      </c>
      <c r="K546" s="509">
        <v>8426.8799999999992</v>
      </c>
      <c r="L546" s="509"/>
      <c r="M546" s="509">
        <v>8426.8799999999992</v>
      </c>
      <c r="N546" s="509"/>
      <c r="O546" s="509"/>
      <c r="P546" s="522"/>
      <c r="Q546" s="510"/>
    </row>
    <row r="547" spans="1:17" ht="14.4" customHeight="1" x14ac:dyDescent="0.3">
      <c r="A547" s="505" t="s">
        <v>2352</v>
      </c>
      <c r="B547" s="506" t="s">
        <v>1917</v>
      </c>
      <c r="C547" s="506" t="s">
        <v>1887</v>
      </c>
      <c r="D547" s="506" t="s">
        <v>2425</v>
      </c>
      <c r="E547" s="506" t="s">
        <v>2426</v>
      </c>
      <c r="F547" s="509"/>
      <c r="G547" s="509"/>
      <c r="H547" s="509"/>
      <c r="I547" s="509"/>
      <c r="J547" s="509"/>
      <c r="K547" s="509"/>
      <c r="L547" s="509"/>
      <c r="M547" s="509"/>
      <c r="N547" s="509">
        <v>3</v>
      </c>
      <c r="O547" s="509">
        <v>146241.09</v>
      </c>
      <c r="P547" s="522"/>
      <c r="Q547" s="510">
        <v>48747.03</v>
      </c>
    </row>
    <row r="548" spans="1:17" ht="14.4" customHeight="1" x14ac:dyDescent="0.3">
      <c r="A548" s="505" t="s">
        <v>2352</v>
      </c>
      <c r="B548" s="506" t="s">
        <v>1917</v>
      </c>
      <c r="C548" s="506" t="s">
        <v>1887</v>
      </c>
      <c r="D548" s="506" t="s">
        <v>2289</v>
      </c>
      <c r="E548" s="506" t="s">
        <v>2290</v>
      </c>
      <c r="F548" s="509"/>
      <c r="G548" s="509"/>
      <c r="H548" s="509"/>
      <c r="I548" s="509"/>
      <c r="J548" s="509"/>
      <c r="K548" s="509"/>
      <c r="L548" s="509"/>
      <c r="M548" s="509"/>
      <c r="N548" s="509">
        <v>4</v>
      </c>
      <c r="O548" s="509">
        <v>1240</v>
      </c>
      <c r="P548" s="522"/>
      <c r="Q548" s="510">
        <v>310</v>
      </c>
    </row>
    <row r="549" spans="1:17" ht="14.4" customHeight="1" x14ac:dyDescent="0.3">
      <c r="A549" s="505" t="s">
        <v>2352</v>
      </c>
      <c r="B549" s="506" t="s">
        <v>1917</v>
      </c>
      <c r="C549" s="506" t="s">
        <v>1887</v>
      </c>
      <c r="D549" s="506" t="s">
        <v>2083</v>
      </c>
      <c r="E549" s="506" t="s">
        <v>2084</v>
      </c>
      <c r="F549" s="509"/>
      <c r="G549" s="509"/>
      <c r="H549" s="509"/>
      <c r="I549" s="509"/>
      <c r="J549" s="509"/>
      <c r="K549" s="509"/>
      <c r="L549" s="509"/>
      <c r="M549" s="509"/>
      <c r="N549" s="509">
        <v>5</v>
      </c>
      <c r="O549" s="509">
        <v>3292</v>
      </c>
      <c r="P549" s="522"/>
      <c r="Q549" s="510">
        <v>658.4</v>
      </c>
    </row>
    <row r="550" spans="1:17" ht="14.4" customHeight="1" x14ac:dyDescent="0.3">
      <c r="A550" s="505" t="s">
        <v>2352</v>
      </c>
      <c r="B550" s="506" t="s">
        <v>1917</v>
      </c>
      <c r="C550" s="506" t="s">
        <v>1887</v>
      </c>
      <c r="D550" s="506" t="s">
        <v>2427</v>
      </c>
      <c r="E550" s="506" t="s">
        <v>2382</v>
      </c>
      <c r="F550" s="509"/>
      <c r="G550" s="509"/>
      <c r="H550" s="509"/>
      <c r="I550" s="509"/>
      <c r="J550" s="509"/>
      <c r="K550" s="509"/>
      <c r="L550" s="509"/>
      <c r="M550" s="509"/>
      <c r="N550" s="509">
        <v>1</v>
      </c>
      <c r="O550" s="509">
        <v>55236.11</v>
      </c>
      <c r="P550" s="522"/>
      <c r="Q550" s="510">
        <v>55236.11</v>
      </c>
    </row>
    <row r="551" spans="1:17" ht="14.4" customHeight="1" x14ac:dyDescent="0.3">
      <c r="A551" s="505" t="s">
        <v>2352</v>
      </c>
      <c r="B551" s="506" t="s">
        <v>1917</v>
      </c>
      <c r="C551" s="506" t="s">
        <v>1887</v>
      </c>
      <c r="D551" s="506" t="s">
        <v>2428</v>
      </c>
      <c r="E551" s="506" t="s">
        <v>2429</v>
      </c>
      <c r="F551" s="509"/>
      <c r="G551" s="509"/>
      <c r="H551" s="509"/>
      <c r="I551" s="509"/>
      <c r="J551" s="509"/>
      <c r="K551" s="509"/>
      <c r="L551" s="509"/>
      <c r="M551" s="509"/>
      <c r="N551" s="509">
        <v>1</v>
      </c>
      <c r="O551" s="509">
        <v>40000</v>
      </c>
      <c r="P551" s="522"/>
      <c r="Q551" s="510">
        <v>40000</v>
      </c>
    </row>
    <row r="552" spans="1:17" ht="14.4" customHeight="1" x14ac:dyDescent="0.3">
      <c r="A552" s="505" t="s">
        <v>2352</v>
      </c>
      <c r="B552" s="506" t="s">
        <v>1917</v>
      </c>
      <c r="C552" s="506" t="s">
        <v>1887</v>
      </c>
      <c r="D552" s="506" t="s">
        <v>2430</v>
      </c>
      <c r="E552" s="506" t="s">
        <v>2431</v>
      </c>
      <c r="F552" s="509"/>
      <c r="G552" s="509"/>
      <c r="H552" s="509"/>
      <c r="I552" s="509"/>
      <c r="J552" s="509"/>
      <c r="K552" s="509"/>
      <c r="L552" s="509"/>
      <c r="M552" s="509"/>
      <c r="N552" s="509">
        <v>2</v>
      </c>
      <c r="O552" s="509">
        <v>33904.6</v>
      </c>
      <c r="P552" s="522"/>
      <c r="Q552" s="510">
        <v>16952.3</v>
      </c>
    </row>
    <row r="553" spans="1:17" ht="14.4" customHeight="1" x14ac:dyDescent="0.3">
      <c r="A553" s="505" t="s">
        <v>2352</v>
      </c>
      <c r="B553" s="506" t="s">
        <v>1917</v>
      </c>
      <c r="C553" s="506" t="s">
        <v>1887</v>
      </c>
      <c r="D553" s="506" t="s">
        <v>2432</v>
      </c>
      <c r="E553" s="506" t="s">
        <v>1965</v>
      </c>
      <c r="F553" s="509">
        <v>1</v>
      </c>
      <c r="G553" s="509">
        <v>1932.09</v>
      </c>
      <c r="H553" s="509">
        <v>1</v>
      </c>
      <c r="I553" s="509">
        <v>1932.09</v>
      </c>
      <c r="J553" s="509"/>
      <c r="K553" s="509"/>
      <c r="L553" s="509"/>
      <c r="M553" s="509"/>
      <c r="N553" s="509"/>
      <c r="O553" s="509"/>
      <c r="P553" s="522"/>
      <c r="Q553" s="510"/>
    </row>
    <row r="554" spans="1:17" ht="14.4" customHeight="1" x14ac:dyDescent="0.3">
      <c r="A554" s="505" t="s">
        <v>2352</v>
      </c>
      <c r="B554" s="506" t="s">
        <v>1917</v>
      </c>
      <c r="C554" s="506" t="s">
        <v>1887</v>
      </c>
      <c r="D554" s="506" t="s">
        <v>2433</v>
      </c>
      <c r="E554" s="506" t="s">
        <v>2434</v>
      </c>
      <c r="F554" s="509"/>
      <c r="G554" s="509"/>
      <c r="H554" s="509"/>
      <c r="I554" s="509"/>
      <c r="J554" s="509">
        <v>1</v>
      </c>
      <c r="K554" s="509">
        <v>9762</v>
      </c>
      <c r="L554" s="509"/>
      <c r="M554" s="509">
        <v>9762</v>
      </c>
      <c r="N554" s="509"/>
      <c r="O554" s="509"/>
      <c r="P554" s="522"/>
      <c r="Q554" s="510"/>
    </row>
    <row r="555" spans="1:17" ht="14.4" customHeight="1" x14ac:dyDescent="0.3">
      <c r="A555" s="505" t="s">
        <v>2352</v>
      </c>
      <c r="B555" s="506" t="s">
        <v>1917</v>
      </c>
      <c r="C555" s="506" t="s">
        <v>1887</v>
      </c>
      <c r="D555" s="506" t="s">
        <v>2435</v>
      </c>
      <c r="E555" s="506" t="s">
        <v>2436</v>
      </c>
      <c r="F555" s="509">
        <v>1</v>
      </c>
      <c r="G555" s="509">
        <v>5424</v>
      </c>
      <c r="H555" s="509">
        <v>1</v>
      </c>
      <c r="I555" s="509">
        <v>5424</v>
      </c>
      <c r="J555" s="509"/>
      <c r="K555" s="509"/>
      <c r="L555" s="509"/>
      <c r="M555" s="509"/>
      <c r="N555" s="509"/>
      <c r="O555" s="509"/>
      <c r="P555" s="522"/>
      <c r="Q555" s="510"/>
    </row>
    <row r="556" spans="1:17" ht="14.4" customHeight="1" x14ac:dyDescent="0.3">
      <c r="A556" s="505" t="s">
        <v>2352</v>
      </c>
      <c r="B556" s="506" t="s">
        <v>1917</v>
      </c>
      <c r="C556" s="506" t="s">
        <v>1894</v>
      </c>
      <c r="D556" s="506" t="s">
        <v>2091</v>
      </c>
      <c r="E556" s="506" t="s">
        <v>2092</v>
      </c>
      <c r="F556" s="509">
        <v>2</v>
      </c>
      <c r="G556" s="509">
        <v>300</v>
      </c>
      <c r="H556" s="509">
        <v>1</v>
      </c>
      <c r="I556" s="509">
        <v>150</v>
      </c>
      <c r="J556" s="509"/>
      <c r="K556" s="509"/>
      <c r="L556" s="509"/>
      <c r="M556" s="509"/>
      <c r="N556" s="509"/>
      <c r="O556" s="509"/>
      <c r="P556" s="522"/>
      <c r="Q556" s="510"/>
    </row>
    <row r="557" spans="1:17" ht="14.4" customHeight="1" x14ac:dyDescent="0.3">
      <c r="A557" s="505" t="s">
        <v>2352</v>
      </c>
      <c r="B557" s="506" t="s">
        <v>1917</v>
      </c>
      <c r="C557" s="506" t="s">
        <v>1894</v>
      </c>
      <c r="D557" s="506" t="s">
        <v>2093</v>
      </c>
      <c r="E557" s="506" t="s">
        <v>2094</v>
      </c>
      <c r="F557" s="509">
        <v>3</v>
      </c>
      <c r="G557" s="509">
        <v>546</v>
      </c>
      <c r="H557" s="509">
        <v>1</v>
      </c>
      <c r="I557" s="509">
        <v>182</v>
      </c>
      <c r="J557" s="509">
        <v>1</v>
      </c>
      <c r="K557" s="509">
        <v>182</v>
      </c>
      <c r="L557" s="509">
        <v>0.33333333333333331</v>
      </c>
      <c r="M557" s="509">
        <v>182</v>
      </c>
      <c r="N557" s="509"/>
      <c r="O557" s="509"/>
      <c r="P557" s="522"/>
      <c r="Q557" s="510"/>
    </row>
    <row r="558" spans="1:17" ht="14.4" customHeight="1" x14ac:dyDescent="0.3">
      <c r="A558" s="505" t="s">
        <v>2352</v>
      </c>
      <c r="B558" s="506" t="s">
        <v>1917</v>
      </c>
      <c r="C558" s="506" t="s">
        <v>1894</v>
      </c>
      <c r="D558" s="506" t="s">
        <v>2095</v>
      </c>
      <c r="E558" s="506" t="s">
        <v>2096</v>
      </c>
      <c r="F558" s="509">
        <v>2</v>
      </c>
      <c r="G558" s="509">
        <v>248</v>
      </c>
      <c r="H558" s="509">
        <v>1</v>
      </c>
      <c r="I558" s="509">
        <v>124</v>
      </c>
      <c r="J558" s="509">
        <v>1</v>
      </c>
      <c r="K558" s="509">
        <v>124</v>
      </c>
      <c r="L558" s="509">
        <v>0.5</v>
      </c>
      <c r="M558" s="509">
        <v>124</v>
      </c>
      <c r="N558" s="509">
        <v>1</v>
      </c>
      <c r="O558" s="509">
        <v>125</v>
      </c>
      <c r="P558" s="522">
        <v>0.50403225806451613</v>
      </c>
      <c r="Q558" s="510">
        <v>125</v>
      </c>
    </row>
    <row r="559" spans="1:17" ht="14.4" customHeight="1" x14ac:dyDescent="0.3">
      <c r="A559" s="505" t="s">
        <v>2352</v>
      </c>
      <c r="B559" s="506" t="s">
        <v>1917</v>
      </c>
      <c r="C559" s="506" t="s">
        <v>1894</v>
      </c>
      <c r="D559" s="506" t="s">
        <v>2097</v>
      </c>
      <c r="E559" s="506" t="s">
        <v>2098</v>
      </c>
      <c r="F559" s="509">
        <v>3</v>
      </c>
      <c r="G559" s="509">
        <v>651</v>
      </c>
      <c r="H559" s="509">
        <v>1</v>
      </c>
      <c r="I559" s="509">
        <v>217</v>
      </c>
      <c r="J559" s="509">
        <v>1</v>
      </c>
      <c r="K559" s="509">
        <v>217</v>
      </c>
      <c r="L559" s="509">
        <v>0.33333333333333331</v>
      </c>
      <c r="M559" s="509">
        <v>217</v>
      </c>
      <c r="N559" s="509"/>
      <c r="O559" s="509"/>
      <c r="P559" s="522"/>
      <c r="Q559" s="510"/>
    </row>
    <row r="560" spans="1:17" ht="14.4" customHeight="1" x14ac:dyDescent="0.3">
      <c r="A560" s="505" t="s">
        <v>2352</v>
      </c>
      <c r="B560" s="506" t="s">
        <v>1917</v>
      </c>
      <c r="C560" s="506" t="s">
        <v>1894</v>
      </c>
      <c r="D560" s="506" t="s">
        <v>2099</v>
      </c>
      <c r="E560" s="506" t="s">
        <v>2100</v>
      </c>
      <c r="F560" s="509"/>
      <c r="G560" s="509"/>
      <c r="H560" s="509"/>
      <c r="I560" s="509"/>
      <c r="J560" s="509">
        <v>1</v>
      </c>
      <c r="K560" s="509">
        <v>217</v>
      </c>
      <c r="L560" s="509"/>
      <c r="M560" s="509">
        <v>217</v>
      </c>
      <c r="N560" s="509"/>
      <c r="O560" s="509"/>
      <c r="P560" s="522"/>
      <c r="Q560" s="510"/>
    </row>
    <row r="561" spans="1:17" ht="14.4" customHeight="1" x14ac:dyDescent="0.3">
      <c r="A561" s="505" t="s">
        <v>2352</v>
      </c>
      <c r="B561" s="506" t="s">
        <v>1917</v>
      </c>
      <c r="C561" s="506" t="s">
        <v>1894</v>
      </c>
      <c r="D561" s="506" t="s">
        <v>2103</v>
      </c>
      <c r="E561" s="506" t="s">
        <v>2104</v>
      </c>
      <c r="F561" s="509"/>
      <c r="G561" s="509"/>
      <c r="H561" s="509"/>
      <c r="I561" s="509"/>
      <c r="J561" s="509">
        <v>4</v>
      </c>
      <c r="K561" s="509">
        <v>877</v>
      </c>
      <c r="L561" s="509"/>
      <c r="M561" s="509">
        <v>219.25</v>
      </c>
      <c r="N561" s="509">
        <v>1</v>
      </c>
      <c r="O561" s="509">
        <v>221</v>
      </c>
      <c r="P561" s="522"/>
      <c r="Q561" s="510">
        <v>221</v>
      </c>
    </row>
    <row r="562" spans="1:17" ht="14.4" customHeight="1" x14ac:dyDescent="0.3">
      <c r="A562" s="505" t="s">
        <v>2352</v>
      </c>
      <c r="B562" s="506" t="s">
        <v>1917</v>
      </c>
      <c r="C562" s="506" t="s">
        <v>1894</v>
      </c>
      <c r="D562" s="506" t="s">
        <v>2121</v>
      </c>
      <c r="E562" s="506" t="s">
        <v>2122</v>
      </c>
      <c r="F562" s="509">
        <v>9</v>
      </c>
      <c r="G562" s="509">
        <v>2934</v>
      </c>
      <c r="H562" s="509">
        <v>1</v>
      </c>
      <c r="I562" s="509">
        <v>326</v>
      </c>
      <c r="J562" s="509">
        <v>11</v>
      </c>
      <c r="K562" s="509">
        <v>3601</v>
      </c>
      <c r="L562" s="509">
        <v>1.22733469665985</v>
      </c>
      <c r="M562" s="509">
        <v>327.36363636363637</v>
      </c>
      <c r="N562" s="509">
        <v>9</v>
      </c>
      <c r="O562" s="509">
        <v>2970</v>
      </c>
      <c r="P562" s="522">
        <v>1.0122699386503067</v>
      </c>
      <c r="Q562" s="510">
        <v>330</v>
      </c>
    </row>
    <row r="563" spans="1:17" ht="14.4" customHeight="1" x14ac:dyDescent="0.3">
      <c r="A563" s="505" t="s">
        <v>2352</v>
      </c>
      <c r="B563" s="506" t="s">
        <v>1917</v>
      </c>
      <c r="C563" s="506" t="s">
        <v>1894</v>
      </c>
      <c r="D563" s="506" t="s">
        <v>2437</v>
      </c>
      <c r="E563" s="506" t="s">
        <v>2438</v>
      </c>
      <c r="F563" s="509">
        <v>5</v>
      </c>
      <c r="G563" s="509">
        <v>68500</v>
      </c>
      <c r="H563" s="509">
        <v>1</v>
      </c>
      <c r="I563" s="509">
        <v>13700</v>
      </c>
      <c r="J563" s="509">
        <v>1</v>
      </c>
      <c r="K563" s="509">
        <v>13717</v>
      </c>
      <c r="L563" s="509">
        <v>0.20024817518248175</v>
      </c>
      <c r="M563" s="509">
        <v>13717</v>
      </c>
      <c r="N563" s="509">
        <v>2</v>
      </c>
      <c r="O563" s="509">
        <v>27448</v>
      </c>
      <c r="P563" s="522">
        <v>0.40070072992700728</v>
      </c>
      <c r="Q563" s="510">
        <v>13724</v>
      </c>
    </row>
    <row r="564" spans="1:17" ht="14.4" customHeight="1" x14ac:dyDescent="0.3">
      <c r="A564" s="505" t="s">
        <v>2352</v>
      </c>
      <c r="B564" s="506" t="s">
        <v>1917</v>
      </c>
      <c r="C564" s="506" t="s">
        <v>1894</v>
      </c>
      <c r="D564" s="506" t="s">
        <v>2125</v>
      </c>
      <c r="E564" s="506" t="s">
        <v>2126</v>
      </c>
      <c r="F564" s="509">
        <v>35</v>
      </c>
      <c r="G564" s="509">
        <v>144445</v>
      </c>
      <c r="H564" s="509">
        <v>1</v>
      </c>
      <c r="I564" s="509">
        <v>4127</v>
      </c>
      <c r="J564" s="509">
        <v>131</v>
      </c>
      <c r="K564" s="509">
        <v>541117</v>
      </c>
      <c r="L564" s="509">
        <v>3.7461802069992038</v>
      </c>
      <c r="M564" s="509">
        <v>4130.6641221374048</v>
      </c>
      <c r="N564" s="509">
        <v>123</v>
      </c>
      <c r="O564" s="509">
        <v>509097</v>
      </c>
      <c r="P564" s="522">
        <v>3.5245041365225518</v>
      </c>
      <c r="Q564" s="510">
        <v>4139</v>
      </c>
    </row>
    <row r="565" spans="1:17" ht="14.4" customHeight="1" x14ac:dyDescent="0.3">
      <c r="A565" s="505" t="s">
        <v>2352</v>
      </c>
      <c r="B565" s="506" t="s">
        <v>1917</v>
      </c>
      <c r="C565" s="506" t="s">
        <v>1894</v>
      </c>
      <c r="D565" s="506" t="s">
        <v>2129</v>
      </c>
      <c r="E565" s="506" t="s">
        <v>2130</v>
      </c>
      <c r="F565" s="509">
        <v>1</v>
      </c>
      <c r="G565" s="509">
        <v>6250</v>
      </c>
      <c r="H565" s="509">
        <v>1</v>
      </c>
      <c r="I565" s="509">
        <v>6250</v>
      </c>
      <c r="J565" s="509"/>
      <c r="K565" s="509"/>
      <c r="L565" s="509"/>
      <c r="M565" s="509"/>
      <c r="N565" s="509"/>
      <c r="O565" s="509"/>
      <c r="P565" s="522"/>
      <c r="Q565" s="510"/>
    </row>
    <row r="566" spans="1:17" ht="14.4" customHeight="1" x14ac:dyDescent="0.3">
      <c r="A566" s="505" t="s">
        <v>2352</v>
      </c>
      <c r="B566" s="506" t="s">
        <v>1917</v>
      </c>
      <c r="C566" s="506" t="s">
        <v>1894</v>
      </c>
      <c r="D566" s="506" t="s">
        <v>2321</v>
      </c>
      <c r="E566" s="506" t="s">
        <v>2322</v>
      </c>
      <c r="F566" s="509">
        <v>20</v>
      </c>
      <c r="G566" s="509">
        <v>300980</v>
      </c>
      <c r="H566" s="509">
        <v>1</v>
      </c>
      <c r="I566" s="509">
        <v>15049</v>
      </c>
      <c r="J566" s="509">
        <v>26</v>
      </c>
      <c r="K566" s="509">
        <v>391434</v>
      </c>
      <c r="L566" s="509">
        <v>1.3005315967838396</v>
      </c>
      <c r="M566" s="509">
        <v>15055.153846153846</v>
      </c>
      <c r="N566" s="509">
        <v>26</v>
      </c>
      <c r="O566" s="509">
        <v>391872</v>
      </c>
      <c r="P566" s="522">
        <v>1.3019868429796</v>
      </c>
      <c r="Q566" s="510">
        <v>15072</v>
      </c>
    </row>
    <row r="567" spans="1:17" ht="14.4" customHeight="1" x14ac:dyDescent="0.3">
      <c r="A567" s="505" t="s">
        <v>2352</v>
      </c>
      <c r="B567" s="506" t="s">
        <v>1917</v>
      </c>
      <c r="C567" s="506" t="s">
        <v>1894</v>
      </c>
      <c r="D567" s="506" t="s">
        <v>2137</v>
      </c>
      <c r="E567" s="506" t="s">
        <v>2138</v>
      </c>
      <c r="F567" s="509">
        <v>354</v>
      </c>
      <c r="G567" s="509">
        <v>1350510</v>
      </c>
      <c r="H567" s="509">
        <v>1</v>
      </c>
      <c r="I567" s="509">
        <v>3815</v>
      </c>
      <c r="J567" s="509">
        <v>409</v>
      </c>
      <c r="K567" s="509">
        <v>1561451</v>
      </c>
      <c r="L567" s="509">
        <v>1.1561935861267225</v>
      </c>
      <c r="M567" s="509">
        <v>3817.7286063569682</v>
      </c>
      <c r="N567" s="509">
        <v>390</v>
      </c>
      <c r="O567" s="509">
        <v>1491360</v>
      </c>
      <c r="P567" s="522">
        <v>1.1042939334029367</v>
      </c>
      <c r="Q567" s="510">
        <v>3824</v>
      </c>
    </row>
    <row r="568" spans="1:17" ht="14.4" customHeight="1" x14ac:dyDescent="0.3">
      <c r="A568" s="505" t="s">
        <v>2352</v>
      </c>
      <c r="B568" s="506" t="s">
        <v>1917</v>
      </c>
      <c r="C568" s="506" t="s">
        <v>1894</v>
      </c>
      <c r="D568" s="506" t="s">
        <v>2139</v>
      </c>
      <c r="E568" s="506" t="s">
        <v>2140</v>
      </c>
      <c r="F568" s="509">
        <v>19</v>
      </c>
      <c r="G568" s="509">
        <v>97850</v>
      </c>
      <c r="H568" s="509">
        <v>1</v>
      </c>
      <c r="I568" s="509">
        <v>5150</v>
      </c>
      <c r="J568" s="509">
        <v>8</v>
      </c>
      <c r="K568" s="509">
        <v>41208</v>
      </c>
      <c r="L568" s="509">
        <v>0.42113438937148695</v>
      </c>
      <c r="M568" s="509">
        <v>5151</v>
      </c>
      <c r="N568" s="509">
        <v>6</v>
      </c>
      <c r="O568" s="509">
        <v>30972</v>
      </c>
      <c r="P568" s="522">
        <v>0.31652529381706695</v>
      </c>
      <c r="Q568" s="510">
        <v>5162</v>
      </c>
    </row>
    <row r="569" spans="1:17" ht="14.4" customHeight="1" x14ac:dyDescent="0.3">
      <c r="A569" s="505" t="s">
        <v>2352</v>
      </c>
      <c r="B569" s="506" t="s">
        <v>1917</v>
      </c>
      <c r="C569" s="506" t="s">
        <v>1894</v>
      </c>
      <c r="D569" s="506" t="s">
        <v>2141</v>
      </c>
      <c r="E569" s="506" t="s">
        <v>2142</v>
      </c>
      <c r="F569" s="509">
        <v>277</v>
      </c>
      <c r="G569" s="509">
        <v>2170295</v>
      </c>
      <c r="H569" s="509">
        <v>1</v>
      </c>
      <c r="I569" s="509">
        <v>7835</v>
      </c>
      <c r="J569" s="509">
        <v>325</v>
      </c>
      <c r="K569" s="509">
        <v>2548312</v>
      </c>
      <c r="L569" s="509">
        <v>1.1741777039526884</v>
      </c>
      <c r="M569" s="509">
        <v>7840.96</v>
      </c>
      <c r="N569" s="509">
        <v>334</v>
      </c>
      <c r="O569" s="509">
        <v>2622902</v>
      </c>
      <c r="P569" s="522">
        <v>1.2085463036131032</v>
      </c>
      <c r="Q569" s="510">
        <v>7853</v>
      </c>
    </row>
    <row r="570" spans="1:17" ht="14.4" customHeight="1" x14ac:dyDescent="0.3">
      <c r="A570" s="505" t="s">
        <v>2352</v>
      </c>
      <c r="B570" s="506" t="s">
        <v>1917</v>
      </c>
      <c r="C570" s="506" t="s">
        <v>1894</v>
      </c>
      <c r="D570" s="506" t="s">
        <v>2439</v>
      </c>
      <c r="E570" s="506" t="s">
        <v>2440</v>
      </c>
      <c r="F570" s="509">
        <v>5</v>
      </c>
      <c r="G570" s="509">
        <v>4570</v>
      </c>
      <c r="H570" s="509">
        <v>1</v>
      </c>
      <c r="I570" s="509">
        <v>914</v>
      </c>
      <c r="J570" s="509"/>
      <c r="K570" s="509"/>
      <c r="L570" s="509"/>
      <c r="M570" s="509"/>
      <c r="N570" s="509">
        <v>3</v>
      </c>
      <c r="O570" s="509">
        <v>2757</v>
      </c>
      <c r="P570" s="522">
        <v>0.60328227571115978</v>
      </c>
      <c r="Q570" s="510">
        <v>919</v>
      </c>
    </row>
    <row r="571" spans="1:17" ht="14.4" customHeight="1" x14ac:dyDescent="0.3">
      <c r="A571" s="505" t="s">
        <v>2352</v>
      </c>
      <c r="B571" s="506" t="s">
        <v>1917</v>
      </c>
      <c r="C571" s="506" t="s">
        <v>1894</v>
      </c>
      <c r="D571" s="506" t="s">
        <v>2153</v>
      </c>
      <c r="E571" s="506" t="s">
        <v>2154</v>
      </c>
      <c r="F571" s="509"/>
      <c r="G571" s="509"/>
      <c r="H571" s="509"/>
      <c r="I571" s="509"/>
      <c r="J571" s="509">
        <v>1</v>
      </c>
      <c r="K571" s="509">
        <v>1277</v>
      </c>
      <c r="L571" s="509"/>
      <c r="M571" s="509">
        <v>1277</v>
      </c>
      <c r="N571" s="509">
        <v>2</v>
      </c>
      <c r="O571" s="509">
        <v>2562</v>
      </c>
      <c r="P571" s="522"/>
      <c r="Q571" s="510">
        <v>1281</v>
      </c>
    </row>
    <row r="572" spans="1:17" ht="14.4" customHeight="1" x14ac:dyDescent="0.3">
      <c r="A572" s="505" t="s">
        <v>2352</v>
      </c>
      <c r="B572" s="506" t="s">
        <v>1917</v>
      </c>
      <c r="C572" s="506" t="s">
        <v>1894</v>
      </c>
      <c r="D572" s="506" t="s">
        <v>2155</v>
      </c>
      <c r="E572" s="506" t="s">
        <v>2156</v>
      </c>
      <c r="F572" s="509"/>
      <c r="G572" s="509"/>
      <c r="H572" s="509"/>
      <c r="I572" s="509"/>
      <c r="J572" s="509">
        <v>1</v>
      </c>
      <c r="K572" s="509">
        <v>1164</v>
      </c>
      <c r="L572" s="509"/>
      <c r="M572" s="509">
        <v>1164</v>
      </c>
      <c r="N572" s="509">
        <v>1</v>
      </c>
      <c r="O572" s="509">
        <v>1167</v>
      </c>
      <c r="P572" s="522"/>
      <c r="Q572" s="510">
        <v>1167</v>
      </c>
    </row>
    <row r="573" spans="1:17" ht="14.4" customHeight="1" x14ac:dyDescent="0.3">
      <c r="A573" s="505" t="s">
        <v>2352</v>
      </c>
      <c r="B573" s="506" t="s">
        <v>1917</v>
      </c>
      <c r="C573" s="506" t="s">
        <v>1894</v>
      </c>
      <c r="D573" s="506" t="s">
        <v>2157</v>
      </c>
      <c r="E573" s="506" t="s">
        <v>2158</v>
      </c>
      <c r="F573" s="509">
        <v>18</v>
      </c>
      <c r="G573" s="509">
        <v>91224</v>
      </c>
      <c r="H573" s="509">
        <v>1</v>
      </c>
      <c r="I573" s="509">
        <v>5068</v>
      </c>
      <c r="J573" s="509">
        <v>16</v>
      </c>
      <c r="K573" s="509">
        <v>81124</v>
      </c>
      <c r="L573" s="509">
        <v>0.88928352188020698</v>
      </c>
      <c r="M573" s="509">
        <v>5070.25</v>
      </c>
      <c r="N573" s="509">
        <v>17</v>
      </c>
      <c r="O573" s="509">
        <v>86292</v>
      </c>
      <c r="P573" s="522">
        <v>0.94593528018942385</v>
      </c>
      <c r="Q573" s="510">
        <v>5076</v>
      </c>
    </row>
    <row r="574" spans="1:17" ht="14.4" customHeight="1" x14ac:dyDescent="0.3">
      <c r="A574" s="505" t="s">
        <v>2352</v>
      </c>
      <c r="B574" s="506" t="s">
        <v>1917</v>
      </c>
      <c r="C574" s="506" t="s">
        <v>1894</v>
      </c>
      <c r="D574" s="506" t="s">
        <v>2161</v>
      </c>
      <c r="E574" s="506" t="s">
        <v>2162</v>
      </c>
      <c r="F574" s="509"/>
      <c r="G574" s="509"/>
      <c r="H574" s="509"/>
      <c r="I574" s="509"/>
      <c r="J574" s="509"/>
      <c r="K574" s="509"/>
      <c r="L574" s="509"/>
      <c r="M574" s="509"/>
      <c r="N574" s="509">
        <v>1</v>
      </c>
      <c r="O574" s="509">
        <v>5516</v>
      </c>
      <c r="P574" s="522"/>
      <c r="Q574" s="510">
        <v>5516</v>
      </c>
    </row>
    <row r="575" spans="1:17" ht="14.4" customHeight="1" x14ac:dyDescent="0.3">
      <c r="A575" s="505" t="s">
        <v>2352</v>
      </c>
      <c r="B575" s="506" t="s">
        <v>1917</v>
      </c>
      <c r="C575" s="506" t="s">
        <v>1894</v>
      </c>
      <c r="D575" s="506" t="s">
        <v>2323</v>
      </c>
      <c r="E575" s="506" t="s">
        <v>2324</v>
      </c>
      <c r="F575" s="509">
        <v>20</v>
      </c>
      <c r="G575" s="509">
        <v>0</v>
      </c>
      <c r="H575" s="509"/>
      <c r="I575" s="509">
        <v>0</v>
      </c>
      <c r="J575" s="509">
        <v>27</v>
      </c>
      <c r="K575" s="509">
        <v>0</v>
      </c>
      <c r="L575" s="509"/>
      <c r="M575" s="509">
        <v>0</v>
      </c>
      <c r="N575" s="509">
        <v>24</v>
      </c>
      <c r="O575" s="509">
        <v>0</v>
      </c>
      <c r="P575" s="522"/>
      <c r="Q575" s="510">
        <v>0</v>
      </c>
    </row>
    <row r="576" spans="1:17" ht="14.4" customHeight="1" x14ac:dyDescent="0.3">
      <c r="A576" s="505" t="s">
        <v>2352</v>
      </c>
      <c r="B576" s="506" t="s">
        <v>1917</v>
      </c>
      <c r="C576" s="506" t="s">
        <v>1894</v>
      </c>
      <c r="D576" s="506" t="s">
        <v>2441</v>
      </c>
      <c r="E576" s="506" t="s">
        <v>2324</v>
      </c>
      <c r="F576" s="509"/>
      <c r="G576" s="509"/>
      <c r="H576" s="509"/>
      <c r="I576" s="509"/>
      <c r="J576" s="509"/>
      <c r="K576" s="509"/>
      <c r="L576" s="509"/>
      <c r="M576" s="509"/>
      <c r="N576" s="509">
        <v>2</v>
      </c>
      <c r="O576" s="509">
        <v>0</v>
      </c>
      <c r="P576" s="522"/>
      <c r="Q576" s="510">
        <v>0</v>
      </c>
    </row>
    <row r="577" spans="1:17" ht="14.4" customHeight="1" x14ac:dyDescent="0.3">
      <c r="A577" s="505" t="s">
        <v>2352</v>
      </c>
      <c r="B577" s="506" t="s">
        <v>1917</v>
      </c>
      <c r="C577" s="506" t="s">
        <v>1894</v>
      </c>
      <c r="D577" s="506" t="s">
        <v>2442</v>
      </c>
      <c r="E577" s="506" t="s">
        <v>2222</v>
      </c>
      <c r="F577" s="509"/>
      <c r="G577" s="509"/>
      <c r="H577" s="509"/>
      <c r="I577" s="509"/>
      <c r="J577" s="509"/>
      <c r="K577" s="509"/>
      <c r="L577" s="509"/>
      <c r="M577" s="509"/>
      <c r="N577" s="509">
        <v>3</v>
      </c>
      <c r="O577" s="509">
        <v>0</v>
      </c>
      <c r="P577" s="522"/>
      <c r="Q577" s="510">
        <v>0</v>
      </c>
    </row>
    <row r="578" spans="1:17" ht="14.4" customHeight="1" x14ac:dyDescent="0.3">
      <c r="A578" s="505" t="s">
        <v>2352</v>
      </c>
      <c r="B578" s="506" t="s">
        <v>1917</v>
      </c>
      <c r="C578" s="506" t="s">
        <v>1894</v>
      </c>
      <c r="D578" s="506" t="s">
        <v>2165</v>
      </c>
      <c r="E578" s="506" t="s">
        <v>2166</v>
      </c>
      <c r="F578" s="509">
        <v>5</v>
      </c>
      <c r="G578" s="509">
        <v>3710</v>
      </c>
      <c r="H578" s="509">
        <v>1</v>
      </c>
      <c r="I578" s="509">
        <v>742</v>
      </c>
      <c r="J578" s="509">
        <v>1</v>
      </c>
      <c r="K578" s="509">
        <v>749</v>
      </c>
      <c r="L578" s="509">
        <v>0.2018867924528302</v>
      </c>
      <c r="M578" s="509">
        <v>749</v>
      </c>
      <c r="N578" s="509">
        <v>7</v>
      </c>
      <c r="O578" s="509">
        <v>5264</v>
      </c>
      <c r="P578" s="522">
        <v>1.4188679245283018</v>
      </c>
      <c r="Q578" s="510">
        <v>752</v>
      </c>
    </row>
    <row r="579" spans="1:17" ht="14.4" customHeight="1" x14ac:dyDescent="0.3">
      <c r="A579" s="505" t="s">
        <v>2352</v>
      </c>
      <c r="B579" s="506" t="s">
        <v>1917</v>
      </c>
      <c r="C579" s="506" t="s">
        <v>1894</v>
      </c>
      <c r="D579" s="506" t="s">
        <v>2167</v>
      </c>
      <c r="E579" s="506" t="s">
        <v>2168</v>
      </c>
      <c r="F579" s="509">
        <v>130</v>
      </c>
      <c r="G579" s="509">
        <v>22490</v>
      </c>
      <c r="H579" s="509">
        <v>1</v>
      </c>
      <c r="I579" s="509">
        <v>173</v>
      </c>
      <c r="J579" s="509">
        <v>127</v>
      </c>
      <c r="K579" s="509">
        <v>22032</v>
      </c>
      <c r="L579" s="509">
        <v>0.97963539350822593</v>
      </c>
      <c r="M579" s="509">
        <v>173.48031496062993</v>
      </c>
      <c r="N579" s="509">
        <v>119</v>
      </c>
      <c r="O579" s="509">
        <v>20825</v>
      </c>
      <c r="P579" s="522">
        <v>0.92596709648732767</v>
      </c>
      <c r="Q579" s="510">
        <v>175</v>
      </c>
    </row>
    <row r="580" spans="1:17" ht="14.4" customHeight="1" x14ac:dyDescent="0.3">
      <c r="A580" s="505" t="s">
        <v>2352</v>
      </c>
      <c r="B580" s="506" t="s">
        <v>1917</v>
      </c>
      <c r="C580" s="506" t="s">
        <v>1894</v>
      </c>
      <c r="D580" s="506" t="s">
        <v>2169</v>
      </c>
      <c r="E580" s="506" t="s">
        <v>2170</v>
      </c>
      <c r="F580" s="509">
        <v>6</v>
      </c>
      <c r="G580" s="509">
        <v>11976</v>
      </c>
      <c r="H580" s="509">
        <v>1</v>
      </c>
      <c r="I580" s="509">
        <v>1996</v>
      </c>
      <c r="J580" s="509">
        <v>5</v>
      </c>
      <c r="K580" s="509">
        <v>9983</v>
      </c>
      <c r="L580" s="509">
        <v>0.83358383433533734</v>
      </c>
      <c r="M580" s="509">
        <v>1996.6</v>
      </c>
      <c r="N580" s="509">
        <v>3</v>
      </c>
      <c r="O580" s="509">
        <v>6003</v>
      </c>
      <c r="P580" s="522">
        <v>0.50125250501002006</v>
      </c>
      <c r="Q580" s="510">
        <v>2001</v>
      </c>
    </row>
    <row r="581" spans="1:17" ht="14.4" customHeight="1" x14ac:dyDescent="0.3">
      <c r="A581" s="505" t="s">
        <v>2352</v>
      </c>
      <c r="B581" s="506" t="s">
        <v>1917</v>
      </c>
      <c r="C581" s="506" t="s">
        <v>1894</v>
      </c>
      <c r="D581" s="506" t="s">
        <v>2175</v>
      </c>
      <c r="E581" s="506" t="s">
        <v>2176</v>
      </c>
      <c r="F581" s="509">
        <v>15</v>
      </c>
      <c r="G581" s="509">
        <v>40380</v>
      </c>
      <c r="H581" s="509">
        <v>1</v>
      </c>
      <c r="I581" s="509">
        <v>2692</v>
      </c>
      <c r="J581" s="509">
        <v>13</v>
      </c>
      <c r="K581" s="509">
        <v>35014</v>
      </c>
      <c r="L581" s="509">
        <v>0.86711243189697873</v>
      </c>
      <c r="M581" s="509">
        <v>2693.3846153846152</v>
      </c>
      <c r="N581" s="509">
        <v>15</v>
      </c>
      <c r="O581" s="509">
        <v>40440</v>
      </c>
      <c r="P581" s="522">
        <v>1.0014858841010401</v>
      </c>
      <c r="Q581" s="510">
        <v>2696</v>
      </c>
    </row>
    <row r="582" spans="1:17" ht="14.4" customHeight="1" x14ac:dyDescent="0.3">
      <c r="A582" s="505" t="s">
        <v>2352</v>
      </c>
      <c r="B582" s="506" t="s">
        <v>1917</v>
      </c>
      <c r="C582" s="506" t="s">
        <v>1894</v>
      </c>
      <c r="D582" s="506" t="s">
        <v>2177</v>
      </c>
      <c r="E582" s="506" t="s">
        <v>2178</v>
      </c>
      <c r="F582" s="509">
        <v>15</v>
      </c>
      <c r="G582" s="509">
        <v>77700</v>
      </c>
      <c r="H582" s="509">
        <v>1</v>
      </c>
      <c r="I582" s="509">
        <v>5180</v>
      </c>
      <c r="J582" s="509">
        <v>13</v>
      </c>
      <c r="K582" s="509">
        <v>67376</v>
      </c>
      <c r="L582" s="509">
        <v>0.86712998712998712</v>
      </c>
      <c r="M582" s="509">
        <v>5182.7692307692305</v>
      </c>
      <c r="N582" s="509">
        <v>12</v>
      </c>
      <c r="O582" s="509">
        <v>62256</v>
      </c>
      <c r="P582" s="522">
        <v>0.80123552123552122</v>
      </c>
      <c r="Q582" s="510">
        <v>5188</v>
      </c>
    </row>
    <row r="583" spans="1:17" ht="14.4" customHeight="1" x14ac:dyDescent="0.3">
      <c r="A583" s="505" t="s">
        <v>2352</v>
      </c>
      <c r="B583" s="506" t="s">
        <v>1917</v>
      </c>
      <c r="C583" s="506" t="s">
        <v>1894</v>
      </c>
      <c r="D583" s="506" t="s">
        <v>2187</v>
      </c>
      <c r="E583" s="506" t="s">
        <v>2188</v>
      </c>
      <c r="F583" s="509">
        <v>31</v>
      </c>
      <c r="G583" s="509">
        <v>64356</v>
      </c>
      <c r="H583" s="509">
        <v>1</v>
      </c>
      <c r="I583" s="509">
        <v>2076</v>
      </c>
      <c r="J583" s="509">
        <v>56</v>
      </c>
      <c r="K583" s="509">
        <v>116416</v>
      </c>
      <c r="L583" s="509">
        <v>1.8089377835788427</v>
      </c>
      <c r="M583" s="509">
        <v>2078.8571428571427</v>
      </c>
      <c r="N583" s="509">
        <v>73</v>
      </c>
      <c r="O583" s="509">
        <v>151986</v>
      </c>
      <c r="P583" s="522">
        <v>2.3616446019019204</v>
      </c>
      <c r="Q583" s="510">
        <v>2082</v>
      </c>
    </row>
    <row r="584" spans="1:17" ht="14.4" customHeight="1" x14ac:dyDescent="0.3">
      <c r="A584" s="505" t="s">
        <v>2352</v>
      </c>
      <c r="B584" s="506" t="s">
        <v>1917</v>
      </c>
      <c r="C584" s="506" t="s">
        <v>1894</v>
      </c>
      <c r="D584" s="506" t="s">
        <v>2189</v>
      </c>
      <c r="E584" s="506" t="s">
        <v>2190</v>
      </c>
      <c r="F584" s="509">
        <v>3</v>
      </c>
      <c r="G584" s="509">
        <v>450</v>
      </c>
      <c r="H584" s="509">
        <v>1</v>
      </c>
      <c r="I584" s="509">
        <v>150</v>
      </c>
      <c r="J584" s="509">
        <v>1</v>
      </c>
      <c r="K584" s="509">
        <v>150</v>
      </c>
      <c r="L584" s="509">
        <v>0.33333333333333331</v>
      </c>
      <c r="M584" s="509">
        <v>150</v>
      </c>
      <c r="N584" s="509"/>
      <c r="O584" s="509"/>
      <c r="P584" s="522"/>
      <c r="Q584" s="510"/>
    </row>
    <row r="585" spans="1:17" ht="14.4" customHeight="1" x14ac:dyDescent="0.3">
      <c r="A585" s="505" t="s">
        <v>2352</v>
      </c>
      <c r="B585" s="506" t="s">
        <v>1917</v>
      </c>
      <c r="C585" s="506" t="s">
        <v>1894</v>
      </c>
      <c r="D585" s="506" t="s">
        <v>2193</v>
      </c>
      <c r="E585" s="506" t="s">
        <v>2194</v>
      </c>
      <c r="F585" s="509">
        <v>36</v>
      </c>
      <c r="G585" s="509">
        <v>7128</v>
      </c>
      <c r="H585" s="509">
        <v>1</v>
      </c>
      <c r="I585" s="509">
        <v>198</v>
      </c>
      <c r="J585" s="509">
        <v>30</v>
      </c>
      <c r="K585" s="509">
        <v>5943</v>
      </c>
      <c r="L585" s="509">
        <v>0.8337542087542088</v>
      </c>
      <c r="M585" s="509">
        <v>198.1</v>
      </c>
      <c r="N585" s="509">
        <v>26</v>
      </c>
      <c r="O585" s="509">
        <v>5200</v>
      </c>
      <c r="P585" s="522">
        <v>0.72951739618406286</v>
      </c>
      <c r="Q585" s="510">
        <v>200</v>
      </c>
    </row>
    <row r="586" spans="1:17" ht="14.4" customHeight="1" x14ac:dyDescent="0.3">
      <c r="A586" s="505" t="s">
        <v>2352</v>
      </c>
      <c r="B586" s="506" t="s">
        <v>1917</v>
      </c>
      <c r="C586" s="506" t="s">
        <v>1894</v>
      </c>
      <c r="D586" s="506" t="s">
        <v>2199</v>
      </c>
      <c r="E586" s="506" t="s">
        <v>2200</v>
      </c>
      <c r="F586" s="509"/>
      <c r="G586" s="509"/>
      <c r="H586" s="509"/>
      <c r="I586" s="509"/>
      <c r="J586" s="509">
        <v>1</v>
      </c>
      <c r="K586" s="509">
        <v>158</v>
      </c>
      <c r="L586" s="509"/>
      <c r="M586" s="509">
        <v>158</v>
      </c>
      <c r="N586" s="509"/>
      <c r="O586" s="509"/>
      <c r="P586" s="522"/>
      <c r="Q586" s="510"/>
    </row>
    <row r="587" spans="1:17" ht="14.4" customHeight="1" x14ac:dyDescent="0.3">
      <c r="A587" s="505" t="s">
        <v>2352</v>
      </c>
      <c r="B587" s="506" t="s">
        <v>1917</v>
      </c>
      <c r="C587" s="506" t="s">
        <v>1894</v>
      </c>
      <c r="D587" s="506" t="s">
        <v>2204</v>
      </c>
      <c r="E587" s="506" t="s">
        <v>2205</v>
      </c>
      <c r="F587" s="509">
        <v>38</v>
      </c>
      <c r="G587" s="509">
        <v>80484</v>
      </c>
      <c r="H587" s="509">
        <v>1</v>
      </c>
      <c r="I587" s="509">
        <v>2118</v>
      </c>
      <c r="J587" s="509">
        <v>38</v>
      </c>
      <c r="K587" s="509">
        <v>80526</v>
      </c>
      <c r="L587" s="509">
        <v>1.000521842850753</v>
      </c>
      <c r="M587" s="509">
        <v>2119.1052631578946</v>
      </c>
      <c r="N587" s="509">
        <v>44</v>
      </c>
      <c r="O587" s="509">
        <v>93412</v>
      </c>
      <c r="P587" s="522">
        <v>1.1606281993936682</v>
      </c>
      <c r="Q587" s="510">
        <v>2123</v>
      </c>
    </row>
    <row r="588" spans="1:17" ht="14.4" customHeight="1" x14ac:dyDescent="0.3">
      <c r="A588" s="505" t="s">
        <v>2352</v>
      </c>
      <c r="B588" s="506" t="s">
        <v>1917</v>
      </c>
      <c r="C588" s="506" t="s">
        <v>1894</v>
      </c>
      <c r="D588" s="506" t="s">
        <v>2206</v>
      </c>
      <c r="E588" s="506" t="s">
        <v>2138</v>
      </c>
      <c r="F588" s="509">
        <v>377</v>
      </c>
      <c r="G588" s="509">
        <v>702728</v>
      </c>
      <c r="H588" s="509">
        <v>1</v>
      </c>
      <c r="I588" s="509">
        <v>1864</v>
      </c>
      <c r="J588" s="509">
        <v>442</v>
      </c>
      <c r="K588" s="509">
        <v>824473</v>
      </c>
      <c r="L588" s="509">
        <v>1.1732462631345271</v>
      </c>
      <c r="M588" s="509">
        <v>1865.3235294117646</v>
      </c>
      <c r="N588" s="509">
        <v>439</v>
      </c>
      <c r="O588" s="509">
        <v>820491</v>
      </c>
      <c r="P588" s="522">
        <v>1.1675797748204142</v>
      </c>
      <c r="Q588" s="510">
        <v>1869</v>
      </c>
    </row>
    <row r="589" spans="1:17" ht="14.4" customHeight="1" x14ac:dyDescent="0.3">
      <c r="A589" s="505" t="s">
        <v>2352</v>
      </c>
      <c r="B589" s="506" t="s">
        <v>1917</v>
      </c>
      <c r="C589" s="506" t="s">
        <v>1894</v>
      </c>
      <c r="D589" s="506" t="s">
        <v>2215</v>
      </c>
      <c r="E589" s="506" t="s">
        <v>2216</v>
      </c>
      <c r="F589" s="509">
        <v>211</v>
      </c>
      <c r="G589" s="509">
        <v>1769024</v>
      </c>
      <c r="H589" s="509">
        <v>1</v>
      </c>
      <c r="I589" s="509">
        <v>8384</v>
      </c>
      <c r="J589" s="509">
        <v>256</v>
      </c>
      <c r="K589" s="509">
        <v>2147624</v>
      </c>
      <c r="L589" s="509">
        <v>1.2140163163416664</v>
      </c>
      <c r="M589" s="509">
        <v>8389.15625</v>
      </c>
      <c r="N589" s="509">
        <v>248</v>
      </c>
      <c r="O589" s="509">
        <v>2082952</v>
      </c>
      <c r="P589" s="522">
        <v>1.1774583046923048</v>
      </c>
      <c r="Q589" s="510">
        <v>8399</v>
      </c>
    </row>
    <row r="590" spans="1:17" ht="14.4" customHeight="1" x14ac:dyDescent="0.3">
      <c r="A590" s="505" t="s">
        <v>2352</v>
      </c>
      <c r="B590" s="506" t="s">
        <v>1917</v>
      </c>
      <c r="C590" s="506" t="s">
        <v>1894</v>
      </c>
      <c r="D590" s="506" t="s">
        <v>2221</v>
      </c>
      <c r="E590" s="506" t="s">
        <v>2222</v>
      </c>
      <c r="F590" s="509">
        <v>25</v>
      </c>
      <c r="G590" s="509">
        <v>0</v>
      </c>
      <c r="H590" s="509"/>
      <c r="I590" s="509">
        <v>0</v>
      </c>
      <c r="J590" s="509">
        <v>37</v>
      </c>
      <c r="K590" s="509">
        <v>0</v>
      </c>
      <c r="L590" s="509"/>
      <c r="M590" s="509">
        <v>0</v>
      </c>
      <c r="N590" s="509">
        <v>41</v>
      </c>
      <c r="O590" s="509">
        <v>0</v>
      </c>
      <c r="P590" s="522"/>
      <c r="Q590" s="510">
        <v>0</v>
      </c>
    </row>
    <row r="591" spans="1:17" ht="14.4" customHeight="1" x14ac:dyDescent="0.3">
      <c r="A591" s="505" t="s">
        <v>2352</v>
      </c>
      <c r="B591" s="506" t="s">
        <v>1917</v>
      </c>
      <c r="C591" s="506" t="s">
        <v>1894</v>
      </c>
      <c r="D591" s="506" t="s">
        <v>2223</v>
      </c>
      <c r="E591" s="506" t="s">
        <v>2224</v>
      </c>
      <c r="F591" s="509">
        <v>1</v>
      </c>
      <c r="G591" s="509">
        <v>1993</v>
      </c>
      <c r="H591" s="509">
        <v>1</v>
      </c>
      <c r="I591" s="509">
        <v>1993</v>
      </c>
      <c r="J591" s="509"/>
      <c r="K591" s="509"/>
      <c r="L591" s="509"/>
      <c r="M591" s="509"/>
      <c r="N591" s="509"/>
      <c r="O591" s="509"/>
      <c r="P591" s="522"/>
      <c r="Q591" s="510"/>
    </row>
    <row r="592" spans="1:17" ht="14.4" customHeight="1" x14ac:dyDescent="0.3">
      <c r="A592" s="505" t="s">
        <v>2352</v>
      </c>
      <c r="B592" s="506" t="s">
        <v>1917</v>
      </c>
      <c r="C592" s="506" t="s">
        <v>1894</v>
      </c>
      <c r="D592" s="506" t="s">
        <v>2225</v>
      </c>
      <c r="E592" s="506" t="s">
        <v>2226</v>
      </c>
      <c r="F592" s="509">
        <v>8</v>
      </c>
      <c r="G592" s="509">
        <v>7312</v>
      </c>
      <c r="H592" s="509">
        <v>1</v>
      </c>
      <c r="I592" s="509">
        <v>914</v>
      </c>
      <c r="J592" s="509">
        <v>4</v>
      </c>
      <c r="K592" s="509">
        <v>3660</v>
      </c>
      <c r="L592" s="509">
        <v>0.50054704595185995</v>
      </c>
      <c r="M592" s="509">
        <v>915</v>
      </c>
      <c r="N592" s="509">
        <v>3</v>
      </c>
      <c r="O592" s="509">
        <v>2757</v>
      </c>
      <c r="P592" s="522">
        <v>0.37705142231947486</v>
      </c>
      <c r="Q592" s="510">
        <v>919</v>
      </c>
    </row>
    <row r="593" spans="1:17" ht="14.4" customHeight="1" x14ac:dyDescent="0.3">
      <c r="A593" s="505" t="s">
        <v>2352</v>
      </c>
      <c r="B593" s="506" t="s">
        <v>1917</v>
      </c>
      <c r="C593" s="506" t="s">
        <v>1894</v>
      </c>
      <c r="D593" s="506" t="s">
        <v>2229</v>
      </c>
      <c r="E593" s="506" t="s">
        <v>2230</v>
      </c>
      <c r="F593" s="509">
        <v>6</v>
      </c>
      <c r="G593" s="509">
        <v>3354</v>
      </c>
      <c r="H593" s="509">
        <v>1</v>
      </c>
      <c r="I593" s="509">
        <v>559</v>
      </c>
      <c r="J593" s="509">
        <v>3</v>
      </c>
      <c r="K593" s="509">
        <v>1683</v>
      </c>
      <c r="L593" s="509">
        <v>0.50178890876565296</v>
      </c>
      <c r="M593" s="509">
        <v>561</v>
      </c>
      <c r="N593" s="509">
        <v>6</v>
      </c>
      <c r="O593" s="509">
        <v>3378</v>
      </c>
      <c r="P593" s="522">
        <v>1.0071556350626119</v>
      </c>
      <c r="Q593" s="510">
        <v>563</v>
      </c>
    </row>
    <row r="594" spans="1:17" ht="14.4" customHeight="1" x14ac:dyDescent="0.3">
      <c r="A594" s="505" t="s">
        <v>2352</v>
      </c>
      <c r="B594" s="506" t="s">
        <v>1917</v>
      </c>
      <c r="C594" s="506" t="s">
        <v>1894</v>
      </c>
      <c r="D594" s="506" t="s">
        <v>2243</v>
      </c>
      <c r="E594" s="506" t="s">
        <v>2244</v>
      </c>
      <c r="F594" s="509"/>
      <c r="G594" s="509"/>
      <c r="H594" s="509"/>
      <c r="I594" s="509"/>
      <c r="J594" s="509"/>
      <c r="K594" s="509"/>
      <c r="L594" s="509"/>
      <c r="M594" s="509"/>
      <c r="N594" s="509">
        <v>14</v>
      </c>
      <c r="O594" s="509">
        <v>0</v>
      </c>
      <c r="P594" s="522"/>
      <c r="Q594" s="510">
        <v>0</v>
      </c>
    </row>
    <row r="595" spans="1:17" ht="14.4" customHeight="1" x14ac:dyDescent="0.3">
      <c r="A595" s="505" t="s">
        <v>2443</v>
      </c>
      <c r="B595" s="506" t="s">
        <v>1917</v>
      </c>
      <c r="C595" s="506" t="s">
        <v>1918</v>
      </c>
      <c r="D595" s="506" t="s">
        <v>1921</v>
      </c>
      <c r="E595" s="506" t="s">
        <v>626</v>
      </c>
      <c r="F595" s="509">
        <v>4</v>
      </c>
      <c r="G595" s="509">
        <v>3993.6600000000003</v>
      </c>
      <c r="H595" s="509">
        <v>1</v>
      </c>
      <c r="I595" s="509">
        <v>998.41500000000008</v>
      </c>
      <c r="J595" s="509"/>
      <c r="K595" s="509"/>
      <c r="L595" s="509"/>
      <c r="M595" s="509"/>
      <c r="N595" s="509"/>
      <c r="O595" s="509"/>
      <c r="P595" s="522"/>
      <c r="Q595" s="510"/>
    </row>
    <row r="596" spans="1:17" ht="14.4" customHeight="1" x14ac:dyDescent="0.3">
      <c r="A596" s="505" t="s">
        <v>2443</v>
      </c>
      <c r="B596" s="506" t="s">
        <v>1917</v>
      </c>
      <c r="C596" s="506" t="s">
        <v>1918</v>
      </c>
      <c r="D596" s="506" t="s">
        <v>1922</v>
      </c>
      <c r="E596" s="506" t="s">
        <v>626</v>
      </c>
      <c r="F596" s="509">
        <v>2</v>
      </c>
      <c r="G596" s="509">
        <v>3991.84</v>
      </c>
      <c r="H596" s="509">
        <v>1</v>
      </c>
      <c r="I596" s="509">
        <v>1995.92</v>
      </c>
      <c r="J596" s="509">
        <v>2.5</v>
      </c>
      <c r="K596" s="509">
        <v>5000.66</v>
      </c>
      <c r="L596" s="509">
        <v>1.2527205499218406</v>
      </c>
      <c r="M596" s="509">
        <v>2000.2639999999999</v>
      </c>
      <c r="N596" s="509">
        <v>9.5</v>
      </c>
      <c r="O596" s="509">
        <v>16257.03</v>
      </c>
      <c r="P596" s="522">
        <v>4.0725655336887252</v>
      </c>
      <c r="Q596" s="510">
        <v>1711.2663157894738</v>
      </c>
    </row>
    <row r="597" spans="1:17" ht="14.4" customHeight="1" x14ac:dyDescent="0.3">
      <c r="A597" s="505" t="s">
        <v>2443</v>
      </c>
      <c r="B597" s="506" t="s">
        <v>1917</v>
      </c>
      <c r="C597" s="506" t="s">
        <v>1918</v>
      </c>
      <c r="D597" s="506" t="s">
        <v>1923</v>
      </c>
      <c r="E597" s="506" t="s">
        <v>1924</v>
      </c>
      <c r="F597" s="509">
        <v>1.32</v>
      </c>
      <c r="G597" s="509">
        <v>3511.2599999999998</v>
      </c>
      <c r="H597" s="509">
        <v>1</v>
      </c>
      <c r="I597" s="509">
        <v>2660.045454545454</v>
      </c>
      <c r="J597" s="509">
        <v>6.5200000000000005</v>
      </c>
      <c r="K597" s="509">
        <v>17417.879999999997</v>
      </c>
      <c r="L597" s="509">
        <v>4.9605782539601169</v>
      </c>
      <c r="M597" s="509">
        <v>2671.4539877300608</v>
      </c>
      <c r="N597" s="509">
        <v>2.71</v>
      </c>
      <c r="O597" s="509">
        <v>6924.86</v>
      </c>
      <c r="P597" s="522">
        <v>1.9721866224660094</v>
      </c>
      <c r="Q597" s="510">
        <v>2555.2988929889298</v>
      </c>
    </row>
    <row r="598" spans="1:17" ht="14.4" customHeight="1" x14ac:dyDescent="0.3">
      <c r="A598" s="505" t="s">
        <v>2443</v>
      </c>
      <c r="B598" s="506" t="s">
        <v>1917</v>
      </c>
      <c r="C598" s="506" t="s">
        <v>1918</v>
      </c>
      <c r="D598" s="506" t="s">
        <v>1925</v>
      </c>
      <c r="E598" s="506" t="s">
        <v>1924</v>
      </c>
      <c r="F598" s="509">
        <v>2.4000000000000004</v>
      </c>
      <c r="G598" s="509">
        <v>15958.98</v>
      </c>
      <c r="H598" s="509">
        <v>1</v>
      </c>
      <c r="I598" s="509">
        <v>6649.5749999999989</v>
      </c>
      <c r="J598" s="509">
        <v>4.4000000000000004</v>
      </c>
      <c r="K598" s="509">
        <v>29385.840000000004</v>
      </c>
      <c r="L598" s="509">
        <v>1.8413357244635937</v>
      </c>
      <c r="M598" s="509">
        <v>6678.6</v>
      </c>
      <c r="N598" s="509">
        <v>4.2</v>
      </c>
      <c r="O598" s="509">
        <v>26830.65</v>
      </c>
      <c r="P598" s="522">
        <v>1.68122586781862</v>
      </c>
      <c r="Q598" s="510">
        <v>6388.25</v>
      </c>
    </row>
    <row r="599" spans="1:17" ht="14.4" customHeight="1" x14ac:dyDescent="0.3">
      <c r="A599" s="505" t="s">
        <v>2443</v>
      </c>
      <c r="B599" s="506" t="s">
        <v>1917</v>
      </c>
      <c r="C599" s="506" t="s">
        <v>1918</v>
      </c>
      <c r="D599" s="506" t="s">
        <v>1927</v>
      </c>
      <c r="E599" s="506" t="s">
        <v>637</v>
      </c>
      <c r="F599" s="509">
        <v>5.6000000000000005</v>
      </c>
      <c r="G599" s="509">
        <v>5507.55</v>
      </c>
      <c r="H599" s="509">
        <v>1</v>
      </c>
      <c r="I599" s="509">
        <v>983.49107142857133</v>
      </c>
      <c r="J599" s="509">
        <v>4.1999999999999993</v>
      </c>
      <c r="K599" s="509">
        <v>4153.88</v>
      </c>
      <c r="L599" s="509">
        <v>0.75421557679912121</v>
      </c>
      <c r="M599" s="509">
        <v>989.0190476190478</v>
      </c>
      <c r="N599" s="509">
        <v>7.9999999999999991</v>
      </c>
      <c r="O599" s="509">
        <v>7610.6900000000005</v>
      </c>
      <c r="P599" s="522">
        <v>1.3818648945538399</v>
      </c>
      <c r="Q599" s="510">
        <v>951.33625000000018</v>
      </c>
    </row>
    <row r="600" spans="1:17" ht="14.4" customHeight="1" x14ac:dyDescent="0.3">
      <c r="A600" s="505" t="s">
        <v>2443</v>
      </c>
      <c r="B600" s="506" t="s">
        <v>1917</v>
      </c>
      <c r="C600" s="506" t="s">
        <v>1918</v>
      </c>
      <c r="D600" s="506" t="s">
        <v>1931</v>
      </c>
      <c r="E600" s="506" t="s">
        <v>716</v>
      </c>
      <c r="F600" s="509">
        <v>2.3200000000000003</v>
      </c>
      <c r="G600" s="509">
        <v>24879.570000000003</v>
      </c>
      <c r="H600" s="509">
        <v>1</v>
      </c>
      <c r="I600" s="509">
        <v>10723.952586206897</v>
      </c>
      <c r="J600" s="509">
        <v>3.3900000000000006</v>
      </c>
      <c r="K600" s="509">
        <v>35043.770000000004</v>
      </c>
      <c r="L600" s="509">
        <v>1.4085359996173568</v>
      </c>
      <c r="M600" s="509">
        <v>10337.395280235987</v>
      </c>
      <c r="N600" s="509">
        <v>1.65</v>
      </c>
      <c r="O600" s="509">
        <v>16315.03</v>
      </c>
      <c r="P600" s="522">
        <v>0.65576012768709424</v>
      </c>
      <c r="Q600" s="510">
        <v>9887.8969696969707</v>
      </c>
    </row>
    <row r="601" spans="1:17" ht="14.4" customHeight="1" x14ac:dyDescent="0.3">
      <c r="A601" s="505" t="s">
        <v>2443</v>
      </c>
      <c r="B601" s="506" t="s">
        <v>1917</v>
      </c>
      <c r="C601" s="506" t="s">
        <v>1918</v>
      </c>
      <c r="D601" s="506" t="s">
        <v>1934</v>
      </c>
      <c r="E601" s="506" t="s">
        <v>716</v>
      </c>
      <c r="F601" s="509">
        <v>0.2</v>
      </c>
      <c r="G601" s="509">
        <v>1289.99</v>
      </c>
      <c r="H601" s="509">
        <v>1</v>
      </c>
      <c r="I601" s="509">
        <v>6449.95</v>
      </c>
      <c r="J601" s="509">
        <v>0.1</v>
      </c>
      <c r="K601" s="509">
        <v>650.65</v>
      </c>
      <c r="L601" s="509">
        <v>0.50438375491282872</v>
      </c>
      <c r="M601" s="509">
        <v>6506.4999999999991</v>
      </c>
      <c r="N601" s="509"/>
      <c r="O601" s="509"/>
      <c r="P601" s="522"/>
      <c r="Q601" s="510"/>
    </row>
    <row r="602" spans="1:17" ht="14.4" customHeight="1" x14ac:dyDescent="0.3">
      <c r="A602" s="505" t="s">
        <v>2443</v>
      </c>
      <c r="B602" s="506" t="s">
        <v>1917</v>
      </c>
      <c r="C602" s="506" t="s">
        <v>1918</v>
      </c>
      <c r="D602" s="506" t="s">
        <v>1935</v>
      </c>
      <c r="E602" s="506"/>
      <c r="F602" s="509">
        <v>0.14000000000000001</v>
      </c>
      <c r="G602" s="509">
        <v>1613.27</v>
      </c>
      <c r="H602" s="509">
        <v>1</v>
      </c>
      <c r="I602" s="509">
        <v>11523.357142857141</v>
      </c>
      <c r="J602" s="509"/>
      <c r="K602" s="509"/>
      <c r="L602" s="509"/>
      <c r="M602" s="509"/>
      <c r="N602" s="509"/>
      <c r="O602" s="509"/>
      <c r="P602" s="522"/>
      <c r="Q602" s="510"/>
    </row>
    <row r="603" spans="1:17" ht="14.4" customHeight="1" x14ac:dyDescent="0.3">
      <c r="A603" s="505" t="s">
        <v>2443</v>
      </c>
      <c r="B603" s="506" t="s">
        <v>1917</v>
      </c>
      <c r="C603" s="506" t="s">
        <v>1918</v>
      </c>
      <c r="D603" s="506" t="s">
        <v>1938</v>
      </c>
      <c r="E603" s="506" t="s">
        <v>641</v>
      </c>
      <c r="F603" s="509">
        <v>12.5</v>
      </c>
      <c r="G603" s="509">
        <v>12173.289999999999</v>
      </c>
      <c r="H603" s="509">
        <v>1</v>
      </c>
      <c r="I603" s="509">
        <v>973.86319999999989</v>
      </c>
      <c r="J603" s="509">
        <v>20.5</v>
      </c>
      <c r="K603" s="509">
        <v>19992.009999999998</v>
      </c>
      <c r="L603" s="509">
        <v>1.6422848712221594</v>
      </c>
      <c r="M603" s="509">
        <v>975.21999999999991</v>
      </c>
      <c r="N603" s="509">
        <v>20.5</v>
      </c>
      <c r="O603" s="509">
        <v>19122.809999999998</v>
      </c>
      <c r="P603" s="522">
        <v>1.57088264552968</v>
      </c>
      <c r="Q603" s="510">
        <v>932.81999999999994</v>
      </c>
    </row>
    <row r="604" spans="1:17" ht="14.4" customHeight="1" x14ac:dyDescent="0.3">
      <c r="A604" s="505" t="s">
        <v>2443</v>
      </c>
      <c r="B604" s="506" t="s">
        <v>1917</v>
      </c>
      <c r="C604" s="506" t="s">
        <v>1918</v>
      </c>
      <c r="D604" s="506" t="s">
        <v>1943</v>
      </c>
      <c r="E604" s="506" t="s">
        <v>660</v>
      </c>
      <c r="F604" s="509">
        <v>3.1100000000000003</v>
      </c>
      <c r="G604" s="509">
        <v>33852.049999999996</v>
      </c>
      <c r="H604" s="509">
        <v>1</v>
      </c>
      <c r="I604" s="509">
        <v>10884.90353697749</v>
      </c>
      <c r="J604" s="509">
        <v>2.5000000000000004</v>
      </c>
      <c r="K604" s="509">
        <v>27249.250000000004</v>
      </c>
      <c r="L604" s="509">
        <v>0.80495125110591548</v>
      </c>
      <c r="M604" s="509">
        <v>10899.699999999999</v>
      </c>
      <c r="N604" s="509">
        <v>0.38</v>
      </c>
      <c r="O604" s="509">
        <v>3364.5199999999995</v>
      </c>
      <c r="P604" s="522">
        <v>9.9388958718895901E-2</v>
      </c>
      <c r="Q604" s="510">
        <v>8853.9999999999982</v>
      </c>
    </row>
    <row r="605" spans="1:17" ht="14.4" customHeight="1" x14ac:dyDescent="0.3">
      <c r="A605" s="505" t="s">
        <v>2443</v>
      </c>
      <c r="B605" s="506" t="s">
        <v>1917</v>
      </c>
      <c r="C605" s="506" t="s">
        <v>1918</v>
      </c>
      <c r="D605" s="506" t="s">
        <v>1944</v>
      </c>
      <c r="E605" s="506" t="s">
        <v>738</v>
      </c>
      <c r="F605" s="509">
        <v>0.1</v>
      </c>
      <c r="G605" s="509">
        <v>193.91</v>
      </c>
      <c r="H605" s="509">
        <v>1</v>
      </c>
      <c r="I605" s="509">
        <v>1939.1</v>
      </c>
      <c r="J605" s="509"/>
      <c r="K605" s="509"/>
      <c r="L605" s="509"/>
      <c r="M605" s="509"/>
      <c r="N605" s="509">
        <v>0.1</v>
      </c>
      <c r="O605" s="509">
        <v>194.93</v>
      </c>
      <c r="P605" s="522">
        <v>1.005260172244856</v>
      </c>
      <c r="Q605" s="510">
        <v>1949.3</v>
      </c>
    </row>
    <row r="606" spans="1:17" ht="14.4" customHeight="1" x14ac:dyDescent="0.3">
      <c r="A606" s="505" t="s">
        <v>2443</v>
      </c>
      <c r="B606" s="506" t="s">
        <v>1917</v>
      </c>
      <c r="C606" s="506" t="s">
        <v>1918</v>
      </c>
      <c r="D606" s="506" t="s">
        <v>2337</v>
      </c>
      <c r="E606" s="506"/>
      <c r="F606" s="509">
        <v>0.06</v>
      </c>
      <c r="G606" s="509">
        <v>65.52</v>
      </c>
      <c r="H606" s="509">
        <v>1</v>
      </c>
      <c r="I606" s="509">
        <v>1092</v>
      </c>
      <c r="J606" s="509"/>
      <c r="K606" s="509"/>
      <c r="L606" s="509"/>
      <c r="M606" s="509"/>
      <c r="N606" s="509"/>
      <c r="O606" s="509"/>
      <c r="P606" s="522"/>
      <c r="Q606" s="510"/>
    </row>
    <row r="607" spans="1:17" ht="14.4" customHeight="1" x14ac:dyDescent="0.3">
      <c r="A607" s="505" t="s">
        <v>2443</v>
      </c>
      <c r="B607" s="506" t="s">
        <v>1917</v>
      </c>
      <c r="C607" s="506" t="s">
        <v>1918</v>
      </c>
      <c r="D607" s="506" t="s">
        <v>1945</v>
      </c>
      <c r="E607" s="506" t="s">
        <v>660</v>
      </c>
      <c r="F607" s="509"/>
      <c r="G607" s="509"/>
      <c r="H607" s="509"/>
      <c r="I607" s="509"/>
      <c r="J607" s="509">
        <v>2.8</v>
      </c>
      <c r="K607" s="509">
        <v>6116.0500000000011</v>
      </c>
      <c r="L607" s="509"/>
      <c r="M607" s="509">
        <v>2184.303571428572</v>
      </c>
      <c r="N607" s="509">
        <v>10.85</v>
      </c>
      <c r="O607" s="509">
        <v>19213.189999999999</v>
      </c>
      <c r="P607" s="522"/>
      <c r="Q607" s="510">
        <v>1770.800921658986</v>
      </c>
    </row>
    <row r="608" spans="1:17" ht="14.4" customHeight="1" x14ac:dyDescent="0.3">
      <c r="A608" s="505" t="s">
        <v>2443</v>
      </c>
      <c r="B608" s="506" t="s">
        <v>1917</v>
      </c>
      <c r="C608" s="506" t="s">
        <v>1918</v>
      </c>
      <c r="D608" s="506" t="s">
        <v>1948</v>
      </c>
      <c r="E608" s="506" t="s">
        <v>660</v>
      </c>
      <c r="F608" s="509"/>
      <c r="G608" s="509"/>
      <c r="H608" s="509"/>
      <c r="I608" s="509"/>
      <c r="J608" s="509"/>
      <c r="K608" s="509"/>
      <c r="L608" s="509"/>
      <c r="M608" s="509"/>
      <c r="N608" s="509">
        <v>0.37</v>
      </c>
      <c r="O608" s="509">
        <v>12962.279999999999</v>
      </c>
      <c r="P608" s="522"/>
      <c r="Q608" s="510">
        <v>35033.189189189186</v>
      </c>
    </row>
    <row r="609" spans="1:17" ht="14.4" customHeight="1" x14ac:dyDescent="0.3">
      <c r="A609" s="505" t="s">
        <v>2443</v>
      </c>
      <c r="B609" s="506" t="s">
        <v>1917</v>
      </c>
      <c r="C609" s="506" t="s">
        <v>1887</v>
      </c>
      <c r="D609" s="506" t="s">
        <v>1961</v>
      </c>
      <c r="E609" s="506" t="s">
        <v>1960</v>
      </c>
      <c r="F609" s="509">
        <v>1</v>
      </c>
      <c r="G609" s="509">
        <v>1408.42</v>
      </c>
      <c r="H609" s="509">
        <v>1</v>
      </c>
      <c r="I609" s="509">
        <v>1408.42</v>
      </c>
      <c r="J609" s="509">
        <v>1</v>
      </c>
      <c r="K609" s="509">
        <v>1408.42</v>
      </c>
      <c r="L609" s="509">
        <v>1</v>
      </c>
      <c r="M609" s="509">
        <v>1408.42</v>
      </c>
      <c r="N609" s="509"/>
      <c r="O609" s="509"/>
      <c r="P609" s="522"/>
      <c r="Q609" s="510"/>
    </row>
    <row r="610" spans="1:17" ht="14.4" customHeight="1" x14ac:dyDescent="0.3">
      <c r="A610" s="505" t="s">
        <v>2443</v>
      </c>
      <c r="B610" s="506" t="s">
        <v>1917</v>
      </c>
      <c r="C610" s="506" t="s">
        <v>1887</v>
      </c>
      <c r="D610" s="506" t="s">
        <v>1962</v>
      </c>
      <c r="E610" s="506" t="s">
        <v>1960</v>
      </c>
      <c r="F610" s="509"/>
      <c r="G610" s="509"/>
      <c r="H610" s="509"/>
      <c r="I610" s="509"/>
      <c r="J610" s="509">
        <v>2</v>
      </c>
      <c r="K610" s="509">
        <v>3414.62</v>
      </c>
      <c r="L610" s="509"/>
      <c r="M610" s="509">
        <v>1707.31</v>
      </c>
      <c r="N610" s="509">
        <v>1</v>
      </c>
      <c r="O610" s="509">
        <v>1707.31</v>
      </c>
      <c r="P610" s="522"/>
      <c r="Q610" s="510">
        <v>1707.31</v>
      </c>
    </row>
    <row r="611" spans="1:17" ht="14.4" customHeight="1" x14ac:dyDescent="0.3">
      <c r="A611" s="505" t="s">
        <v>2443</v>
      </c>
      <c r="B611" s="506" t="s">
        <v>1917</v>
      </c>
      <c r="C611" s="506" t="s">
        <v>1887</v>
      </c>
      <c r="D611" s="506" t="s">
        <v>1963</v>
      </c>
      <c r="E611" s="506" t="s">
        <v>1960</v>
      </c>
      <c r="F611" s="509">
        <v>16</v>
      </c>
      <c r="G611" s="509">
        <v>33060.800000000003</v>
      </c>
      <c r="H611" s="509">
        <v>1</v>
      </c>
      <c r="I611" s="509">
        <v>2066.3000000000002</v>
      </c>
      <c r="J611" s="509">
        <v>16</v>
      </c>
      <c r="K611" s="509">
        <v>33060.800000000003</v>
      </c>
      <c r="L611" s="509">
        <v>1</v>
      </c>
      <c r="M611" s="509">
        <v>2066.3000000000002</v>
      </c>
      <c r="N611" s="509">
        <v>9</v>
      </c>
      <c r="O611" s="509">
        <v>18596.7</v>
      </c>
      <c r="P611" s="522">
        <v>0.5625</v>
      </c>
      <c r="Q611" s="510">
        <v>2066.3000000000002</v>
      </c>
    </row>
    <row r="612" spans="1:17" ht="14.4" customHeight="1" x14ac:dyDescent="0.3">
      <c r="A612" s="505" t="s">
        <v>2443</v>
      </c>
      <c r="B612" s="506" t="s">
        <v>1917</v>
      </c>
      <c r="C612" s="506" t="s">
        <v>1887</v>
      </c>
      <c r="D612" s="506" t="s">
        <v>1964</v>
      </c>
      <c r="E612" s="506" t="s">
        <v>1965</v>
      </c>
      <c r="F612" s="509">
        <v>1</v>
      </c>
      <c r="G612" s="509">
        <v>1932.09</v>
      </c>
      <c r="H612" s="509">
        <v>1</v>
      </c>
      <c r="I612" s="509">
        <v>1932.09</v>
      </c>
      <c r="J612" s="509">
        <v>1</v>
      </c>
      <c r="K612" s="509">
        <v>1932.09</v>
      </c>
      <c r="L612" s="509">
        <v>1</v>
      </c>
      <c r="M612" s="509">
        <v>1932.09</v>
      </c>
      <c r="N612" s="509"/>
      <c r="O612" s="509"/>
      <c r="P612" s="522"/>
      <c r="Q612" s="510"/>
    </row>
    <row r="613" spans="1:17" ht="14.4" customHeight="1" x14ac:dyDescent="0.3">
      <c r="A613" s="505" t="s">
        <v>2443</v>
      </c>
      <c r="B613" s="506" t="s">
        <v>1917</v>
      </c>
      <c r="C613" s="506" t="s">
        <v>1887</v>
      </c>
      <c r="D613" s="506" t="s">
        <v>1966</v>
      </c>
      <c r="E613" s="506" t="s">
        <v>1967</v>
      </c>
      <c r="F613" s="509">
        <v>19</v>
      </c>
      <c r="G613" s="509">
        <v>19527.440000000002</v>
      </c>
      <c r="H613" s="509">
        <v>1</v>
      </c>
      <c r="I613" s="509">
        <v>1027.7600000000002</v>
      </c>
      <c r="J613" s="509">
        <v>17</v>
      </c>
      <c r="K613" s="509">
        <v>17471.920000000002</v>
      </c>
      <c r="L613" s="509">
        <v>0.89473684210526316</v>
      </c>
      <c r="M613" s="509">
        <v>1027.7600000000002</v>
      </c>
      <c r="N613" s="509">
        <v>11</v>
      </c>
      <c r="O613" s="509">
        <v>11305.36</v>
      </c>
      <c r="P613" s="522">
        <v>0.57894736842105254</v>
      </c>
      <c r="Q613" s="510">
        <v>1027.76</v>
      </c>
    </row>
    <row r="614" spans="1:17" ht="14.4" customHeight="1" x14ac:dyDescent="0.3">
      <c r="A614" s="505" t="s">
        <v>2443</v>
      </c>
      <c r="B614" s="506" t="s">
        <v>1917</v>
      </c>
      <c r="C614" s="506" t="s">
        <v>1887</v>
      </c>
      <c r="D614" s="506" t="s">
        <v>1968</v>
      </c>
      <c r="E614" s="506" t="s">
        <v>1967</v>
      </c>
      <c r="F614" s="509"/>
      <c r="G614" s="509"/>
      <c r="H614" s="509"/>
      <c r="I614" s="509"/>
      <c r="J614" s="509">
        <v>1</v>
      </c>
      <c r="K614" s="509">
        <v>2141.85</v>
      </c>
      <c r="L614" s="509"/>
      <c r="M614" s="509">
        <v>2141.85</v>
      </c>
      <c r="N614" s="509"/>
      <c r="O614" s="509"/>
      <c r="P614" s="522"/>
      <c r="Q614" s="510"/>
    </row>
    <row r="615" spans="1:17" ht="14.4" customHeight="1" x14ac:dyDescent="0.3">
      <c r="A615" s="505" t="s">
        <v>2443</v>
      </c>
      <c r="B615" s="506" t="s">
        <v>1917</v>
      </c>
      <c r="C615" s="506" t="s">
        <v>1887</v>
      </c>
      <c r="D615" s="506" t="s">
        <v>2444</v>
      </c>
      <c r="E615" s="506" t="s">
        <v>2445</v>
      </c>
      <c r="F615" s="509">
        <v>9</v>
      </c>
      <c r="G615" s="509">
        <v>156150</v>
      </c>
      <c r="H615" s="509">
        <v>1</v>
      </c>
      <c r="I615" s="509">
        <v>17350</v>
      </c>
      <c r="J615" s="509">
        <v>14</v>
      </c>
      <c r="K615" s="509">
        <v>242900</v>
      </c>
      <c r="L615" s="509">
        <v>1.5555555555555556</v>
      </c>
      <c r="M615" s="509">
        <v>17350</v>
      </c>
      <c r="N615" s="509">
        <v>7</v>
      </c>
      <c r="O615" s="509">
        <v>121450</v>
      </c>
      <c r="P615" s="522">
        <v>0.77777777777777779</v>
      </c>
      <c r="Q615" s="510">
        <v>17350</v>
      </c>
    </row>
    <row r="616" spans="1:17" ht="14.4" customHeight="1" x14ac:dyDescent="0.3">
      <c r="A616" s="505" t="s">
        <v>2443</v>
      </c>
      <c r="B616" s="506" t="s">
        <v>1917</v>
      </c>
      <c r="C616" s="506" t="s">
        <v>1887</v>
      </c>
      <c r="D616" s="506" t="s">
        <v>2297</v>
      </c>
      <c r="E616" s="506" t="s">
        <v>2298</v>
      </c>
      <c r="F616" s="509">
        <v>7</v>
      </c>
      <c r="G616" s="509">
        <v>23200.03</v>
      </c>
      <c r="H616" s="509">
        <v>1</v>
      </c>
      <c r="I616" s="509">
        <v>3314.29</v>
      </c>
      <c r="J616" s="509">
        <v>9</v>
      </c>
      <c r="K616" s="509">
        <v>29828.61</v>
      </c>
      <c r="L616" s="509">
        <v>1.2857142857142858</v>
      </c>
      <c r="M616" s="509">
        <v>3314.29</v>
      </c>
      <c r="N616" s="509">
        <v>1</v>
      </c>
      <c r="O616" s="509">
        <v>3314.29</v>
      </c>
      <c r="P616" s="522">
        <v>0.14285714285714285</v>
      </c>
      <c r="Q616" s="510">
        <v>3314.29</v>
      </c>
    </row>
    <row r="617" spans="1:17" ht="14.4" customHeight="1" x14ac:dyDescent="0.3">
      <c r="A617" s="505" t="s">
        <v>2443</v>
      </c>
      <c r="B617" s="506" t="s">
        <v>1917</v>
      </c>
      <c r="C617" s="506" t="s">
        <v>1887</v>
      </c>
      <c r="D617" s="506" t="s">
        <v>1973</v>
      </c>
      <c r="E617" s="506" t="s">
        <v>1974</v>
      </c>
      <c r="F617" s="509">
        <v>11</v>
      </c>
      <c r="G617" s="509">
        <v>129492</v>
      </c>
      <c r="H617" s="509">
        <v>1</v>
      </c>
      <c r="I617" s="509">
        <v>11772</v>
      </c>
      <c r="J617" s="509">
        <v>11</v>
      </c>
      <c r="K617" s="509">
        <v>129492</v>
      </c>
      <c r="L617" s="509">
        <v>1</v>
      </c>
      <c r="M617" s="509">
        <v>11772</v>
      </c>
      <c r="N617" s="509">
        <v>8</v>
      </c>
      <c r="O617" s="509">
        <v>94176</v>
      </c>
      <c r="P617" s="522">
        <v>0.72727272727272729</v>
      </c>
      <c r="Q617" s="510">
        <v>11772</v>
      </c>
    </row>
    <row r="618" spans="1:17" ht="14.4" customHeight="1" x14ac:dyDescent="0.3">
      <c r="A618" s="505" t="s">
        <v>2443</v>
      </c>
      <c r="B618" s="506" t="s">
        <v>1917</v>
      </c>
      <c r="C618" s="506" t="s">
        <v>1887</v>
      </c>
      <c r="D618" s="506" t="s">
        <v>1977</v>
      </c>
      <c r="E618" s="506" t="s">
        <v>1978</v>
      </c>
      <c r="F618" s="509"/>
      <c r="G618" s="509"/>
      <c r="H618" s="509"/>
      <c r="I618" s="509"/>
      <c r="J618" s="509">
        <v>1</v>
      </c>
      <c r="K618" s="509">
        <v>2236.5</v>
      </c>
      <c r="L618" s="509"/>
      <c r="M618" s="509">
        <v>2236.5</v>
      </c>
      <c r="N618" s="509"/>
      <c r="O618" s="509"/>
      <c r="P618" s="522"/>
      <c r="Q618" s="510"/>
    </row>
    <row r="619" spans="1:17" ht="14.4" customHeight="1" x14ac:dyDescent="0.3">
      <c r="A619" s="505" t="s">
        <v>2443</v>
      </c>
      <c r="B619" s="506" t="s">
        <v>1917</v>
      </c>
      <c r="C619" s="506" t="s">
        <v>1887</v>
      </c>
      <c r="D619" s="506" t="s">
        <v>1987</v>
      </c>
      <c r="E619" s="506" t="s">
        <v>1988</v>
      </c>
      <c r="F619" s="509">
        <v>1</v>
      </c>
      <c r="G619" s="509">
        <v>1123.73</v>
      </c>
      <c r="H619" s="509">
        <v>1</v>
      </c>
      <c r="I619" s="509">
        <v>1123.73</v>
      </c>
      <c r="J619" s="509"/>
      <c r="K619" s="509"/>
      <c r="L619" s="509"/>
      <c r="M619" s="509"/>
      <c r="N619" s="509"/>
      <c r="O619" s="509"/>
      <c r="P619" s="522"/>
      <c r="Q619" s="510"/>
    </row>
    <row r="620" spans="1:17" ht="14.4" customHeight="1" x14ac:dyDescent="0.3">
      <c r="A620" s="505" t="s">
        <v>2443</v>
      </c>
      <c r="B620" s="506" t="s">
        <v>1917</v>
      </c>
      <c r="C620" s="506" t="s">
        <v>1887</v>
      </c>
      <c r="D620" s="506" t="s">
        <v>2446</v>
      </c>
      <c r="E620" s="506" t="s">
        <v>2447</v>
      </c>
      <c r="F620" s="509"/>
      <c r="G620" s="509"/>
      <c r="H620" s="509"/>
      <c r="I620" s="509"/>
      <c r="J620" s="509"/>
      <c r="K620" s="509"/>
      <c r="L620" s="509"/>
      <c r="M620" s="509"/>
      <c r="N620" s="509">
        <v>6</v>
      </c>
      <c r="O620" s="509">
        <v>121873.2</v>
      </c>
      <c r="P620" s="522"/>
      <c r="Q620" s="510">
        <v>20312.2</v>
      </c>
    </row>
    <row r="621" spans="1:17" ht="14.4" customHeight="1" x14ac:dyDescent="0.3">
      <c r="A621" s="505" t="s">
        <v>2443</v>
      </c>
      <c r="B621" s="506" t="s">
        <v>1917</v>
      </c>
      <c r="C621" s="506" t="s">
        <v>1887</v>
      </c>
      <c r="D621" s="506" t="s">
        <v>2018</v>
      </c>
      <c r="E621" s="506" t="s">
        <v>2019</v>
      </c>
      <c r="F621" s="509">
        <v>1</v>
      </c>
      <c r="G621" s="509">
        <v>605.65</v>
      </c>
      <c r="H621" s="509">
        <v>1</v>
      </c>
      <c r="I621" s="509">
        <v>605.65</v>
      </c>
      <c r="J621" s="509"/>
      <c r="K621" s="509"/>
      <c r="L621" s="509"/>
      <c r="M621" s="509"/>
      <c r="N621" s="509"/>
      <c r="O621" s="509"/>
      <c r="P621" s="522"/>
      <c r="Q621" s="510"/>
    </row>
    <row r="622" spans="1:17" ht="14.4" customHeight="1" x14ac:dyDescent="0.3">
      <c r="A622" s="505" t="s">
        <v>2443</v>
      </c>
      <c r="B622" s="506" t="s">
        <v>1917</v>
      </c>
      <c r="C622" s="506" t="s">
        <v>1887</v>
      </c>
      <c r="D622" s="506" t="s">
        <v>2022</v>
      </c>
      <c r="E622" s="506" t="s">
        <v>2023</v>
      </c>
      <c r="F622" s="509">
        <v>20</v>
      </c>
      <c r="G622" s="509">
        <v>16623.2</v>
      </c>
      <c r="H622" s="509">
        <v>1</v>
      </c>
      <c r="I622" s="509">
        <v>831.16000000000008</v>
      </c>
      <c r="J622" s="509">
        <v>17</v>
      </c>
      <c r="K622" s="509">
        <v>14129.72</v>
      </c>
      <c r="L622" s="509">
        <v>0.85</v>
      </c>
      <c r="M622" s="509">
        <v>831.16</v>
      </c>
      <c r="N622" s="509">
        <v>12</v>
      </c>
      <c r="O622" s="509">
        <v>9973.92</v>
      </c>
      <c r="P622" s="522">
        <v>0.6</v>
      </c>
      <c r="Q622" s="510">
        <v>831.16</v>
      </c>
    </row>
    <row r="623" spans="1:17" ht="14.4" customHeight="1" x14ac:dyDescent="0.3">
      <c r="A623" s="505" t="s">
        <v>2443</v>
      </c>
      <c r="B623" s="506" t="s">
        <v>1917</v>
      </c>
      <c r="C623" s="506" t="s">
        <v>1887</v>
      </c>
      <c r="D623" s="506" t="s">
        <v>2024</v>
      </c>
      <c r="E623" s="506" t="s">
        <v>2023</v>
      </c>
      <c r="F623" s="509"/>
      <c r="G623" s="509"/>
      <c r="H623" s="509"/>
      <c r="I623" s="509"/>
      <c r="J623" s="509">
        <v>1</v>
      </c>
      <c r="K623" s="509">
        <v>888.06</v>
      </c>
      <c r="L623" s="509"/>
      <c r="M623" s="509">
        <v>888.06</v>
      </c>
      <c r="N623" s="509"/>
      <c r="O623" s="509"/>
      <c r="P623" s="522"/>
      <c r="Q623" s="510"/>
    </row>
    <row r="624" spans="1:17" ht="14.4" customHeight="1" x14ac:dyDescent="0.3">
      <c r="A624" s="505" t="s">
        <v>2443</v>
      </c>
      <c r="B624" s="506" t="s">
        <v>1917</v>
      </c>
      <c r="C624" s="506" t="s">
        <v>1887</v>
      </c>
      <c r="D624" s="506" t="s">
        <v>2029</v>
      </c>
      <c r="E624" s="506" t="s">
        <v>2030</v>
      </c>
      <c r="F624" s="509">
        <v>13</v>
      </c>
      <c r="G624" s="509">
        <v>50684.4</v>
      </c>
      <c r="H624" s="509">
        <v>1</v>
      </c>
      <c r="I624" s="509">
        <v>3898.8</v>
      </c>
      <c r="J624" s="509"/>
      <c r="K624" s="509"/>
      <c r="L624" s="509"/>
      <c r="M624" s="509"/>
      <c r="N624" s="509"/>
      <c r="O624" s="509"/>
      <c r="P624" s="522"/>
      <c r="Q624" s="510"/>
    </row>
    <row r="625" spans="1:17" ht="14.4" customHeight="1" x14ac:dyDescent="0.3">
      <c r="A625" s="505" t="s">
        <v>2443</v>
      </c>
      <c r="B625" s="506" t="s">
        <v>1917</v>
      </c>
      <c r="C625" s="506" t="s">
        <v>1887</v>
      </c>
      <c r="D625" s="506" t="s">
        <v>2303</v>
      </c>
      <c r="E625" s="506" t="s">
        <v>2304</v>
      </c>
      <c r="F625" s="509">
        <v>26</v>
      </c>
      <c r="G625" s="509">
        <v>572000</v>
      </c>
      <c r="H625" s="509">
        <v>1</v>
      </c>
      <c r="I625" s="509">
        <v>22000</v>
      </c>
      <c r="J625" s="509">
        <v>43</v>
      </c>
      <c r="K625" s="509">
        <v>946000</v>
      </c>
      <c r="L625" s="509">
        <v>1.6538461538461537</v>
      </c>
      <c r="M625" s="509">
        <v>22000</v>
      </c>
      <c r="N625" s="509">
        <v>23</v>
      </c>
      <c r="O625" s="509">
        <v>506000</v>
      </c>
      <c r="P625" s="522">
        <v>0.88461538461538458</v>
      </c>
      <c r="Q625" s="510">
        <v>22000</v>
      </c>
    </row>
    <row r="626" spans="1:17" ht="14.4" customHeight="1" x14ac:dyDescent="0.3">
      <c r="A626" s="505" t="s">
        <v>2443</v>
      </c>
      <c r="B626" s="506" t="s">
        <v>1917</v>
      </c>
      <c r="C626" s="506" t="s">
        <v>1887</v>
      </c>
      <c r="D626" s="506" t="s">
        <v>2374</v>
      </c>
      <c r="E626" s="506"/>
      <c r="F626" s="509"/>
      <c r="G626" s="509"/>
      <c r="H626" s="509"/>
      <c r="I626" s="509"/>
      <c r="J626" s="509">
        <v>1</v>
      </c>
      <c r="K626" s="509">
        <v>15571.36</v>
      </c>
      <c r="L626" s="509"/>
      <c r="M626" s="509">
        <v>15571.36</v>
      </c>
      <c r="N626" s="509"/>
      <c r="O626" s="509"/>
      <c r="P626" s="522"/>
      <c r="Q626" s="510"/>
    </row>
    <row r="627" spans="1:17" ht="14.4" customHeight="1" x14ac:dyDescent="0.3">
      <c r="A627" s="505" t="s">
        <v>2443</v>
      </c>
      <c r="B627" s="506" t="s">
        <v>1917</v>
      </c>
      <c r="C627" s="506" t="s">
        <v>1887</v>
      </c>
      <c r="D627" s="506" t="s">
        <v>2307</v>
      </c>
      <c r="E627" s="506" t="s">
        <v>2308</v>
      </c>
      <c r="F627" s="509"/>
      <c r="G627" s="509"/>
      <c r="H627" s="509"/>
      <c r="I627" s="509"/>
      <c r="J627" s="509"/>
      <c r="K627" s="509"/>
      <c r="L627" s="509"/>
      <c r="M627" s="509"/>
      <c r="N627" s="509">
        <v>7</v>
      </c>
      <c r="O627" s="509">
        <v>25512.06</v>
      </c>
      <c r="P627" s="522"/>
      <c r="Q627" s="510">
        <v>3644.5800000000004</v>
      </c>
    </row>
    <row r="628" spans="1:17" ht="14.4" customHeight="1" x14ac:dyDescent="0.3">
      <c r="A628" s="505" t="s">
        <v>2443</v>
      </c>
      <c r="B628" s="506" t="s">
        <v>1917</v>
      </c>
      <c r="C628" s="506" t="s">
        <v>1887</v>
      </c>
      <c r="D628" s="506" t="s">
        <v>2037</v>
      </c>
      <c r="E628" s="506" t="s">
        <v>2038</v>
      </c>
      <c r="F628" s="509"/>
      <c r="G628" s="509"/>
      <c r="H628" s="509"/>
      <c r="I628" s="509"/>
      <c r="J628" s="509">
        <v>1</v>
      </c>
      <c r="K628" s="509">
        <v>1305.82</v>
      </c>
      <c r="L628" s="509"/>
      <c r="M628" s="509">
        <v>1305.82</v>
      </c>
      <c r="N628" s="509"/>
      <c r="O628" s="509"/>
      <c r="P628" s="522"/>
      <c r="Q628" s="510"/>
    </row>
    <row r="629" spans="1:17" ht="14.4" customHeight="1" x14ac:dyDescent="0.3">
      <c r="A629" s="505" t="s">
        <v>2443</v>
      </c>
      <c r="B629" s="506" t="s">
        <v>1917</v>
      </c>
      <c r="C629" s="506" t="s">
        <v>1887</v>
      </c>
      <c r="D629" s="506" t="s">
        <v>2448</v>
      </c>
      <c r="E629" s="506" t="s">
        <v>2449</v>
      </c>
      <c r="F629" s="509">
        <v>13</v>
      </c>
      <c r="G629" s="509">
        <v>321750</v>
      </c>
      <c r="H629" s="509">
        <v>1</v>
      </c>
      <c r="I629" s="509">
        <v>24750</v>
      </c>
      <c r="J629" s="509">
        <v>20</v>
      </c>
      <c r="K629" s="509">
        <v>495000</v>
      </c>
      <c r="L629" s="509">
        <v>1.5384615384615385</v>
      </c>
      <c r="M629" s="509">
        <v>24750</v>
      </c>
      <c r="N629" s="509">
        <v>14</v>
      </c>
      <c r="O629" s="509">
        <v>346500</v>
      </c>
      <c r="P629" s="522">
        <v>1.0769230769230769</v>
      </c>
      <c r="Q629" s="510">
        <v>24750</v>
      </c>
    </row>
    <row r="630" spans="1:17" ht="14.4" customHeight="1" x14ac:dyDescent="0.3">
      <c r="A630" s="505" t="s">
        <v>2443</v>
      </c>
      <c r="B630" s="506" t="s">
        <v>1917</v>
      </c>
      <c r="C630" s="506" t="s">
        <v>1887</v>
      </c>
      <c r="D630" s="506" t="s">
        <v>2039</v>
      </c>
      <c r="E630" s="506" t="s">
        <v>2040</v>
      </c>
      <c r="F630" s="509">
        <v>5</v>
      </c>
      <c r="G630" s="509">
        <v>1795.5000000000002</v>
      </c>
      <c r="H630" s="509">
        <v>1</v>
      </c>
      <c r="I630" s="509">
        <v>359.1</v>
      </c>
      <c r="J630" s="509">
        <v>3</v>
      </c>
      <c r="K630" s="509">
        <v>1077.3000000000002</v>
      </c>
      <c r="L630" s="509">
        <v>0.6</v>
      </c>
      <c r="M630" s="509">
        <v>359.10000000000008</v>
      </c>
      <c r="N630" s="509">
        <v>4</v>
      </c>
      <c r="O630" s="509">
        <v>1436.4</v>
      </c>
      <c r="P630" s="522">
        <v>0.79999999999999993</v>
      </c>
      <c r="Q630" s="510">
        <v>359.1</v>
      </c>
    </row>
    <row r="631" spans="1:17" ht="14.4" customHeight="1" x14ac:dyDescent="0.3">
      <c r="A631" s="505" t="s">
        <v>2443</v>
      </c>
      <c r="B631" s="506" t="s">
        <v>1917</v>
      </c>
      <c r="C631" s="506" t="s">
        <v>1887</v>
      </c>
      <c r="D631" s="506" t="s">
        <v>2450</v>
      </c>
      <c r="E631" s="506" t="s">
        <v>2451</v>
      </c>
      <c r="F631" s="509">
        <v>8</v>
      </c>
      <c r="G631" s="509">
        <v>104624</v>
      </c>
      <c r="H631" s="509">
        <v>1</v>
      </c>
      <c r="I631" s="509">
        <v>13078</v>
      </c>
      <c r="J631" s="509">
        <v>8</v>
      </c>
      <c r="K631" s="509">
        <v>104624</v>
      </c>
      <c r="L631" s="509">
        <v>1</v>
      </c>
      <c r="M631" s="509">
        <v>13078</v>
      </c>
      <c r="N631" s="509">
        <v>4</v>
      </c>
      <c r="O631" s="509">
        <v>52312</v>
      </c>
      <c r="P631" s="522">
        <v>0.5</v>
      </c>
      <c r="Q631" s="510">
        <v>13078</v>
      </c>
    </row>
    <row r="632" spans="1:17" ht="14.4" customHeight="1" x14ac:dyDescent="0.3">
      <c r="A632" s="505" t="s">
        <v>2443</v>
      </c>
      <c r="B632" s="506" t="s">
        <v>1917</v>
      </c>
      <c r="C632" s="506" t="s">
        <v>1887</v>
      </c>
      <c r="D632" s="506" t="s">
        <v>2452</v>
      </c>
      <c r="E632" s="506" t="s">
        <v>2453</v>
      </c>
      <c r="F632" s="509">
        <v>8</v>
      </c>
      <c r="G632" s="509">
        <v>127896</v>
      </c>
      <c r="H632" s="509">
        <v>1</v>
      </c>
      <c r="I632" s="509">
        <v>15987</v>
      </c>
      <c r="J632" s="509">
        <v>10</v>
      </c>
      <c r="K632" s="509">
        <v>159870</v>
      </c>
      <c r="L632" s="509">
        <v>1.25</v>
      </c>
      <c r="M632" s="509">
        <v>15987</v>
      </c>
      <c r="N632" s="509">
        <v>5</v>
      </c>
      <c r="O632" s="509">
        <v>79935</v>
      </c>
      <c r="P632" s="522">
        <v>0.625</v>
      </c>
      <c r="Q632" s="510">
        <v>15987</v>
      </c>
    </row>
    <row r="633" spans="1:17" ht="14.4" customHeight="1" x14ac:dyDescent="0.3">
      <c r="A633" s="505" t="s">
        <v>2443</v>
      </c>
      <c r="B633" s="506" t="s">
        <v>1917</v>
      </c>
      <c r="C633" s="506" t="s">
        <v>1887</v>
      </c>
      <c r="D633" s="506" t="s">
        <v>2454</v>
      </c>
      <c r="E633" s="506" t="s">
        <v>2455</v>
      </c>
      <c r="F633" s="509">
        <v>8</v>
      </c>
      <c r="G633" s="509">
        <v>279680</v>
      </c>
      <c r="H633" s="509">
        <v>1</v>
      </c>
      <c r="I633" s="509">
        <v>34960</v>
      </c>
      <c r="J633" s="509">
        <v>10</v>
      </c>
      <c r="K633" s="509">
        <v>349600</v>
      </c>
      <c r="L633" s="509">
        <v>1.25</v>
      </c>
      <c r="M633" s="509">
        <v>34960</v>
      </c>
      <c r="N633" s="509">
        <v>8</v>
      </c>
      <c r="O633" s="509">
        <v>279680</v>
      </c>
      <c r="P633" s="522">
        <v>1</v>
      </c>
      <c r="Q633" s="510">
        <v>34960</v>
      </c>
    </row>
    <row r="634" spans="1:17" ht="14.4" customHeight="1" x14ac:dyDescent="0.3">
      <c r="A634" s="505" t="s">
        <v>2443</v>
      </c>
      <c r="B634" s="506" t="s">
        <v>1917</v>
      </c>
      <c r="C634" s="506" t="s">
        <v>1887</v>
      </c>
      <c r="D634" s="506" t="s">
        <v>1888</v>
      </c>
      <c r="E634" s="506" t="s">
        <v>1889</v>
      </c>
      <c r="F634" s="509">
        <v>1</v>
      </c>
      <c r="G634" s="509">
        <v>893.9</v>
      </c>
      <c r="H634" s="509">
        <v>1</v>
      </c>
      <c r="I634" s="509">
        <v>893.9</v>
      </c>
      <c r="J634" s="509"/>
      <c r="K634" s="509"/>
      <c r="L634" s="509"/>
      <c r="M634" s="509"/>
      <c r="N634" s="509"/>
      <c r="O634" s="509"/>
      <c r="P634" s="522"/>
      <c r="Q634" s="510"/>
    </row>
    <row r="635" spans="1:17" ht="14.4" customHeight="1" x14ac:dyDescent="0.3">
      <c r="A635" s="505" t="s">
        <v>2443</v>
      </c>
      <c r="B635" s="506" t="s">
        <v>1917</v>
      </c>
      <c r="C635" s="506" t="s">
        <v>1887</v>
      </c>
      <c r="D635" s="506" t="s">
        <v>2043</v>
      </c>
      <c r="E635" s="506" t="s">
        <v>2044</v>
      </c>
      <c r="F635" s="509">
        <v>6</v>
      </c>
      <c r="G635" s="509">
        <v>100990.14</v>
      </c>
      <c r="H635" s="509">
        <v>1</v>
      </c>
      <c r="I635" s="509">
        <v>16831.689999999999</v>
      </c>
      <c r="J635" s="509">
        <v>3</v>
      </c>
      <c r="K635" s="509">
        <v>50495.069999999992</v>
      </c>
      <c r="L635" s="509">
        <v>0.49999999999999994</v>
      </c>
      <c r="M635" s="509">
        <v>16831.689999999999</v>
      </c>
      <c r="N635" s="509"/>
      <c r="O635" s="509"/>
      <c r="P635" s="522"/>
      <c r="Q635" s="510"/>
    </row>
    <row r="636" spans="1:17" ht="14.4" customHeight="1" x14ac:dyDescent="0.3">
      <c r="A636" s="505" t="s">
        <v>2443</v>
      </c>
      <c r="B636" s="506" t="s">
        <v>1917</v>
      </c>
      <c r="C636" s="506" t="s">
        <v>1887</v>
      </c>
      <c r="D636" s="506" t="s">
        <v>2456</v>
      </c>
      <c r="E636" s="506" t="s">
        <v>2457</v>
      </c>
      <c r="F636" s="509"/>
      <c r="G636" s="509"/>
      <c r="H636" s="509"/>
      <c r="I636" s="509"/>
      <c r="J636" s="509">
        <v>3</v>
      </c>
      <c r="K636" s="509">
        <v>31935.03</v>
      </c>
      <c r="L636" s="509"/>
      <c r="M636" s="509">
        <v>10645.01</v>
      </c>
      <c r="N636" s="509"/>
      <c r="O636" s="509"/>
      <c r="P636" s="522"/>
      <c r="Q636" s="510"/>
    </row>
    <row r="637" spans="1:17" ht="14.4" customHeight="1" x14ac:dyDescent="0.3">
      <c r="A637" s="505" t="s">
        <v>2443</v>
      </c>
      <c r="B637" s="506" t="s">
        <v>1917</v>
      </c>
      <c r="C637" s="506" t="s">
        <v>1887</v>
      </c>
      <c r="D637" s="506" t="s">
        <v>2047</v>
      </c>
      <c r="E637" s="506" t="s">
        <v>2048</v>
      </c>
      <c r="F637" s="509"/>
      <c r="G637" s="509"/>
      <c r="H637" s="509"/>
      <c r="I637" s="509"/>
      <c r="J637" s="509">
        <v>6</v>
      </c>
      <c r="K637" s="509">
        <v>39522.78</v>
      </c>
      <c r="L637" s="509"/>
      <c r="M637" s="509">
        <v>6587.13</v>
      </c>
      <c r="N637" s="509">
        <v>5</v>
      </c>
      <c r="O637" s="509">
        <v>32935.65</v>
      </c>
      <c r="P637" s="522"/>
      <c r="Q637" s="510">
        <v>6587.13</v>
      </c>
    </row>
    <row r="638" spans="1:17" ht="14.4" customHeight="1" x14ac:dyDescent="0.3">
      <c r="A638" s="505" t="s">
        <v>2443</v>
      </c>
      <c r="B638" s="506" t="s">
        <v>1917</v>
      </c>
      <c r="C638" s="506" t="s">
        <v>1887</v>
      </c>
      <c r="D638" s="506" t="s">
        <v>2049</v>
      </c>
      <c r="E638" s="506" t="s">
        <v>2050</v>
      </c>
      <c r="F638" s="509"/>
      <c r="G638" s="509"/>
      <c r="H638" s="509"/>
      <c r="I638" s="509"/>
      <c r="J638" s="509">
        <v>1</v>
      </c>
      <c r="K638" s="509">
        <v>1841.62</v>
      </c>
      <c r="L638" s="509"/>
      <c r="M638" s="509">
        <v>1841.62</v>
      </c>
      <c r="N638" s="509"/>
      <c r="O638" s="509"/>
      <c r="P638" s="522"/>
      <c r="Q638" s="510"/>
    </row>
    <row r="639" spans="1:17" ht="14.4" customHeight="1" x14ac:dyDescent="0.3">
      <c r="A639" s="505" t="s">
        <v>2443</v>
      </c>
      <c r="B639" s="506" t="s">
        <v>1917</v>
      </c>
      <c r="C639" s="506" t="s">
        <v>1887</v>
      </c>
      <c r="D639" s="506" t="s">
        <v>2386</v>
      </c>
      <c r="E639" s="506" t="s">
        <v>2387</v>
      </c>
      <c r="F639" s="509"/>
      <c r="G639" s="509"/>
      <c r="H639" s="509"/>
      <c r="I639" s="509"/>
      <c r="J639" s="509">
        <v>1</v>
      </c>
      <c r="K639" s="509">
        <v>31629.82</v>
      </c>
      <c r="L639" s="509"/>
      <c r="M639" s="509">
        <v>31629.82</v>
      </c>
      <c r="N639" s="509"/>
      <c r="O639" s="509"/>
      <c r="P639" s="522"/>
      <c r="Q639" s="510"/>
    </row>
    <row r="640" spans="1:17" ht="14.4" customHeight="1" x14ac:dyDescent="0.3">
      <c r="A640" s="505" t="s">
        <v>2443</v>
      </c>
      <c r="B640" s="506" t="s">
        <v>1917</v>
      </c>
      <c r="C640" s="506" t="s">
        <v>1887</v>
      </c>
      <c r="D640" s="506" t="s">
        <v>2055</v>
      </c>
      <c r="E640" s="506" t="s">
        <v>2056</v>
      </c>
      <c r="F640" s="509">
        <v>3</v>
      </c>
      <c r="G640" s="509">
        <v>242809.2</v>
      </c>
      <c r="H640" s="509">
        <v>1</v>
      </c>
      <c r="I640" s="509">
        <v>80936.400000000009</v>
      </c>
      <c r="J640" s="509">
        <v>2</v>
      </c>
      <c r="K640" s="509">
        <v>161872.79999999999</v>
      </c>
      <c r="L640" s="509">
        <v>0.66666666666666663</v>
      </c>
      <c r="M640" s="509">
        <v>80936.399999999994</v>
      </c>
      <c r="N640" s="509"/>
      <c r="O640" s="509"/>
      <c r="P640" s="522"/>
      <c r="Q640" s="510"/>
    </row>
    <row r="641" spans="1:17" ht="14.4" customHeight="1" x14ac:dyDescent="0.3">
      <c r="A641" s="505" t="s">
        <v>2443</v>
      </c>
      <c r="B641" s="506" t="s">
        <v>1917</v>
      </c>
      <c r="C641" s="506" t="s">
        <v>1887</v>
      </c>
      <c r="D641" s="506" t="s">
        <v>2063</v>
      </c>
      <c r="E641" s="506" t="s">
        <v>2064</v>
      </c>
      <c r="F641" s="509"/>
      <c r="G641" s="509"/>
      <c r="H641" s="509"/>
      <c r="I641" s="509"/>
      <c r="J641" s="509">
        <v>18</v>
      </c>
      <c r="K641" s="509">
        <v>78480</v>
      </c>
      <c r="L641" s="509"/>
      <c r="M641" s="509">
        <v>4360</v>
      </c>
      <c r="N641" s="509">
        <v>11</v>
      </c>
      <c r="O641" s="509">
        <v>47960</v>
      </c>
      <c r="P641" s="522"/>
      <c r="Q641" s="510">
        <v>4360</v>
      </c>
    </row>
    <row r="642" spans="1:17" ht="14.4" customHeight="1" x14ac:dyDescent="0.3">
      <c r="A642" s="505" t="s">
        <v>2443</v>
      </c>
      <c r="B642" s="506" t="s">
        <v>1917</v>
      </c>
      <c r="C642" s="506" t="s">
        <v>1887</v>
      </c>
      <c r="D642" s="506" t="s">
        <v>2458</v>
      </c>
      <c r="E642" s="506" t="s">
        <v>2459</v>
      </c>
      <c r="F642" s="509"/>
      <c r="G642" s="509"/>
      <c r="H642" s="509"/>
      <c r="I642" s="509"/>
      <c r="J642" s="509">
        <v>1</v>
      </c>
      <c r="K642" s="509">
        <v>19969</v>
      </c>
      <c r="L642" s="509"/>
      <c r="M642" s="509">
        <v>19969</v>
      </c>
      <c r="N642" s="509"/>
      <c r="O642" s="509"/>
      <c r="P642" s="522"/>
      <c r="Q642" s="510"/>
    </row>
    <row r="643" spans="1:17" ht="14.4" customHeight="1" x14ac:dyDescent="0.3">
      <c r="A643" s="505" t="s">
        <v>2443</v>
      </c>
      <c r="B643" s="506" t="s">
        <v>1917</v>
      </c>
      <c r="C643" s="506" t="s">
        <v>1887</v>
      </c>
      <c r="D643" s="506" t="s">
        <v>2460</v>
      </c>
      <c r="E643" s="506" t="s">
        <v>2445</v>
      </c>
      <c r="F643" s="509">
        <v>1</v>
      </c>
      <c r="G643" s="509">
        <v>15675</v>
      </c>
      <c r="H643" s="509">
        <v>1</v>
      </c>
      <c r="I643" s="509">
        <v>15675</v>
      </c>
      <c r="J643" s="509"/>
      <c r="K643" s="509"/>
      <c r="L643" s="509"/>
      <c r="M643" s="509"/>
      <c r="N643" s="509">
        <v>1</v>
      </c>
      <c r="O643" s="509">
        <v>15675</v>
      </c>
      <c r="P643" s="522">
        <v>1</v>
      </c>
      <c r="Q643" s="510">
        <v>15675</v>
      </c>
    </row>
    <row r="644" spans="1:17" ht="14.4" customHeight="1" x14ac:dyDescent="0.3">
      <c r="A644" s="505" t="s">
        <v>2443</v>
      </c>
      <c r="B644" s="506" t="s">
        <v>1917</v>
      </c>
      <c r="C644" s="506" t="s">
        <v>1887</v>
      </c>
      <c r="D644" s="506" t="s">
        <v>2287</v>
      </c>
      <c r="E644" s="506" t="s">
        <v>2288</v>
      </c>
      <c r="F644" s="509"/>
      <c r="G644" s="509"/>
      <c r="H644" s="509"/>
      <c r="I644" s="509"/>
      <c r="J644" s="509">
        <v>1</v>
      </c>
      <c r="K644" s="509">
        <v>4890.29</v>
      </c>
      <c r="L644" s="509"/>
      <c r="M644" s="509">
        <v>4890.29</v>
      </c>
      <c r="N644" s="509"/>
      <c r="O644" s="509"/>
      <c r="P644" s="522"/>
      <c r="Q644" s="510"/>
    </row>
    <row r="645" spans="1:17" ht="14.4" customHeight="1" x14ac:dyDescent="0.3">
      <c r="A645" s="505" t="s">
        <v>2443</v>
      </c>
      <c r="B645" s="506" t="s">
        <v>1917</v>
      </c>
      <c r="C645" s="506" t="s">
        <v>1887</v>
      </c>
      <c r="D645" s="506" t="s">
        <v>2461</v>
      </c>
      <c r="E645" s="506" t="s">
        <v>2462</v>
      </c>
      <c r="F645" s="509"/>
      <c r="G645" s="509"/>
      <c r="H645" s="509"/>
      <c r="I645" s="509"/>
      <c r="J645" s="509">
        <v>1</v>
      </c>
      <c r="K645" s="509">
        <v>21368</v>
      </c>
      <c r="L645" s="509"/>
      <c r="M645" s="509">
        <v>21368</v>
      </c>
      <c r="N645" s="509"/>
      <c r="O645" s="509"/>
      <c r="P645" s="522"/>
      <c r="Q645" s="510"/>
    </row>
    <row r="646" spans="1:17" ht="14.4" customHeight="1" x14ac:dyDescent="0.3">
      <c r="A646" s="505" t="s">
        <v>2443</v>
      </c>
      <c r="B646" s="506" t="s">
        <v>1917</v>
      </c>
      <c r="C646" s="506" t="s">
        <v>1887</v>
      </c>
      <c r="D646" s="506" t="s">
        <v>2346</v>
      </c>
      <c r="E646" s="506" t="s">
        <v>2347</v>
      </c>
      <c r="F646" s="509">
        <v>1</v>
      </c>
      <c r="G646" s="509">
        <v>11015.5</v>
      </c>
      <c r="H646" s="509">
        <v>1</v>
      </c>
      <c r="I646" s="509">
        <v>11015.5</v>
      </c>
      <c r="J646" s="509"/>
      <c r="K646" s="509"/>
      <c r="L646" s="509"/>
      <c r="M646" s="509"/>
      <c r="N646" s="509"/>
      <c r="O646" s="509"/>
      <c r="P646" s="522"/>
      <c r="Q646" s="510"/>
    </row>
    <row r="647" spans="1:17" ht="14.4" customHeight="1" x14ac:dyDescent="0.3">
      <c r="A647" s="505" t="s">
        <v>2443</v>
      </c>
      <c r="B647" s="506" t="s">
        <v>1917</v>
      </c>
      <c r="C647" s="506" t="s">
        <v>1887</v>
      </c>
      <c r="D647" s="506" t="s">
        <v>2463</v>
      </c>
      <c r="E647" s="506" t="s">
        <v>2464</v>
      </c>
      <c r="F647" s="509"/>
      <c r="G647" s="509"/>
      <c r="H647" s="509"/>
      <c r="I647" s="509"/>
      <c r="J647" s="509">
        <v>1</v>
      </c>
      <c r="K647" s="509">
        <v>17747.73</v>
      </c>
      <c r="L647" s="509"/>
      <c r="M647" s="509">
        <v>17747.73</v>
      </c>
      <c r="N647" s="509"/>
      <c r="O647" s="509"/>
      <c r="P647" s="522"/>
      <c r="Q647" s="510"/>
    </row>
    <row r="648" spans="1:17" ht="14.4" customHeight="1" x14ac:dyDescent="0.3">
      <c r="A648" s="505" t="s">
        <v>2443</v>
      </c>
      <c r="B648" s="506" t="s">
        <v>1917</v>
      </c>
      <c r="C648" s="506" t="s">
        <v>1894</v>
      </c>
      <c r="D648" s="506" t="s">
        <v>2089</v>
      </c>
      <c r="E648" s="506" t="s">
        <v>2090</v>
      </c>
      <c r="F648" s="509">
        <v>2</v>
      </c>
      <c r="G648" s="509">
        <v>410</v>
      </c>
      <c r="H648" s="509">
        <v>1</v>
      </c>
      <c r="I648" s="509">
        <v>205</v>
      </c>
      <c r="J648" s="509">
        <v>1</v>
      </c>
      <c r="K648" s="509">
        <v>205</v>
      </c>
      <c r="L648" s="509">
        <v>0.5</v>
      </c>
      <c r="M648" s="509">
        <v>205</v>
      </c>
      <c r="N648" s="509">
        <v>2</v>
      </c>
      <c r="O648" s="509">
        <v>414</v>
      </c>
      <c r="P648" s="522">
        <v>1.0097560975609756</v>
      </c>
      <c r="Q648" s="510">
        <v>207</v>
      </c>
    </row>
    <row r="649" spans="1:17" ht="14.4" customHeight="1" x14ac:dyDescent="0.3">
      <c r="A649" s="505" t="s">
        <v>2443</v>
      </c>
      <c r="B649" s="506" t="s">
        <v>1917</v>
      </c>
      <c r="C649" s="506" t="s">
        <v>1894</v>
      </c>
      <c r="D649" s="506" t="s">
        <v>2091</v>
      </c>
      <c r="E649" s="506" t="s">
        <v>2092</v>
      </c>
      <c r="F649" s="509">
        <v>167</v>
      </c>
      <c r="G649" s="509">
        <v>25050</v>
      </c>
      <c r="H649" s="509">
        <v>1</v>
      </c>
      <c r="I649" s="509">
        <v>150</v>
      </c>
      <c r="J649" s="509">
        <v>111</v>
      </c>
      <c r="K649" s="509">
        <v>16688</v>
      </c>
      <c r="L649" s="509">
        <v>0.66618762475049897</v>
      </c>
      <c r="M649" s="509">
        <v>150.34234234234233</v>
      </c>
      <c r="N649" s="509">
        <v>91</v>
      </c>
      <c r="O649" s="509">
        <v>13741</v>
      </c>
      <c r="P649" s="522">
        <v>0.54854291417165668</v>
      </c>
      <c r="Q649" s="510">
        <v>151</v>
      </c>
    </row>
    <row r="650" spans="1:17" ht="14.4" customHeight="1" x14ac:dyDescent="0.3">
      <c r="A650" s="505" t="s">
        <v>2443</v>
      </c>
      <c r="B650" s="506" t="s">
        <v>1917</v>
      </c>
      <c r="C650" s="506" t="s">
        <v>1894</v>
      </c>
      <c r="D650" s="506" t="s">
        <v>2093</v>
      </c>
      <c r="E650" s="506" t="s">
        <v>2094</v>
      </c>
      <c r="F650" s="509">
        <v>316</v>
      </c>
      <c r="G650" s="509">
        <v>57512</v>
      </c>
      <c r="H650" s="509">
        <v>1</v>
      </c>
      <c r="I650" s="509">
        <v>182</v>
      </c>
      <c r="J650" s="509">
        <v>393</v>
      </c>
      <c r="K650" s="509">
        <v>71687</v>
      </c>
      <c r="L650" s="509">
        <v>1.2464703018500487</v>
      </c>
      <c r="M650" s="509">
        <v>182.40966921119593</v>
      </c>
      <c r="N650" s="509">
        <v>272</v>
      </c>
      <c r="O650" s="509">
        <v>49776</v>
      </c>
      <c r="P650" s="522">
        <v>0.86548894143830857</v>
      </c>
      <c r="Q650" s="510">
        <v>183</v>
      </c>
    </row>
    <row r="651" spans="1:17" ht="14.4" customHeight="1" x14ac:dyDescent="0.3">
      <c r="A651" s="505" t="s">
        <v>2443</v>
      </c>
      <c r="B651" s="506" t="s">
        <v>1917</v>
      </c>
      <c r="C651" s="506" t="s">
        <v>1894</v>
      </c>
      <c r="D651" s="506" t="s">
        <v>2095</v>
      </c>
      <c r="E651" s="506" t="s">
        <v>2096</v>
      </c>
      <c r="F651" s="509">
        <v>17</v>
      </c>
      <c r="G651" s="509">
        <v>2108</v>
      </c>
      <c r="H651" s="509">
        <v>1</v>
      </c>
      <c r="I651" s="509">
        <v>124</v>
      </c>
      <c r="J651" s="509">
        <v>6</v>
      </c>
      <c r="K651" s="509">
        <v>746</v>
      </c>
      <c r="L651" s="509">
        <v>0.35388994307400379</v>
      </c>
      <c r="M651" s="509">
        <v>124.33333333333333</v>
      </c>
      <c r="N651" s="509">
        <v>10</v>
      </c>
      <c r="O651" s="509">
        <v>1250</v>
      </c>
      <c r="P651" s="522">
        <v>0.59297912713472489</v>
      </c>
      <c r="Q651" s="510">
        <v>125</v>
      </c>
    </row>
    <row r="652" spans="1:17" ht="14.4" customHeight="1" x14ac:dyDescent="0.3">
      <c r="A652" s="505" t="s">
        <v>2443</v>
      </c>
      <c r="B652" s="506" t="s">
        <v>1917</v>
      </c>
      <c r="C652" s="506" t="s">
        <v>1894</v>
      </c>
      <c r="D652" s="506" t="s">
        <v>2097</v>
      </c>
      <c r="E652" s="506" t="s">
        <v>2098</v>
      </c>
      <c r="F652" s="509">
        <v>13</v>
      </c>
      <c r="G652" s="509">
        <v>2821</v>
      </c>
      <c r="H652" s="509">
        <v>1</v>
      </c>
      <c r="I652" s="509">
        <v>217</v>
      </c>
      <c r="J652" s="509">
        <v>13</v>
      </c>
      <c r="K652" s="509">
        <v>2826</v>
      </c>
      <c r="L652" s="509">
        <v>1.0017724211272598</v>
      </c>
      <c r="M652" s="509">
        <v>217.38461538461539</v>
      </c>
      <c r="N652" s="509">
        <v>26</v>
      </c>
      <c r="O652" s="509">
        <v>5694</v>
      </c>
      <c r="P652" s="522">
        <v>2.0184331797235022</v>
      </c>
      <c r="Q652" s="510">
        <v>219</v>
      </c>
    </row>
    <row r="653" spans="1:17" ht="14.4" customHeight="1" x14ac:dyDescent="0.3">
      <c r="A653" s="505" t="s">
        <v>2443</v>
      </c>
      <c r="B653" s="506" t="s">
        <v>1917</v>
      </c>
      <c r="C653" s="506" t="s">
        <v>1894</v>
      </c>
      <c r="D653" s="506" t="s">
        <v>2099</v>
      </c>
      <c r="E653" s="506" t="s">
        <v>2100</v>
      </c>
      <c r="F653" s="509">
        <v>5</v>
      </c>
      <c r="G653" s="509">
        <v>1085</v>
      </c>
      <c r="H653" s="509">
        <v>1</v>
      </c>
      <c r="I653" s="509">
        <v>217</v>
      </c>
      <c r="J653" s="509">
        <v>5</v>
      </c>
      <c r="K653" s="509">
        <v>1086</v>
      </c>
      <c r="L653" s="509">
        <v>1.0009216589861751</v>
      </c>
      <c r="M653" s="509">
        <v>217.2</v>
      </c>
      <c r="N653" s="509">
        <v>4</v>
      </c>
      <c r="O653" s="509">
        <v>876</v>
      </c>
      <c r="P653" s="522">
        <v>0.80737327188940089</v>
      </c>
      <c r="Q653" s="510">
        <v>219</v>
      </c>
    </row>
    <row r="654" spans="1:17" ht="14.4" customHeight="1" x14ac:dyDescent="0.3">
      <c r="A654" s="505" t="s">
        <v>2443</v>
      </c>
      <c r="B654" s="506" t="s">
        <v>1917</v>
      </c>
      <c r="C654" s="506" t="s">
        <v>1894</v>
      </c>
      <c r="D654" s="506" t="s">
        <v>2103</v>
      </c>
      <c r="E654" s="506" t="s">
        <v>2104</v>
      </c>
      <c r="F654" s="509">
        <v>3</v>
      </c>
      <c r="G654" s="509">
        <v>657</v>
      </c>
      <c r="H654" s="509">
        <v>1</v>
      </c>
      <c r="I654" s="509">
        <v>219</v>
      </c>
      <c r="J654" s="509">
        <v>2</v>
      </c>
      <c r="K654" s="509">
        <v>439</v>
      </c>
      <c r="L654" s="509">
        <v>0.66818873668188739</v>
      </c>
      <c r="M654" s="509">
        <v>219.5</v>
      </c>
      <c r="N654" s="509">
        <v>9</v>
      </c>
      <c r="O654" s="509">
        <v>1989</v>
      </c>
      <c r="P654" s="522">
        <v>3.0273972602739727</v>
      </c>
      <c r="Q654" s="510">
        <v>221</v>
      </c>
    </row>
    <row r="655" spans="1:17" ht="14.4" customHeight="1" x14ac:dyDescent="0.3">
      <c r="A655" s="505" t="s">
        <v>2443</v>
      </c>
      <c r="B655" s="506" t="s">
        <v>1917</v>
      </c>
      <c r="C655" s="506" t="s">
        <v>1894</v>
      </c>
      <c r="D655" s="506" t="s">
        <v>2121</v>
      </c>
      <c r="E655" s="506" t="s">
        <v>2122</v>
      </c>
      <c r="F655" s="509">
        <v>1</v>
      </c>
      <c r="G655" s="509">
        <v>326</v>
      </c>
      <c r="H655" s="509">
        <v>1</v>
      </c>
      <c r="I655" s="509">
        <v>326</v>
      </c>
      <c r="J655" s="509"/>
      <c r="K655" s="509"/>
      <c r="L655" s="509"/>
      <c r="M655" s="509"/>
      <c r="N655" s="509"/>
      <c r="O655" s="509"/>
      <c r="P655" s="522"/>
      <c r="Q655" s="510"/>
    </row>
    <row r="656" spans="1:17" ht="14.4" customHeight="1" x14ac:dyDescent="0.3">
      <c r="A656" s="505" t="s">
        <v>2443</v>
      </c>
      <c r="B656" s="506" t="s">
        <v>1917</v>
      </c>
      <c r="C656" s="506" t="s">
        <v>1894</v>
      </c>
      <c r="D656" s="506" t="s">
        <v>2125</v>
      </c>
      <c r="E656" s="506" t="s">
        <v>2126</v>
      </c>
      <c r="F656" s="509">
        <v>17</v>
      </c>
      <c r="G656" s="509">
        <v>70159</v>
      </c>
      <c r="H656" s="509">
        <v>1</v>
      </c>
      <c r="I656" s="509">
        <v>4127</v>
      </c>
      <c r="J656" s="509">
        <v>19</v>
      </c>
      <c r="K656" s="509">
        <v>78453</v>
      </c>
      <c r="L656" s="509">
        <v>1.1182171923773143</v>
      </c>
      <c r="M656" s="509">
        <v>4129.105263157895</v>
      </c>
      <c r="N656" s="509">
        <v>10</v>
      </c>
      <c r="O656" s="509">
        <v>41390</v>
      </c>
      <c r="P656" s="522">
        <v>0.58994569477900194</v>
      </c>
      <c r="Q656" s="510">
        <v>4139</v>
      </c>
    </row>
    <row r="657" spans="1:17" ht="14.4" customHeight="1" x14ac:dyDescent="0.3">
      <c r="A657" s="505" t="s">
        <v>2443</v>
      </c>
      <c r="B657" s="506" t="s">
        <v>1917</v>
      </c>
      <c r="C657" s="506" t="s">
        <v>1894</v>
      </c>
      <c r="D657" s="506" t="s">
        <v>2137</v>
      </c>
      <c r="E657" s="506" t="s">
        <v>2138</v>
      </c>
      <c r="F657" s="509">
        <v>54</v>
      </c>
      <c r="G657" s="509">
        <v>206010</v>
      </c>
      <c r="H657" s="509">
        <v>1</v>
      </c>
      <c r="I657" s="509">
        <v>3815</v>
      </c>
      <c r="J657" s="509">
        <v>55</v>
      </c>
      <c r="K657" s="509">
        <v>209909</v>
      </c>
      <c r="L657" s="509">
        <v>1.0189262657152565</v>
      </c>
      <c r="M657" s="509">
        <v>3816.5272727272727</v>
      </c>
      <c r="N657" s="509">
        <v>25</v>
      </c>
      <c r="O657" s="509">
        <v>95600</v>
      </c>
      <c r="P657" s="522">
        <v>0.46405514295422551</v>
      </c>
      <c r="Q657" s="510">
        <v>3824</v>
      </c>
    </row>
    <row r="658" spans="1:17" ht="14.4" customHeight="1" x14ac:dyDescent="0.3">
      <c r="A658" s="505" t="s">
        <v>2443</v>
      </c>
      <c r="B658" s="506" t="s">
        <v>1917</v>
      </c>
      <c r="C658" s="506" t="s">
        <v>1894</v>
      </c>
      <c r="D658" s="506" t="s">
        <v>2141</v>
      </c>
      <c r="E658" s="506" t="s">
        <v>2142</v>
      </c>
      <c r="F658" s="509"/>
      <c r="G658" s="509"/>
      <c r="H658" s="509"/>
      <c r="I658" s="509"/>
      <c r="J658" s="509">
        <v>2</v>
      </c>
      <c r="K658" s="509">
        <v>15670</v>
      </c>
      <c r="L658" s="509"/>
      <c r="M658" s="509">
        <v>7835</v>
      </c>
      <c r="N658" s="509"/>
      <c r="O658" s="509"/>
      <c r="P658" s="522"/>
      <c r="Q658" s="510"/>
    </row>
    <row r="659" spans="1:17" ht="14.4" customHeight="1" x14ac:dyDescent="0.3">
      <c r="A659" s="505" t="s">
        <v>2443</v>
      </c>
      <c r="B659" s="506" t="s">
        <v>1917</v>
      </c>
      <c r="C659" s="506" t="s">
        <v>1894</v>
      </c>
      <c r="D659" s="506" t="s">
        <v>2153</v>
      </c>
      <c r="E659" s="506" t="s">
        <v>2154</v>
      </c>
      <c r="F659" s="509">
        <v>6</v>
      </c>
      <c r="G659" s="509">
        <v>7662</v>
      </c>
      <c r="H659" s="509">
        <v>1</v>
      </c>
      <c r="I659" s="509">
        <v>1277</v>
      </c>
      <c r="J659" s="509">
        <v>4</v>
      </c>
      <c r="K659" s="509">
        <v>5111</v>
      </c>
      <c r="L659" s="509">
        <v>0.66705820934481863</v>
      </c>
      <c r="M659" s="509">
        <v>1277.75</v>
      </c>
      <c r="N659" s="509">
        <v>5</v>
      </c>
      <c r="O659" s="509">
        <v>6405</v>
      </c>
      <c r="P659" s="522">
        <v>0.83594361785434612</v>
      </c>
      <c r="Q659" s="510">
        <v>1281</v>
      </c>
    </row>
    <row r="660" spans="1:17" ht="14.4" customHeight="1" x14ac:dyDescent="0.3">
      <c r="A660" s="505" t="s">
        <v>2443</v>
      </c>
      <c r="B660" s="506" t="s">
        <v>1917</v>
      </c>
      <c r="C660" s="506" t="s">
        <v>1894</v>
      </c>
      <c r="D660" s="506" t="s">
        <v>2155</v>
      </c>
      <c r="E660" s="506" t="s">
        <v>2156</v>
      </c>
      <c r="F660" s="509">
        <v>2</v>
      </c>
      <c r="G660" s="509">
        <v>2328</v>
      </c>
      <c r="H660" s="509">
        <v>1</v>
      </c>
      <c r="I660" s="509">
        <v>1164</v>
      </c>
      <c r="J660" s="509"/>
      <c r="K660" s="509"/>
      <c r="L660" s="509"/>
      <c r="M660" s="509"/>
      <c r="N660" s="509">
        <v>1</v>
      </c>
      <c r="O660" s="509">
        <v>1167</v>
      </c>
      <c r="P660" s="522">
        <v>0.50128865979381443</v>
      </c>
      <c r="Q660" s="510">
        <v>1167</v>
      </c>
    </row>
    <row r="661" spans="1:17" ht="14.4" customHeight="1" x14ac:dyDescent="0.3">
      <c r="A661" s="505" t="s">
        <v>2443</v>
      </c>
      <c r="B661" s="506" t="s">
        <v>1917</v>
      </c>
      <c r="C661" s="506" t="s">
        <v>1894</v>
      </c>
      <c r="D661" s="506" t="s">
        <v>2157</v>
      </c>
      <c r="E661" s="506" t="s">
        <v>2158</v>
      </c>
      <c r="F661" s="509">
        <v>108</v>
      </c>
      <c r="G661" s="509">
        <v>547344</v>
      </c>
      <c r="H661" s="509">
        <v>1</v>
      </c>
      <c r="I661" s="509">
        <v>5068</v>
      </c>
      <c r="J661" s="509">
        <v>160</v>
      </c>
      <c r="K661" s="509">
        <v>811288</v>
      </c>
      <c r="L661" s="509">
        <v>1.4822268993539711</v>
      </c>
      <c r="M661" s="509">
        <v>5070.55</v>
      </c>
      <c r="N661" s="509">
        <v>152</v>
      </c>
      <c r="O661" s="509">
        <v>771552</v>
      </c>
      <c r="P661" s="522">
        <v>1.409629044988161</v>
      </c>
      <c r="Q661" s="510">
        <v>5076</v>
      </c>
    </row>
    <row r="662" spans="1:17" ht="14.4" customHeight="1" x14ac:dyDescent="0.3">
      <c r="A662" s="505" t="s">
        <v>2443</v>
      </c>
      <c r="B662" s="506" t="s">
        <v>1917</v>
      </c>
      <c r="C662" s="506" t="s">
        <v>1894</v>
      </c>
      <c r="D662" s="506" t="s">
        <v>2161</v>
      </c>
      <c r="E662" s="506" t="s">
        <v>2162</v>
      </c>
      <c r="F662" s="509"/>
      <c r="G662" s="509"/>
      <c r="H662" s="509"/>
      <c r="I662" s="509"/>
      <c r="J662" s="509">
        <v>3</v>
      </c>
      <c r="K662" s="509">
        <v>16536</v>
      </c>
      <c r="L662" s="509"/>
      <c r="M662" s="509">
        <v>5512</v>
      </c>
      <c r="N662" s="509">
        <v>1</v>
      </c>
      <c r="O662" s="509">
        <v>5516</v>
      </c>
      <c r="P662" s="522"/>
      <c r="Q662" s="510">
        <v>5516</v>
      </c>
    </row>
    <row r="663" spans="1:17" ht="14.4" customHeight="1" x14ac:dyDescent="0.3">
      <c r="A663" s="505" t="s">
        <v>2443</v>
      </c>
      <c r="B663" s="506" t="s">
        <v>1917</v>
      </c>
      <c r="C663" s="506" t="s">
        <v>1894</v>
      </c>
      <c r="D663" s="506" t="s">
        <v>2165</v>
      </c>
      <c r="E663" s="506" t="s">
        <v>2166</v>
      </c>
      <c r="F663" s="509"/>
      <c r="G663" s="509"/>
      <c r="H663" s="509"/>
      <c r="I663" s="509"/>
      <c r="J663" s="509"/>
      <c r="K663" s="509"/>
      <c r="L663" s="509"/>
      <c r="M663" s="509"/>
      <c r="N663" s="509">
        <v>1</v>
      </c>
      <c r="O663" s="509">
        <v>752</v>
      </c>
      <c r="P663" s="522"/>
      <c r="Q663" s="510">
        <v>752</v>
      </c>
    </row>
    <row r="664" spans="1:17" ht="14.4" customHeight="1" x14ac:dyDescent="0.3">
      <c r="A664" s="505" t="s">
        <v>2443</v>
      </c>
      <c r="B664" s="506" t="s">
        <v>1917</v>
      </c>
      <c r="C664" s="506" t="s">
        <v>1894</v>
      </c>
      <c r="D664" s="506" t="s">
        <v>2167</v>
      </c>
      <c r="E664" s="506" t="s">
        <v>2168</v>
      </c>
      <c r="F664" s="509">
        <v>154</v>
      </c>
      <c r="G664" s="509">
        <v>26642</v>
      </c>
      <c r="H664" s="509">
        <v>1</v>
      </c>
      <c r="I664" s="509">
        <v>173</v>
      </c>
      <c r="J664" s="509">
        <v>172</v>
      </c>
      <c r="K664" s="509">
        <v>29829</v>
      </c>
      <c r="L664" s="509">
        <v>1.119623151415059</v>
      </c>
      <c r="M664" s="509">
        <v>173.42441860465115</v>
      </c>
      <c r="N664" s="509">
        <v>182</v>
      </c>
      <c r="O664" s="509">
        <v>31850</v>
      </c>
      <c r="P664" s="522">
        <v>1.1954808197582765</v>
      </c>
      <c r="Q664" s="510">
        <v>175</v>
      </c>
    </row>
    <row r="665" spans="1:17" ht="14.4" customHeight="1" x14ac:dyDescent="0.3">
      <c r="A665" s="505" t="s">
        <v>2443</v>
      </c>
      <c r="B665" s="506" t="s">
        <v>1917</v>
      </c>
      <c r="C665" s="506" t="s">
        <v>1894</v>
      </c>
      <c r="D665" s="506" t="s">
        <v>2169</v>
      </c>
      <c r="E665" s="506" t="s">
        <v>2170</v>
      </c>
      <c r="F665" s="509">
        <v>306</v>
      </c>
      <c r="G665" s="509">
        <v>610776</v>
      </c>
      <c r="H665" s="509">
        <v>1</v>
      </c>
      <c r="I665" s="509">
        <v>1996</v>
      </c>
      <c r="J665" s="509">
        <v>209</v>
      </c>
      <c r="K665" s="509">
        <v>417395</v>
      </c>
      <c r="L665" s="509">
        <v>0.6833847433428949</v>
      </c>
      <c r="M665" s="509">
        <v>1997.1052631578948</v>
      </c>
      <c r="N665" s="509">
        <v>224</v>
      </c>
      <c r="O665" s="509">
        <v>448224</v>
      </c>
      <c r="P665" s="522">
        <v>0.73385987661597707</v>
      </c>
      <c r="Q665" s="510">
        <v>2001</v>
      </c>
    </row>
    <row r="666" spans="1:17" ht="14.4" customHeight="1" x14ac:dyDescent="0.3">
      <c r="A666" s="505" t="s">
        <v>2443</v>
      </c>
      <c r="B666" s="506" t="s">
        <v>1917</v>
      </c>
      <c r="C666" s="506" t="s">
        <v>1894</v>
      </c>
      <c r="D666" s="506" t="s">
        <v>2175</v>
      </c>
      <c r="E666" s="506" t="s">
        <v>2176</v>
      </c>
      <c r="F666" s="509">
        <v>34</v>
      </c>
      <c r="G666" s="509">
        <v>91528</v>
      </c>
      <c r="H666" s="509">
        <v>1</v>
      </c>
      <c r="I666" s="509">
        <v>2692</v>
      </c>
      <c r="J666" s="509">
        <v>59</v>
      </c>
      <c r="K666" s="509">
        <v>158894</v>
      </c>
      <c r="L666" s="509">
        <v>1.7360152084607989</v>
      </c>
      <c r="M666" s="509">
        <v>2693.1186440677966</v>
      </c>
      <c r="N666" s="509">
        <v>55</v>
      </c>
      <c r="O666" s="509">
        <v>148280</v>
      </c>
      <c r="P666" s="522">
        <v>1.6200506948693296</v>
      </c>
      <c r="Q666" s="510">
        <v>2696</v>
      </c>
    </row>
    <row r="667" spans="1:17" ht="14.4" customHeight="1" x14ac:dyDescent="0.3">
      <c r="A667" s="505" t="s">
        <v>2443</v>
      </c>
      <c r="B667" s="506" t="s">
        <v>1917</v>
      </c>
      <c r="C667" s="506" t="s">
        <v>1894</v>
      </c>
      <c r="D667" s="506" t="s">
        <v>2187</v>
      </c>
      <c r="E667" s="506" t="s">
        <v>2188</v>
      </c>
      <c r="F667" s="509">
        <v>2</v>
      </c>
      <c r="G667" s="509">
        <v>4152</v>
      </c>
      <c r="H667" s="509">
        <v>1</v>
      </c>
      <c r="I667" s="509">
        <v>2076</v>
      </c>
      <c r="J667" s="509">
        <v>2</v>
      </c>
      <c r="K667" s="509">
        <v>4152</v>
      </c>
      <c r="L667" s="509">
        <v>1</v>
      </c>
      <c r="M667" s="509">
        <v>2076</v>
      </c>
      <c r="N667" s="509"/>
      <c r="O667" s="509"/>
      <c r="P667" s="522"/>
      <c r="Q667" s="510"/>
    </row>
    <row r="668" spans="1:17" ht="14.4" customHeight="1" x14ac:dyDescent="0.3">
      <c r="A668" s="505" t="s">
        <v>2443</v>
      </c>
      <c r="B668" s="506" t="s">
        <v>1917</v>
      </c>
      <c r="C668" s="506" t="s">
        <v>1894</v>
      </c>
      <c r="D668" s="506" t="s">
        <v>2189</v>
      </c>
      <c r="E668" s="506" t="s">
        <v>2190</v>
      </c>
      <c r="F668" s="509">
        <v>4</v>
      </c>
      <c r="G668" s="509">
        <v>600</v>
      </c>
      <c r="H668" s="509">
        <v>1</v>
      </c>
      <c r="I668" s="509">
        <v>150</v>
      </c>
      <c r="J668" s="509">
        <v>5</v>
      </c>
      <c r="K668" s="509">
        <v>754</v>
      </c>
      <c r="L668" s="509">
        <v>1.2566666666666666</v>
      </c>
      <c r="M668" s="509">
        <v>150.80000000000001</v>
      </c>
      <c r="N668" s="509">
        <v>7</v>
      </c>
      <c r="O668" s="509">
        <v>1057</v>
      </c>
      <c r="P668" s="522">
        <v>1.7616666666666667</v>
      </c>
      <c r="Q668" s="510">
        <v>151</v>
      </c>
    </row>
    <row r="669" spans="1:17" ht="14.4" customHeight="1" x14ac:dyDescent="0.3">
      <c r="A669" s="505" t="s">
        <v>2443</v>
      </c>
      <c r="B669" s="506" t="s">
        <v>1917</v>
      </c>
      <c r="C669" s="506" t="s">
        <v>1894</v>
      </c>
      <c r="D669" s="506" t="s">
        <v>2191</v>
      </c>
      <c r="E669" s="506" t="s">
        <v>2192</v>
      </c>
      <c r="F669" s="509">
        <v>2</v>
      </c>
      <c r="G669" s="509">
        <v>386</v>
      </c>
      <c r="H669" s="509">
        <v>1</v>
      </c>
      <c r="I669" s="509">
        <v>193</v>
      </c>
      <c r="J669" s="509">
        <v>1</v>
      </c>
      <c r="K669" s="509">
        <v>194</v>
      </c>
      <c r="L669" s="509">
        <v>0.50259067357512954</v>
      </c>
      <c r="M669" s="509">
        <v>194</v>
      </c>
      <c r="N669" s="509">
        <v>11</v>
      </c>
      <c r="O669" s="509">
        <v>2145</v>
      </c>
      <c r="P669" s="522">
        <v>5.5569948186528499</v>
      </c>
      <c r="Q669" s="510">
        <v>195</v>
      </c>
    </row>
    <row r="670" spans="1:17" ht="14.4" customHeight="1" x14ac:dyDescent="0.3">
      <c r="A670" s="505" t="s">
        <v>2443</v>
      </c>
      <c r="B670" s="506" t="s">
        <v>1917</v>
      </c>
      <c r="C670" s="506" t="s">
        <v>1894</v>
      </c>
      <c r="D670" s="506" t="s">
        <v>2193</v>
      </c>
      <c r="E670" s="506" t="s">
        <v>2194</v>
      </c>
      <c r="F670" s="509">
        <v>1398</v>
      </c>
      <c r="G670" s="509">
        <v>276804</v>
      </c>
      <c r="H670" s="509">
        <v>1</v>
      </c>
      <c r="I670" s="509">
        <v>198</v>
      </c>
      <c r="J670" s="509">
        <v>1742</v>
      </c>
      <c r="K670" s="509">
        <v>345634</v>
      </c>
      <c r="L670" s="509">
        <v>1.248659701449401</v>
      </c>
      <c r="M670" s="509">
        <v>198.41216991963262</v>
      </c>
      <c r="N670" s="509">
        <v>2001</v>
      </c>
      <c r="O670" s="509">
        <v>400200</v>
      </c>
      <c r="P670" s="522">
        <v>1.4457883556596003</v>
      </c>
      <c r="Q670" s="510">
        <v>200</v>
      </c>
    </row>
    <row r="671" spans="1:17" ht="14.4" customHeight="1" x14ac:dyDescent="0.3">
      <c r="A671" s="505" t="s">
        <v>2443</v>
      </c>
      <c r="B671" s="506" t="s">
        <v>1917</v>
      </c>
      <c r="C671" s="506" t="s">
        <v>1894</v>
      </c>
      <c r="D671" s="506" t="s">
        <v>2199</v>
      </c>
      <c r="E671" s="506" t="s">
        <v>2200</v>
      </c>
      <c r="F671" s="509">
        <v>9</v>
      </c>
      <c r="G671" s="509">
        <v>1422</v>
      </c>
      <c r="H671" s="509">
        <v>1</v>
      </c>
      <c r="I671" s="509">
        <v>158</v>
      </c>
      <c r="J671" s="509">
        <v>3</v>
      </c>
      <c r="K671" s="509">
        <v>475</v>
      </c>
      <c r="L671" s="509">
        <v>0.33403656821378341</v>
      </c>
      <c r="M671" s="509">
        <v>158.33333333333334</v>
      </c>
      <c r="N671" s="509">
        <v>1</v>
      </c>
      <c r="O671" s="509">
        <v>159</v>
      </c>
      <c r="P671" s="522">
        <v>0.11181434599156118</v>
      </c>
      <c r="Q671" s="510">
        <v>159</v>
      </c>
    </row>
    <row r="672" spans="1:17" ht="14.4" customHeight="1" x14ac:dyDescent="0.3">
      <c r="A672" s="505" t="s">
        <v>2443</v>
      </c>
      <c r="B672" s="506" t="s">
        <v>1917</v>
      </c>
      <c r="C672" s="506" t="s">
        <v>1894</v>
      </c>
      <c r="D672" s="506" t="s">
        <v>2204</v>
      </c>
      <c r="E672" s="506" t="s">
        <v>2205</v>
      </c>
      <c r="F672" s="509">
        <v>86</v>
      </c>
      <c r="G672" s="509">
        <v>182148</v>
      </c>
      <c r="H672" s="509">
        <v>1</v>
      </c>
      <c r="I672" s="509">
        <v>2118</v>
      </c>
      <c r="J672" s="509">
        <v>69</v>
      </c>
      <c r="K672" s="509">
        <v>146241</v>
      </c>
      <c r="L672" s="509">
        <v>0.80286909546083407</v>
      </c>
      <c r="M672" s="509">
        <v>2119.4347826086955</v>
      </c>
      <c r="N672" s="509">
        <v>115</v>
      </c>
      <c r="O672" s="509">
        <v>244145</v>
      </c>
      <c r="P672" s="522">
        <v>1.3403660759382481</v>
      </c>
      <c r="Q672" s="510">
        <v>2123</v>
      </c>
    </row>
    <row r="673" spans="1:17" ht="14.4" customHeight="1" x14ac:dyDescent="0.3">
      <c r="A673" s="505" t="s">
        <v>2443</v>
      </c>
      <c r="B673" s="506" t="s">
        <v>1917</v>
      </c>
      <c r="C673" s="506" t="s">
        <v>1894</v>
      </c>
      <c r="D673" s="506" t="s">
        <v>2206</v>
      </c>
      <c r="E673" s="506" t="s">
        <v>2138</v>
      </c>
      <c r="F673" s="509">
        <v>54</v>
      </c>
      <c r="G673" s="509">
        <v>100656</v>
      </c>
      <c r="H673" s="509">
        <v>1</v>
      </c>
      <c r="I673" s="509">
        <v>1864</v>
      </c>
      <c r="J673" s="509">
        <v>60</v>
      </c>
      <c r="K673" s="509">
        <v>111882</v>
      </c>
      <c r="L673" s="509">
        <v>1.1115283738674298</v>
      </c>
      <c r="M673" s="509">
        <v>1864.7</v>
      </c>
      <c r="N673" s="509">
        <v>27</v>
      </c>
      <c r="O673" s="509">
        <v>50463</v>
      </c>
      <c r="P673" s="522">
        <v>0.50134120171673824</v>
      </c>
      <c r="Q673" s="510">
        <v>1869</v>
      </c>
    </row>
    <row r="674" spans="1:17" ht="14.4" customHeight="1" x14ac:dyDescent="0.3">
      <c r="A674" s="505" t="s">
        <v>2443</v>
      </c>
      <c r="B674" s="506" t="s">
        <v>1917</v>
      </c>
      <c r="C674" s="506" t="s">
        <v>1894</v>
      </c>
      <c r="D674" s="506" t="s">
        <v>2207</v>
      </c>
      <c r="E674" s="506" t="s">
        <v>2208</v>
      </c>
      <c r="F674" s="509">
        <v>1</v>
      </c>
      <c r="G674" s="509">
        <v>158</v>
      </c>
      <c r="H674" s="509">
        <v>1</v>
      </c>
      <c r="I674" s="509">
        <v>158</v>
      </c>
      <c r="J674" s="509"/>
      <c r="K674" s="509"/>
      <c r="L674" s="509"/>
      <c r="M674" s="509"/>
      <c r="N674" s="509">
        <v>2</v>
      </c>
      <c r="O674" s="509">
        <v>318</v>
      </c>
      <c r="P674" s="522">
        <v>2.0126582278481013</v>
      </c>
      <c r="Q674" s="510">
        <v>159</v>
      </c>
    </row>
    <row r="675" spans="1:17" ht="14.4" customHeight="1" x14ac:dyDescent="0.3">
      <c r="A675" s="505" t="s">
        <v>2443</v>
      </c>
      <c r="B675" s="506" t="s">
        <v>1917</v>
      </c>
      <c r="C675" s="506" t="s">
        <v>1894</v>
      </c>
      <c r="D675" s="506" t="s">
        <v>2215</v>
      </c>
      <c r="E675" s="506" t="s">
        <v>2216</v>
      </c>
      <c r="F675" s="509">
        <v>30</v>
      </c>
      <c r="G675" s="509">
        <v>251520</v>
      </c>
      <c r="H675" s="509">
        <v>1</v>
      </c>
      <c r="I675" s="509">
        <v>8384</v>
      </c>
      <c r="J675" s="509">
        <v>37</v>
      </c>
      <c r="K675" s="509">
        <v>310307</v>
      </c>
      <c r="L675" s="509">
        <v>1.2337269402035624</v>
      </c>
      <c r="M675" s="509">
        <v>8386.6756756756749</v>
      </c>
      <c r="N675" s="509">
        <v>15</v>
      </c>
      <c r="O675" s="509">
        <v>125985</v>
      </c>
      <c r="P675" s="522">
        <v>0.50089456106870234</v>
      </c>
      <c r="Q675" s="510">
        <v>8399</v>
      </c>
    </row>
    <row r="676" spans="1:17" ht="14.4" customHeight="1" x14ac:dyDescent="0.3">
      <c r="A676" s="505" t="s">
        <v>2443</v>
      </c>
      <c r="B676" s="506" t="s">
        <v>1917</v>
      </c>
      <c r="C676" s="506" t="s">
        <v>1894</v>
      </c>
      <c r="D676" s="506" t="s">
        <v>2223</v>
      </c>
      <c r="E676" s="506" t="s">
        <v>2224</v>
      </c>
      <c r="F676" s="509"/>
      <c r="G676" s="509"/>
      <c r="H676" s="509"/>
      <c r="I676" s="509"/>
      <c r="J676" s="509">
        <v>1</v>
      </c>
      <c r="K676" s="509">
        <v>1993</v>
      </c>
      <c r="L676" s="509"/>
      <c r="M676" s="509">
        <v>1993</v>
      </c>
      <c r="N676" s="509"/>
      <c r="O676" s="509"/>
      <c r="P676" s="522"/>
      <c r="Q676" s="510"/>
    </row>
    <row r="677" spans="1:17" ht="14.4" customHeight="1" x14ac:dyDescent="0.3">
      <c r="A677" s="505" t="s">
        <v>2465</v>
      </c>
      <c r="B677" s="506" t="s">
        <v>1917</v>
      </c>
      <c r="C677" s="506" t="s">
        <v>1918</v>
      </c>
      <c r="D677" s="506" t="s">
        <v>1923</v>
      </c>
      <c r="E677" s="506" t="s">
        <v>1924</v>
      </c>
      <c r="F677" s="509">
        <v>0.67</v>
      </c>
      <c r="G677" s="509">
        <v>1774.31</v>
      </c>
      <c r="H677" s="509">
        <v>1</v>
      </c>
      <c r="I677" s="509">
        <v>2648.2238805970146</v>
      </c>
      <c r="J677" s="509">
        <v>0.67</v>
      </c>
      <c r="K677" s="509">
        <v>1789.87</v>
      </c>
      <c r="L677" s="509">
        <v>1.0087696062131195</v>
      </c>
      <c r="M677" s="509">
        <v>2671.4477611940297</v>
      </c>
      <c r="N677" s="509"/>
      <c r="O677" s="509"/>
      <c r="P677" s="522"/>
      <c r="Q677" s="510"/>
    </row>
    <row r="678" spans="1:17" ht="14.4" customHeight="1" x14ac:dyDescent="0.3">
      <c r="A678" s="505" t="s">
        <v>2465</v>
      </c>
      <c r="B678" s="506" t="s">
        <v>1917</v>
      </c>
      <c r="C678" s="506" t="s">
        <v>1918</v>
      </c>
      <c r="D678" s="506" t="s">
        <v>1926</v>
      </c>
      <c r="E678" s="506" t="s">
        <v>716</v>
      </c>
      <c r="F678" s="509"/>
      <c r="G678" s="509"/>
      <c r="H678" s="509"/>
      <c r="I678" s="509"/>
      <c r="J678" s="509"/>
      <c r="K678" s="509"/>
      <c r="L678" s="509"/>
      <c r="M678" s="509"/>
      <c r="N678" s="509">
        <v>0.30000000000000004</v>
      </c>
      <c r="O678" s="509">
        <v>1483.17</v>
      </c>
      <c r="P678" s="522"/>
      <c r="Q678" s="510">
        <v>4943.8999999999996</v>
      </c>
    </row>
    <row r="679" spans="1:17" ht="14.4" customHeight="1" x14ac:dyDescent="0.3">
      <c r="A679" s="505" t="s">
        <v>2465</v>
      </c>
      <c r="B679" s="506" t="s">
        <v>1917</v>
      </c>
      <c r="C679" s="506" t="s">
        <v>1918</v>
      </c>
      <c r="D679" s="506" t="s">
        <v>1927</v>
      </c>
      <c r="E679" s="506" t="s">
        <v>637</v>
      </c>
      <c r="F679" s="509">
        <v>5.2</v>
      </c>
      <c r="G679" s="509">
        <v>5127.46</v>
      </c>
      <c r="H679" s="509">
        <v>1</v>
      </c>
      <c r="I679" s="509">
        <v>986.05</v>
      </c>
      <c r="J679" s="509">
        <v>5.0999999999999996</v>
      </c>
      <c r="K679" s="509">
        <v>5044.04</v>
      </c>
      <c r="L679" s="509">
        <v>0.98373073607595185</v>
      </c>
      <c r="M679" s="509">
        <v>989.02745098039225</v>
      </c>
      <c r="N679" s="509">
        <v>4.8000000000000007</v>
      </c>
      <c r="O679" s="509">
        <v>4566.3999999999996</v>
      </c>
      <c r="P679" s="522">
        <v>0.89057740089635018</v>
      </c>
      <c r="Q679" s="510">
        <v>951.33333333333314</v>
      </c>
    </row>
    <row r="680" spans="1:17" ht="14.4" customHeight="1" x14ac:dyDescent="0.3">
      <c r="A680" s="505" t="s">
        <v>2465</v>
      </c>
      <c r="B680" s="506" t="s">
        <v>1917</v>
      </c>
      <c r="C680" s="506" t="s">
        <v>1918</v>
      </c>
      <c r="D680" s="506" t="s">
        <v>1931</v>
      </c>
      <c r="E680" s="506" t="s">
        <v>716</v>
      </c>
      <c r="F680" s="509">
        <v>1.52</v>
      </c>
      <c r="G680" s="509">
        <v>15712.79</v>
      </c>
      <c r="H680" s="509">
        <v>1</v>
      </c>
      <c r="I680" s="509">
        <v>10337.361842105263</v>
      </c>
      <c r="J680" s="509">
        <v>1.2800000000000002</v>
      </c>
      <c r="K680" s="509">
        <v>13231.830000000002</v>
      </c>
      <c r="L680" s="509">
        <v>0.84210569860604012</v>
      </c>
      <c r="M680" s="509">
        <v>10337.3671875</v>
      </c>
      <c r="N680" s="509">
        <v>0.66</v>
      </c>
      <c r="O680" s="509">
        <v>6525.96</v>
      </c>
      <c r="P680" s="522">
        <v>0.41532789530057995</v>
      </c>
      <c r="Q680" s="510">
        <v>9887.818181818182</v>
      </c>
    </row>
    <row r="681" spans="1:17" ht="14.4" customHeight="1" x14ac:dyDescent="0.3">
      <c r="A681" s="505" t="s">
        <v>2465</v>
      </c>
      <c r="B681" s="506" t="s">
        <v>1917</v>
      </c>
      <c r="C681" s="506" t="s">
        <v>1918</v>
      </c>
      <c r="D681" s="506" t="s">
        <v>1933</v>
      </c>
      <c r="E681" s="506" t="s">
        <v>1930</v>
      </c>
      <c r="F681" s="509"/>
      <c r="G681" s="509"/>
      <c r="H681" s="509"/>
      <c r="I681" s="509"/>
      <c r="J681" s="509">
        <v>0.22</v>
      </c>
      <c r="K681" s="509">
        <v>1168.3600000000001</v>
      </c>
      <c r="L681" s="509"/>
      <c r="M681" s="509">
        <v>5310.727272727273</v>
      </c>
      <c r="N681" s="509"/>
      <c r="O681" s="509"/>
      <c r="P681" s="522"/>
      <c r="Q681" s="510"/>
    </row>
    <row r="682" spans="1:17" ht="14.4" customHeight="1" x14ac:dyDescent="0.3">
      <c r="A682" s="505" t="s">
        <v>2465</v>
      </c>
      <c r="B682" s="506" t="s">
        <v>1917</v>
      </c>
      <c r="C682" s="506" t="s">
        <v>1918</v>
      </c>
      <c r="D682" s="506" t="s">
        <v>1934</v>
      </c>
      <c r="E682" s="506" t="s">
        <v>716</v>
      </c>
      <c r="F682" s="509">
        <v>0.32</v>
      </c>
      <c r="G682" s="509">
        <v>2075.29</v>
      </c>
      <c r="H682" s="509">
        <v>1</v>
      </c>
      <c r="I682" s="509">
        <v>6485.28125</v>
      </c>
      <c r="J682" s="509">
        <v>0.36</v>
      </c>
      <c r="K682" s="509">
        <v>2342.33</v>
      </c>
      <c r="L682" s="509">
        <v>1.1286759922709597</v>
      </c>
      <c r="M682" s="509">
        <v>6506.4722222222226</v>
      </c>
      <c r="N682" s="509"/>
      <c r="O682" s="509"/>
      <c r="P682" s="522"/>
      <c r="Q682" s="510"/>
    </row>
    <row r="683" spans="1:17" ht="14.4" customHeight="1" x14ac:dyDescent="0.3">
      <c r="A683" s="505" t="s">
        <v>2465</v>
      </c>
      <c r="B683" s="506" t="s">
        <v>1917</v>
      </c>
      <c r="C683" s="506" t="s">
        <v>1918</v>
      </c>
      <c r="D683" s="506" t="s">
        <v>1938</v>
      </c>
      <c r="E683" s="506" t="s">
        <v>641</v>
      </c>
      <c r="F683" s="509">
        <v>2</v>
      </c>
      <c r="G683" s="509">
        <v>1950.44</v>
      </c>
      <c r="H683" s="509">
        <v>1</v>
      </c>
      <c r="I683" s="509">
        <v>975.22</v>
      </c>
      <c r="J683" s="509"/>
      <c r="K683" s="509"/>
      <c r="L683" s="509"/>
      <c r="M683" s="509"/>
      <c r="N683" s="509"/>
      <c r="O683" s="509"/>
      <c r="P683" s="522"/>
      <c r="Q683" s="510"/>
    </row>
    <row r="684" spans="1:17" ht="14.4" customHeight="1" x14ac:dyDescent="0.3">
      <c r="A684" s="505" t="s">
        <v>2465</v>
      </c>
      <c r="B684" s="506" t="s">
        <v>1917</v>
      </c>
      <c r="C684" s="506" t="s">
        <v>1918</v>
      </c>
      <c r="D684" s="506" t="s">
        <v>1941</v>
      </c>
      <c r="E684" s="506" t="s">
        <v>738</v>
      </c>
      <c r="F684" s="509">
        <v>0.1</v>
      </c>
      <c r="G684" s="509">
        <v>978.06</v>
      </c>
      <c r="H684" s="509">
        <v>1</v>
      </c>
      <c r="I684" s="509">
        <v>9780.5999999999985</v>
      </c>
      <c r="J684" s="509"/>
      <c r="K684" s="509"/>
      <c r="L684" s="509"/>
      <c r="M684" s="509"/>
      <c r="N684" s="509"/>
      <c r="O684" s="509"/>
      <c r="P684" s="522"/>
      <c r="Q684" s="510"/>
    </row>
    <row r="685" spans="1:17" ht="14.4" customHeight="1" x14ac:dyDescent="0.3">
      <c r="A685" s="505" t="s">
        <v>2465</v>
      </c>
      <c r="B685" s="506" t="s">
        <v>1917</v>
      </c>
      <c r="C685" s="506" t="s">
        <v>1918</v>
      </c>
      <c r="D685" s="506" t="s">
        <v>1942</v>
      </c>
      <c r="E685" s="506" t="s">
        <v>660</v>
      </c>
      <c r="F685" s="509"/>
      <c r="G685" s="509"/>
      <c r="H685" s="509"/>
      <c r="I685" s="509"/>
      <c r="J685" s="509">
        <v>0.28000000000000003</v>
      </c>
      <c r="K685" s="509">
        <v>1529.0100000000002</v>
      </c>
      <c r="L685" s="509"/>
      <c r="M685" s="509">
        <v>5460.75</v>
      </c>
      <c r="N685" s="509">
        <v>0.34</v>
      </c>
      <c r="O685" s="509">
        <v>1505.1799999999998</v>
      </c>
      <c r="P685" s="522"/>
      <c r="Q685" s="510">
        <v>4426.9999999999991</v>
      </c>
    </row>
    <row r="686" spans="1:17" ht="14.4" customHeight="1" x14ac:dyDescent="0.3">
      <c r="A686" s="505" t="s">
        <v>2465</v>
      </c>
      <c r="B686" s="506" t="s">
        <v>1917</v>
      </c>
      <c r="C686" s="506" t="s">
        <v>1918</v>
      </c>
      <c r="D686" s="506" t="s">
        <v>1943</v>
      </c>
      <c r="E686" s="506" t="s">
        <v>660</v>
      </c>
      <c r="F686" s="509">
        <v>3.1999999999999997</v>
      </c>
      <c r="G686" s="509">
        <v>34847.51</v>
      </c>
      <c r="H686" s="509">
        <v>1</v>
      </c>
      <c r="I686" s="509">
        <v>10889.846875000001</v>
      </c>
      <c r="J686" s="509">
        <v>3.1399999999999997</v>
      </c>
      <c r="K686" s="509">
        <v>34293.64</v>
      </c>
      <c r="L686" s="509">
        <v>0.98410589451010988</v>
      </c>
      <c r="M686" s="509">
        <v>10921.541401273886</v>
      </c>
      <c r="N686" s="509">
        <v>0.18</v>
      </c>
      <c r="O686" s="509">
        <v>1593.72</v>
      </c>
      <c r="P686" s="522">
        <v>4.5734114144740899E-2</v>
      </c>
      <c r="Q686" s="510">
        <v>8854</v>
      </c>
    </row>
    <row r="687" spans="1:17" ht="14.4" customHeight="1" x14ac:dyDescent="0.3">
      <c r="A687" s="505" t="s">
        <v>2465</v>
      </c>
      <c r="B687" s="506" t="s">
        <v>1917</v>
      </c>
      <c r="C687" s="506" t="s">
        <v>1918</v>
      </c>
      <c r="D687" s="506" t="s">
        <v>1944</v>
      </c>
      <c r="E687" s="506" t="s">
        <v>738</v>
      </c>
      <c r="F687" s="509">
        <v>0.1</v>
      </c>
      <c r="G687" s="509">
        <v>195.61</v>
      </c>
      <c r="H687" s="509">
        <v>1</v>
      </c>
      <c r="I687" s="509">
        <v>1956.1000000000001</v>
      </c>
      <c r="J687" s="509">
        <v>0.70000000000000007</v>
      </c>
      <c r="K687" s="509">
        <v>1369.27</v>
      </c>
      <c r="L687" s="509">
        <v>6.9999999999999991</v>
      </c>
      <c r="M687" s="509">
        <v>1956.0999999999997</v>
      </c>
      <c r="N687" s="509">
        <v>0.4</v>
      </c>
      <c r="O687" s="509">
        <v>779.72</v>
      </c>
      <c r="P687" s="522">
        <v>3.9860947804304483</v>
      </c>
      <c r="Q687" s="510">
        <v>1949.3</v>
      </c>
    </row>
    <row r="688" spans="1:17" ht="14.4" customHeight="1" x14ac:dyDescent="0.3">
      <c r="A688" s="505" t="s">
        <v>2465</v>
      </c>
      <c r="B688" s="506" t="s">
        <v>1917</v>
      </c>
      <c r="C688" s="506" t="s">
        <v>1918</v>
      </c>
      <c r="D688" s="506" t="s">
        <v>1945</v>
      </c>
      <c r="E688" s="506" t="s">
        <v>660</v>
      </c>
      <c r="F688" s="509"/>
      <c r="G688" s="509"/>
      <c r="H688" s="509"/>
      <c r="I688" s="509"/>
      <c r="J688" s="509">
        <v>1.35</v>
      </c>
      <c r="K688" s="509">
        <v>2948.8200000000006</v>
      </c>
      <c r="L688" s="509"/>
      <c r="M688" s="509">
        <v>2184.3111111111116</v>
      </c>
      <c r="N688" s="509">
        <v>6.9</v>
      </c>
      <c r="O688" s="509">
        <v>12218.52</v>
      </c>
      <c r="P688" s="522"/>
      <c r="Q688" s="510">
        <v>1770.8</v>
      </c>
    </row>
    <row r="689" spans="1:17" ht="14.4" customHeight="1" x14ac:dyDescent="0.3">
      <c r="A689" s="505" t="s">
        <v>2465</v>
      </c>
      <c r="B689" s="506" t="s">
        <v>1917</v>
      </c>
      <c r="C689" s="506" t="s">
        <v>1918</v>
      </c>
      <c r="D689" s="506" t="s">
        <v>1946</v>
      </c>
      <c r="E689" s="506" t="s">
        <v>645</v>
      </c>
      <c r="F689" s="509">
        <v>0.02</v>
      </c>
      <c r="G689" s="509">
        <v>7.58</v>
      </c>
      <c r="H689" s="509">
        <v>1</v>
      </c>
      <c r="I689" s="509">
        <v>379</v>
      </c>
      <c r="J689" s="509"/>
      <c r="K689" s="509"/>
      <c r="L689" s="509"/>
      <c r="M689" s="509"/>
      <c r="N689" s="509"/>
      <c r="O689" s="509"/>
      <c r="P689" s="522"/>
      <c r="Q689" s="510"/>
    </row>
    <row r="690" spans="1:17" ht="14.4" customHeight="1" x14ac:dyDescent="0.3">
      <c r="A690" s="505" t="s">
        <v>2465</v>
      </c>
      <c r="B690" s="506" t="s">
        <v>1917</v>
      </c>
      <c r="C690" s="506" t="s">
        <v>1918</v>
      </c>
      <c r="D690" s="506" t="s">
        <v>1948</v>
      </c>
      <c r="E690" s="506" t="s">
        <v>660</v>
      </c>
      <c r="F690" s="509"/>
      <c r="G690" s="509"/>
      <c r="H690" s="509"/>
      <c r="I690" s="509"/>
      <c r="J690" s="509"/>
      <c r="K690" s="509"/>
      <c r="L690" s="509"/>
      <c r="M690" s="509"/>
      <c r="N690" s="509">
        <v>0.42</v>
      </c>
      <c r="O690" s="509">
        <v>15299.77</v>
      </c>
      <c r="P690" s="522"/>
      <c r="Q690" s="510">
        <v>36428.023809523809</v>
      </c>
    </row>
    <row r="691" spans="1:17" ht="14.4" customHeight="1" x14ac:dyDescent="0.3">
      <c r="A691" s="505" t="s">
        <v>2465</v>
      </c>
      <c r="B691" s="506" t="s">
        <v>1917</v>
      </c>
      <c r="C691" s="506" t="s">
        <v>1887</v>
      </c>
      <c r="D691" s="506" t="s">
        <v>1959</v>
      </c>
      <c r="E691" s="506" t="s">
        <v>1960</v>
      </c>
      <c r="F691" s="509">
        <v>2</v>
      </c>
      <c r="G691" s="509">
        <v>1944.64</v>
      </c>
      <c r="H691" s="509">
        <v>1</v>
      </c>
      <c r="I691" s="509">
        <v>972.32</v>
      </c>
      <c r="J691" s="509">
        <v>3</v>
      </c>
      <c r="K691" s="509">
        <v>2916.96</v>
      </c>
      <c r="L691" s="509">
        <v>1.5</v>
      </c>
      <c r="M691" s="509">
        <v>972.32</v>
      </c>
      <c r="N691" s="509">
        <v>1</v>
      </c>
      <c r="O691" s="509">
        <v>972.32</v>
      </c>
      <c r="P691" s="522">
        <v>0.5</v>
      </c>
      <c r="Q691" s="510">
        <v>972.32</v>
      </c>
    </row>
    <row r="692" spans="1:17" ht="14.4" customHeight="1" x14ac:dyDescent="0.3">
      <c r="A692" s="505" t="s">
        <v>2465</v>
      </c>
      <c r="B692" s="506" t="s">
        <v>1917</v>
      </c>
      <c r="C692" s="506" t="s">
        <v>1887</v>
      </c>
      <c r="D692" s="506" t="s">
        <v>1962</v>
      </c>
      <c r="E692" s="506" t="s">
        <v>1960</v>
      </c>
      <c r="F692" s="509">
        <v>3</v>
      </c>
      <c r="G692" s="509">
        <v>5121.93</v>
      </c>
      <c r="H692" s="509">
        <v>1</v>
      </c>
      <c r="I692" s="509">
        <v>1707.3100000000002</v>
      </c>
      <c r="J692" s="509">
        <v>2</v>
      </c>
      <c r="K692" s="509">
        <v>3414.62</v>
      </c>
      <c r="L692" s="509">
        <v>0.66666666666666663</v>
      </c>
      <c r="M692" s="509">
        <v>1707.31</v>
      </c>
      <c r="N692" s="509">
        <v>1</v>
      </c>
      <c r="O692" s="509">
        <v>1707.31</v>
      </c>
      <c r="P692" s="522">
        <v>0.33333333333333331</v>
      </c>
      <c r="Q692" s="510">
        <v>1707.31</v>
      </c>
    </row>
    <row r="693" spans="1:17" ht="14.4" customHeight="1" x14ac:dyDescent="0.3">
      <c r="A693" s="505" t="s">
        <v>2465</v>
      </c>
      <c r="B693" s="506" t="s">
        <v>1917</v>
      </c>
      <c r="C693" s="506" t="s">
        <v>1887</v>
      </c>
      <c r="D693" s="506" t="s">
        <v>1963</v>
      </c>
      <c r="E693" s="506" t="s">
        <v>1960</v>
      </c>
      <c r="F693" s="509">
        <v>1</v>
      </c>
      <c r="G693" s="509">
        <v>2066.3000000000002</v>
      </c>
      <c r="H693" s="509">
        <v>1</v>
      </c>
      <c r="I693" s="509">
        <v>2066.3000000000002</v>
      </c>
      <c r="J693" s="509"/>
      <c r="K693" s="509"/>
      <c r="L693" s="509"/>
      <c r="M693" s="509"/>
      <c r="N693" s="509"/>
      <c r="O693" s="509"/>
      <c r="P693" s="522"/>
      <c r="Q693" s="510"/>
    </row>
    <row r="694" spans="1:17" ht="14.4" customHeight="1" x14ac:dyDescent="0.3">
      <c r="A694" s="505" t="s">
        <v>2465</v>
      </c>
      <c r="B694" s="506" t="s">
        <v>1917</v>
      </c>
      <c r="C694" s="506" t="s">
        <v>1887</v>
      </c>
      <c r="D694" s="506" t="s">
        <v>1964</v>
      </c>
      <c r="E694" s="506" t="s">
        <v>1965</v>
      </c>
      <c r="F694" s="509">
        <v>2</v>
      </c>
      <c r="G694" s="509">
        <v>3864.18</v>
      </c>
      <c r="H694" s="509">
        <v>1</v>
      </c>
      <c r="I694" s="509">
        <v>1932.09</v>
      </c>
      <c r="J694" s="509"/>
      <c r="K694" s="509"/>
      <c r="L694" s="509"/>
      <c r="M694" s="509"/>
      <c r="N694" s="509"/>
      <c r="O694" s="509"/>
      <c r="P694" s="522"/>
      <c r="Q694" s="510"/>
    </row>
    <row r="695" spans="1:17" ht="14.4" customHeight="1" x14ac:dyDescent="0.3">
      <c r="A695" s="505" t="s">
        <v>2465</v>
      </c>
      <c r="B695" s="506" t="s">
        <v>1917</v>
      </c>
      <c r="C695" s="506" t="s">
        <v>1887</v>
      </c>
      <c r="D695" s="506" t="s">
        <v>1966</v>
      </c>
      <c r="E695" s="506" t="s">
        <v>1967</v>
      </c>
      <c r="F695" s="509">
        <v>4</v>
      </c>
      <c r="G695" s="509">
        <v>4111.04</v>
      </c>
      <c r="H695" s="509">
        <v>1</v>
      </c>
      <c r="I695" s="509">
        <v>1027.76</v>
      </c>
      <c r="J695" s="509">
        <v>1</v>
      </c>
      <c r="K695" s="509">
        <v>1027.76</v>
      </c>
      <c r="L695" s="509">
        <v>0.25</v>
      </c>
      <c r="M695" s="509">
        <v>1027.76</v>
      </c>
      <c r="N695" s="509">
        <v>1</v>
      </c>
      <c r="O695" s="509">
        <v>1027.76</v>
      </c>
      <c r="P695" s="522">
        <v>0.25</v>
      </c>
      <c r="Q695" s="510">
        <v>1027.76</v>
      </c>
    </row>
    <row r="696" spans="1:17" ht="14.4" customHeight="1" x14ac:dyDescent="0.3">
      <c r="A696" s="505" t="s">
        <v>2465</v>
      </c>
      <c r="B696" s="506" t="s">
        <v>1917</v>
      </c>
      <c r="C696" s="506" t="s">
        <v>1887</v>
      </c>
      <c r="D696" s="506" t="s">
        <v>2444</v>
      </c>
      <c r="E696" s="506" t="s">
        <v>2445</v>
      </c>
      <c r="F696" s="509">
        <v>1</v>
      </c>
      <c r="G696" s="509">
        <v>17350</v>
      </c>
      <c r="H696" s="509">
        <v>1</v>
      </c>
      <c r="I696" s="509">
        <v>17350</v>
      </c>
      <c r="J696" s="509"/>
      <c r="K696" s="509"/>
      <c r="L696" s="509"/>
      <c r="M696" s="509"/>
      <c r="N696" s="509"/>
      <c r="O696" s="509"/>
      <c r="P696" s="522"/>
      <c r="Q696" s="510"/>
    </row>
    <row r="697" spans="1:17" ht="14.4" customHeight="1" x14ac:dyDescent="0.3">
      <c r="A697" s="505" t="s">
        <v>2465</v>
      </c>
      <c r="B697" s="506" t="s">
        <v>1917</v>
      </c>
      <c r="C697" s="506" t="s">
        <v>1887</v>
      </c>
      <c r="D697" s="506" t="s">
        <v>2297</v>
      </c>
      <c r="E697" s="506" t="s">
        <v>2298</v>
      </c>
      <c r="F697" s="509">
        <v>1</v>
      </c>
      <c r="G697" s="509">
        <v>3314.29</v>
      </c>
      <c r="H697" s="509">
        <v>1</v>
      </c>
      <c r="I697" s="509">
        <v>3314.29</v>
      </c>
      <c r="J697" s="509"/>
      <c r="K697" s="509"/>
      <c r="L697" s="509"/>
      <c r="M697" s="509"/>
      <c r="N697" s="509"/>
      <c r="O697" s="509"/>
      <c r="P697" s="522"/>
      <c r="Q697" s="510"/>
    </row>
    <row r="698" spans="1:17" ht="14.4" customHeight="1" x14ac:dyDescent="0.3">
      <c r="A698" s="505" t="s">
        <v>2465</v>
      </c>
      <c r="B698" s="506" t="s">
        <v>1917</v>
      </c>
      <c r="C698" s="506" t="s">
        <v>1887</v>
      </c>
      <c r="D698" s="506" t="s">
        <v>1973</v>
      </c>
      <c r="E698" s="506" t="s">
        <v>1974</v>
      </c>
      <c r="F698" s="509">
        <v>1</v>
      </c>
      <c r="G698" s="509">
        <v>11772</v>
      </c>
      <c r="H698" s="509">
        <v>1</v>
      </c>
      <c r="I698" s="509">
        <v>11772</v>
      </c>
      <c r="J698" s="509"/>
      <c r="K698" s="509"/>
      <c r="L698" s="509"/>
      <c r="M698" s="509"/>
      <c r="N698" s="509"/>
      <c r="O698" s="509"/>
      <c r="P698" s="522"/>
      <c r="Q698" s="510"/>
    </row>
    <row r="699" spans="1:17" ht="14.4" customHeight="1" x14ac:dyDescent="0.3">
      <c r="A699" s="505" t="s">
        <v>2465</v>
      </c>
      <c r="B699" s="506" t="s">
        <v>1917</v>
      </c>
      <c r="C699" s="506" t="s">
        <v>1887</v>
      </c>
      <c r="D699" s="506" t="s">
        <v>2359</v>
      </c>
      <c r="E699" s="506" t="s">
        <v>2360</v>
      </c>
      <c r="F699" s="509"/>
      <c r="G699" s="509"/>
      <c r="H699" s="509"/>
      <c r="I699" s="509"/>
      <c r="J699" s="509">
        <v>1</v>
      </c>
      <c r="K699" s="509">
        <v>166546.75</v>
      </c>
      <c r="L699" s="509"/>
      <c r="M699" s="509">
        <v>166546.75</v>
      </c>
      <c r="N699" s="509"/>
      <c r="O699" s="509"/>
      <c r="P699" s="522"/>
      <c r="Q699" s="510"/>
    </row>
    <row r="700" spans="1:17" ht="14.4" customHeight="1" x14ac:dyDescent="0.3">
      <c r="A700" s="505" t="s">
        <v>2465</v>
      </c>
      <c r="B700" s="506" t="s">
        <v>1917</v>
      </c>
      <c r="C700" s="506" t="s">
        <v>1887</v>
      </c>
      <c r="D700" s="506" t="s">
        <v>2361</v>
      </c>
      <c r="E700" s="506" t="s">
        <v>2362</v>
      </c>
      <c r="F700" s="509"/>
      <c r="G700" s="509"/>
      <c r="H700" s="509"/>
      <c r="I700" s="509"/>
      <c r="J700" s="509">
        <v>1</v>
      </c>
      <c r="K700" s="509">
        <v>3991.04</v>
      </c>
      <c r="L700" s="509"/>
      <c r="M700" s="509">
        <v>3991.04</v>
      </c>
      <c r="N700" s="509">
        <v>1</v>
      </c>
      <c r="O700" s="509">
        <v>3991.04</v>
      </c>
      <c r="P700" s="522"/>
      <c r="Q700" s="510">
        <v>3991.04</v>
      </c>
    </row>
    <row r="701" spans="1:17" ht="14.4" customHeight="1" x14ac:dyDescent="0.3">
      <c r="A701" s="505" t="s">
        <v>2465</v>
      </c>
      <c r="B701" s="506" t="s">
        <v>1917</v>
      </c>
      <c r="C701" s="506" t="s">
        <v>1887</v>
      </c>
      <c r="D701" s="506" t="s">
        <v>1979</v>
      </c>
      <c r="E701" s="506" t="s">
        <v>1980</v>
      </c>
      <c r="F701" s="509">
        <v>1</v>
      </c>
      <c r="G701" s="509">
        <v>6890.78</v>
      </c>
      <c r="H701" s="509">
        <v>1</v>
      </c>
      <c r="I701" s="509">
        <v>6890.78</v>
      </c>
      <c r="J701" s="509">
        <v>1</v>
      </c>
      <c r="K701" s="509">
        <v>6890.78</v>
      </c>
      <c r="L701" s="509">
        <v>1</v>
      </c>
      <c r="M701" s="509">
        <v>6890.78</v>
      </c>
      <c r="N701" s="509"/>
      <c r="O701" s="509"/>
      <c r="P701" s="522"/>
      <c r="Q701" s="510"/>
    </row>
    <row r="702" spans="1:17" ht="14.4" customHeight="1" x14ac:dyDescent="0.3">
      <c r="A702" s="505" t="s">
        <v>2465</v>
      </c>
      <c r="B702" s="506" t="s">
        <v>1917</v>
      </c>
      <c r="C702" s="506" t="s">
        <v>1887</v>
      </c>
      <c r="D702" s="506" t="s">
        <v>1991</v>
      </c>
      <c r="E702" s="506" t="s">
        <v>1992</v>
      </c>
      <c r="F702" s="509">
        <v>1</v>
      </c>
      <c r="G702" s="509">
        <v>1002.8</v>
      </c>
      <c r="H702" s="509">
        <v>1</v>
      </c>
      <c r="I702" s="509">
        <v>1002.8</v>
      </c>
      <c r="J702" s="509">
        <v>2</v>
      </c>
      <c r="K702" s="509">
        <v>2005.6</v>
      </c>
      <c r="L702" s="509">
        <v>2</v>
      </c>
      <c r="M702" s="509">
        <v>1002.8</v>
      </c>
      <c r="N702" s="509"/>
      <c r="O702" s="509"/>
      <c r="P702" s="522"/>
      <c r="Q702" s="510"/>
    </row>
    <row r="703" spans="1:17" ht="14.4" customHeight="1" x14ac:dyDescent="0.3">
      <c r="A703" s="505" t="s">
        <v>2465</v>
      </c>
      <c r="B703" s="506" t="s">
        <v>1917</v>
      </c>
      <c r="C703" s="506" t="s">
        <v>1887</v>
      </c>
      <c r="D703" s="506" t="s">
        <v>2003</v>
      </c>
      <c r="E703" s="506" t="s">
        <v>2004</v>
      </c>
      <c r="F703" s="509"/>
      <c r="G703" s="509"/>
      <c r="H703" s="509"/>
      <c r="I703" s="509"/>
      <c r="J703" s="509"/>
      <c r="K703" s="509"/>
      <c r="L703" s="509"/>
      <c r="M703" s="509"/>
      <c r="N703" s="509">
        <v>1</v>
      </c>
      <c r="O703" s="509">
        <v>797</v>
      </c>
      <c r="P703" s="522"/>
      <c r="Q703" s="510">
        <v>797</v>
      </c>
    </row>
    <row r="704" spans="1:17" ht="14.4" customHeight="1" x14ac:dyDescent="0.3">
      <c r="A704" s="505" t="s">
        <v>2465</v>
      </c>
      <c r="B704" s="506" t="s">
        <v>1917</v>
      </c>
      <c r="C704" s="506" t="s">
        <v>1887</v>
      </c>
      <c r="D704" s="506" t="s">
        <v>2015</v>
      </c>
      <c r="E704" s="506" t="s">
        <v>2014</v>
      </c>
      <c r="F704" s="509">
        <v>3</v>
      </c>
      <c r="G704" s="509">
        <v>15777.69</v>
      </c>
      <c r="H704" s="509">
        <v>1</v>
      </c>
      <c r="I704" s="509">
        <v>5259.2300000000005</v>
      </c>
      <c r="J704" s="509">
        <v>4</v>
      </c>
      <c r="K704" s="509">
        <v>21036.92</v>
      </c>
      <c r="L704" s="509">
        <v>1.3333333333333333</v>
      </c>
      <c r="M704" s="509">
        <v>5259.23</v>
      </c>
      <c r="N704" s="509"/>
      <c r="O704" s="509"/>
      <c r="P704" s="522"/>
      <c r="Q704" s="510"/>
    </row>
    <row r="705" spans="1:17" ht="14.4" customHeight="1" x14ac:dyDescent="0.3">
      <c r="A705" s="505" t="s">
        <v>2465</v>
      </c>
      <c r="B705" s="506" t="s">
        <v>1917</v>
      </c>
      <c r="C705" s="506" t="s">
        <v>1887</v>
      </c>
      <c r="D705" s="506" t="s">
        <v>2016</v>
      </c>
      <c r="E705" s="506" t="s">
        <v>2017</v>
      </c>
      <c r="F705" s="509"/>
      <c r="G705" s="509"/>
      <c r="H705" s="509"/>
      <c r="I705" s="509"/>
      <c r="J705" s="509">
        <v>1</v>
      </c>
      <c r="K705" s="509">
        <v>1497.44</v>
      </c>
      <c r="L705" s="509"/>
      <c r="M705" s="509">
        <v>1497.44</v>
      </c>
      <c r="N705" s="509">
        <v>1</v>
      </c>
      <c r="O705" s="509">
        <v>1497.44</v>
      </c>
      <c r="P705" s="522"/>
      <c r="Q705" s="510">
        <v>1497.44</v>
      </c>
    </row>
    <row r="706" spans="1:17" ht="14.4" customHeight="1" x14ac:dyDescent="0.3">
      <c r="A706" s="505" t="s">
        <v>2465</v>
      </c>
      <c r="B706" s="506" t="s">
        <v>1917</v>
      </c>
      <c r="C706" s="506" t="s">
        <v>1887</v>
      </c>
      <c r="D706" s="506" t="s">
        <v>2018</v>
      </c>
      <c r="E706" s="506" t="s">
        <v>2019</v>
      </c>
      <c r="F706" s="509"/>
      <c r="G706" s="509"/>
      <c r="H706" s="509"/>
      <c r="I706" s="509"/>
      <c r="J706" s="509">
        <v>1</v>
      </c>
      <c r="K706" s="509">
        <v>605.65</v>
      </c>
      <c r="L706" s="509"/>
      <c r="M706" s="509">
        <v>605.65</v>
      </c>
      <c r="N706" s="509"/>
      <c r="O706" s="509"/>
      <c r="P706" s="522"/>
      <c r="Q706" s="510"/>
    </row>
    <row r="707" spans="1:17" ht="14.4" customHeight="1" x14ac:dyDescent="0.3">
      <c r="A707" s="505" t="s">
        <v>2465</v>
      </c>
      <c r="B707" s="506" t="s">
        <v>1917</v>
      </c>
      <c r="C707" s="506" t="s">
        <v>1887</v>
      </c>
      <c r="D707" s="506" t="s">
        <v>2022</v>
      </c>
      <c r="E707" s="506" t="s">
        <v>2023</v>
      </c>
      <c r="F707" s="509">
        <v>1</v>
      </c>
      <c r="G707" s="509">
        <v>831.16</v>
      </c>
      <c r="H707" s="509">
        <v>1</v>
      </c>
      <c r="I707" s="509">
        <v>831.16</v>
      </c>
      <c r="J707" s="509"/>
      <c r="K707" s="509"/>
      <c r="L707" s="509"/>
      <c r="M707" s="509"/>
      <c r="N707" s="509"/>
      <c r="O707" s="509"/>
      <c r="P707" s="522"/>
      <c r="Q707" s="510"/>
    </row>
    <row r="708" spans="1:17" ht="14.4" customHeight="1" x14ac:dyDescent="0.3">
      <c r="A708" s="505" t="s">
        <v>2465</v>
      </c>
      <c r="B708" s="506" t="s">
        <v>1917</v>
      </c>
      <c r="C708" s="506" t="s">
        <v>1887</v>
      </c>
      <c r="D708" s="506" t="s">
        <v>2024</v>
      </c>
      <c r="E708" s="506" t="s">
        <v>2023</v>
      </c>
      <c r="F708" s="509">
        <v>2</v>
      </c>
      <c r="G708" s="509">
        <v>1776.12</v>
      </c>
      <c r="H708" s="509">
        <v>1</v>
      </c>
      <c r="I708" s="509">
        <v>888.06</v>
      </c>
      <c r="J708" s="509">
        <v>5</v>
      </c>
      <c r="K708" s="509">
        <v>4440.2999999999993</v>
      </c>
      <c r="L708" s="509">
        <v>2.4999999999999996</v>
      </c>
      <c r="M708" s="509">
        <v>888.05999999999983</v>
      </c>
      <c r="N708" s="509">
        <v>3</v>
      </c>
      <c r="O708" s="509">
        <v>2664.18</v>
      </c>
      <c r="P708" s="522">
        <v>1.5</v>
      </c>
      <c r="Q708" s="510">
        <v>888.06</v>
      </c>
    </row>
    <row r="709" spans="1:17" ht="14.4" customHeight="1" x14ac:dyDescent="0.3">
      <c r="A709" s="505" t="s">
        <v>2465</v>
      </c>
      <c r="B709" s="506" t="s">
        <v>1917</v>
      </c>
      <c r="C709" s="506" t="s">
        <v>1887</v>
      </c>
      <c r="D709" s="506" t="s">
        <v>2025</v>
      </c>
      <c r="E709" s="506" t="s">
        <v>2026</v>
      </c>
      <c r="F709" s="509">
        <v>2</v>
      </c>
      <c r="G709" s="509">
        <v>1776.12</v>
      </c>
      <c r="H709" s="509">
        <v>1</v>
      </c>
      <c r="I709" s="509">
        <v>888.06</v>
      </c>
      <c r="J709" s="509">
        <v>3</v>
      </c>
      <c r="K709" s="509">
        <v>2664.18</v>
      </c>
      <c r="L709" s="509">
        <v>1.5</v>
      </c>
      <c r="M709" s="509">
        <v>888.06</v>
      </c>
      <c r="N709" s="509"/>
      <c r="O709" s="509"/>
      <c r="P709" s="522"/>
      <c r="Q709" s="510"/>
    </row>
    <row r="710" spans="1:17" ht="14.4" customHeight="1" x14ac:dyDescent="0.3">
      <c r="A710" s="505" t="s">
        <v>2465</v>
      </c>
      <c r="B710" s="506" t="s">
        <v>1917</v>
      </c>
      <c r="C710" s="506" t="s">
        <v>1887</v>
      </c>
      <c r="D710" s="506" t="s">
        <v>2029</v>
      </c>
      <c r="E710" s="506" t="s">
        <v>2030</v>
      </c>
      <c r="F710" s="509">
        <v>17</v>
      </c>
      <c r="G710" s="509">
        <v>66279.600000000006</v>
      </c>
      <c r="H710" s="509">
        <v>1</v>
      </c>
      <c r="I710" s="509">
        <v>3898.8</v>
      </c>
      <c r="J710" s="509">
        <v>1</v>
      </c>
      <c r="K710" s="509">
        <v>3898.8</v>
      </c>
      <c r="L710" s="509">
        <v>5.8823529411764705E-2</v>
      </c>
      <c r="M710" s="509">
        <v>3898.8</v>
      </c>
      <c r="N710" s="509"/>
      <c r="O710" s="509"/>
      <c r="P710" s="522"/>
      <c r="Q710" s="510"/>
    </row>
    <row r="711" spans="1:17" ht="14.4" customHeight="1" x14ac:dyDescent="0.3">
      <c r="A711" s="505" t="s">
        <v>2465</v>
      </c>
      <c r="B711" s="506" t="s">
        <v>1917</v>
      </c>
      <c r="C711" s="506" t="s">
        <v>1887</v>
      </c>
      <c r="D711" s="506" t="s">
        <v>2303</v>
      </c>
      <c r="E711" s="506" t="s">
        <v>2304</v>
      </c>
      <c r="F711" s="509">
        <v>2</v>
      </c>
      <c r="G711" s="509">
        <v>44000</v>
      </c>
      <c r="H711" s="509">
        <v>1</v>
      </c>
      <c r="I711" s="509">
        <v>22000</v>
      </c>
      <c r="J711" s="509"/>
      <c r="K711" s="509"/>
      <c r="L711" s="509"/>
      <c r="M711" s="509"/>
      <c r="N711" s="509"/>
      <c r="O711" s="509"/>
      <c r="P711" s="522"/>
      <c r="Q711" s="510"/>
    </row>
    <row r="712" spans="1:17" ht="14.4" customHeight="1" x14ac:dyDescent="0.3">
      <c r="A712" s="505" t="s">
        <v>2465</v>
      </c>
      <c r="B712" s="506" t="s">
        <v>1917</v>
      </c>
      <c r="C712" s="506" t="s">
        <v>1887</v>
      </c>
      <c r="D712" s="506" t="s">
        <v>2031</v>
      </c>
      <c r="E712" s="506" t="s">
        <v>2032</v>
      </c>
      <c r="F712" s="509">
        <v>1</v>
      </c>
      <c r="G712" s="509">
        <v>1472.88</v>
      </c>
      <c r="H712" s="509">
        <v>1</v>
      </c>
      <c r="I712" s="509">
        <v>1472.88</v>
      </c>
      <c r="J712" s="509"/>
      <c r="K712" s="509"/>
      <c r="L712" s="509"/>
      <c r="M712" s="509"/>
      <c r="N712" s="509"/>
      <c r="O712" s="509"/>
      <c r="P712" s="522"/>
      <c r="Q712" s="510"/>
    </row>
    <row r="713" spans="1:17" ht="14.4" customHeight="1" x14ac:dyDescent="0.3">
      <c r="A713" s="505" t="s">
        <v>2465</v>
      </c>
      <c r="B713" s="506" t="s">
        <v>1917</v>
      </c>
      <c r="C713" s="506" t="s">
        <v>1887</v>
      </c>
      <c r="D713" s="506" t="s">
        <v>2033</v>
      </c>
      <c r="E713" s="506" t="s">
        <v>2034</v>
      </c>
      <c r="F713" s="509"/>
      <c r="G713" s="509"/>
      <c r="H713" s="509"/>
      <c r="I713" s="509"/>
      <c r="J713" s="509">
        <v>1</v>
      </c>
      <c r="K713" s="509">
        <v>1312.14</v>
      </c>
      <c r="L713" s="509"/>
      <c r="M713" s="509">
        <v>1312.14</v>
      </c>
      <c r="N713" s="509"/>
      <c r="O713" s="509"/>
      <c r="P713" s="522"/>
      <c r="Q713" s="510"/>
    </row>
    <row r="714" spans="1:17" ht="14.4" customHeight="1" x14ac:dyDescent="0.3">
      <c r="A714" s="505" t="s">
        <v>2465</v>
      </c>
      <c r="B714" s="506" t="s">
        <v>1917</v>
      </c>
      <c r="C714" s="506" t="s">
        <v>1887</v>
      </c>
      <c r="D714" s="506" t="s">
        <v>2307</v>
      </c>
      <c r="E714" s="506" t="s">
        <v>2308</v>
      </c>
      <c r="F714" s="509"/>
      <c r="G714" s="509"/>
      <c r="H714" s="509"/>
      <c r="I714" s="509"/>
      <c r="J714" s="509">
        <v>3</v>
      </c>
      <c r="K714" s="509">
        <v>10933.74</v>
      </c>
      <c r="L714" s="509"/>
      <c r="M714" s="509">
        <v>3644.58</v>
      </c>
      <c r="N714" s="509"/>
      <c r="O714" s="509"/>
      <c r="P714" s="522"/>
      <c r="Q714" s="510"/>
    </row>
    <row r="715" spans="1:17" ht="14.4" customHeight="1" x14ac:dyDescent="0.3">
      <c r="A715" s="505" t="s">
        <v>2465</v>
      </c>
      <c r="B715" s="506" t="s">
        <v>1917</v>
      </c>
      <c r="C715" s="506" t="s">
        <v>1887</v>
      </c>
      <c r="D715" s="506" t="s">
        <v>2037</v>
      </c>
      <c r="E715" s="506" t="s">
        <v>2038</v>
      </c>
      <c r="F715" s="509">
        <v>2</v>
      </c>
      <c r="G715" s="509">
        <v>2611.64</v>
      </c>
      <c r="H715" s="509">
        <v>1</v>
      </c>
      <c r="I715" s="509">
        <v>1305.82</v>
      </c>
      <c r="J715" s="509">
        <v>1</v>
      </c>
      <c r="K715" s="509">
        <v>1305.82</v>
      </c>
      <c r="L715" s="509">
        <v>0.5</v>
      </c>
      <c r="M715" s="509">
        <v>1305.82</v>
      </c>
      <c r="N715" s="509"/>
      <c r="O715" s="509"/>
      <c r="P715" s="522"/>
      <c r="Q715" s="510"/>
    </row>
    <row r="716" spans="1:17" ht="14.4" customHeight="1" x14ac:dyDescent="0.3">
      <c r="A716" s="505" t="s">
        <v>2465</v>
      </c>
      <c r="B716" s="506" t="s">
        <v>1917</v>
      </c>
      <c r="C716" s="506" t="s">
        <v>1887</v>
      </c>
      <c r="D716" s="506" t="s">
        <v>2039</v>
      </c>
      <c r="E716" s="506" t="s">
        <v>2040</v>
      </c>
      <c r="F716" s="509">
        <v>5</v>
      </c>
      <c r="G716" s="509">
        <v>1795.5</v>
      </c>
      <c r="H716" s="509">
        <v>1</v>
      </c>
      <c r="I716" s="509">
        <v>359.1</v>
      </c>
      <c r="J716" s="509">
        <v>4</v>
      </c>
      <c r="K716" s="509">
        <v>1436.4</v>
      </c>
      <c r="L716" s="509">
        <v>0.8</v>
      </c>
      <c r="M716" s="509">
        <v>359.1</v>
      </c>
      <c r="N716" s="509"/>
      <c r="O716" s="509"/>
      <c r="P716" s="522"/>
      <c r="Q716" s="510"/>
    </row>
    <row r="717" spans="1:17" ht="14.4" customHeight="1" x14ac:dyDescent="0.3">
      <c r="A717" s="505" t="s">
        <v>2465</v>
      </c>
      <c r="B717" s="506" t="s">
        <v>1917</v>
      </c>
      <c r="C717" s="506" t="s">
        <v>1887</v>
      </c>
      <c r="D717" s="506" t="s">
        <v>1888</v>
      </c>
      <c r="E717" s="506" t="s">
        <v>1889</v>
      </c>
      <c r="F717" s="509"/>
      <c r="G717" s="509"/>
      <c r="H717" s="509"/>
      <c r="I717" s="509"/>
      <c r="J717" s="509">
        <v>1</v>
      </c>
      <c r="K717" s="509">
        <v>893.9</v>
      </c>
      <c r="L717" s="509"/>
      <c r="M717" s="509">
        <v>893.9</v>
      </c>
      <c r="N717" s="509"/>
      <c r="O717" s="509"/>
      <c r="P717" s="522"/>
      <c r="Q717" s="510"/>
    </row>
    <row r="718" spans="1:17" ht="14.4" customHeight="1" x14ac:dyDescent="0.3">
      <c r="A718" s="505" t="s">
        <v>2465</v>
      </c>
      <c r="B718" s="506" t="s">
        <v>1917</v>
      </c>
      <c r="C718" s="506" t="s">
        <v>1887</v>
      </c>
      <c r="D718" s="506" t="s">
        <v>2043</v>
      </c>
      <c r="E718" s="506" t="s">
        <v>2044</v>
      </c>
      <c r="F718" s="509">
        <v>2</v>
      </c>
      <c r="G718" s="509">
        <v>33663.379999999997</v>
      </c>
      <c r="H718" s="509">
        <v>1</v>
      </c>
      <c r="I718" s="509">
        <v>16831.689999999999</v>
      </c>
      <c r="J718" s="509">
        <v>2</v>
      </c>
      <c r="K718" s="509">
        <v>33663.379999999997</v>
      </c>
      <c r="L718" s="509">
        <v>1</v>
      </c>
      <c r="M718" s="509">
        <v>16831.689999999999</v>
      </c>
      <c r="N718" s="509"/>
      <c r="O718" s="509"/>
      <c r="P718" s="522"/>
      <c r="Q718" s="510"/>
    </row>
    <row r="719" spans="1:17" ht="14.4" customHeight="1" x14ac:dyDescent="0.3">
      <c r="A719" s="505" t="s">
        <v>2465</v>
      </c>
      <c r="B719" s="506" t="s">
        <v>1917</v>
      </c>
      <c r="C719" s="506" t="s">
        <v>1887</v>
      </c>
      <c r="D719" s="506" t="s">
        <v>2047</v>
      </c>
      <c r="E719" s="506" t="s">
        <v>2048</v>
      </c>
      <c r="F719" s="509">
        <v>1</v>
      </c>
      <c r="G719" s="509">
        <v>6587.13</v>
      </c>
      <c r="H719" s="509">
        <v>1</v>
      </c>
      <c r="I719" s="509">
        <v>6587.13</v>
      </c>
      <c r="J719" s="509">
        <v>3</v>
      </c>
      <c r="K719" s="509">
        <v>19761.39</v>
      </c>
      <c r="L719" s="509">
        <v>3</v>
      </c>
      <c r="M719" s="509">
        <v>6587.13</v>
      </c>
      <c r="N719" s="509"/>
      <c r="O719" s="509"/>
      <c r="P719" s="522"/>
      <c r="Q719" s="510"/>
    </row>
    <row r="720" spans="1:17" ht="14.4" customHeight="1" x14ac:dyDescent="0.3">
      <c r="A720" s="505" t="s">
        <v>2465</v>
      </c>
      <c r="B720" s="506" t="s">
        <v>1917</v>
      </c>
      <c r="C720" s="506" t="s">
        <v>1887</v>
      </c>
      <c r="D720" s="506" t="s">
        <v>2049</v>
      </c>
      <c r="E720" s="506" t="s">
        <v>2050</v>
      </c>
      <c r="F720" s="509"/>
      <c r="G720" s="509"/>
      <c r="H720" s="509"/>
      <c r="I720" s="509"/>
      <c r="J720" s="509">
        <v>3</v>
      </c>
      <c r="K720" s="509">
        <v>5524.86</v>
      </c>
      <c r="L720" s="509"/>
      <c r="M720" s="509">
        <v>1841.62</v>
      </c>
      <c r="N720" s="509">
        <v>3</v>
      </c>
      <c r="O720" s="509">
        <v>5524.86</v>
      </c>
      <c r="P720" s="522"/>
      <c r="Q720" s="510">
        <v>1841.62</v>
      </c>
    </row>
    <row r="721" spans="1:17" ht="14.4" customHeight="1" x14ac:dyDescent="0.3">
      <c r="A721" s="505" t="s">
        <v>2465</v>
      </c>
      <c r="B721" s="506" t="s">
        <v>1917</v>
      </c>
      <c r="C721" s="506" t="s">
        <v>1887</v>
      </c>
      <c r="D721" s="506" t="s">
        <v>2342</v>
      </c>
      <c r="E721" s="506" t="s">
        <v>2343</v>
      </c>
      <c r="F721" s="509">
        <v>1</v>
      </c>
      <c r="G721" s="509">
        <v>26499.82</v>
      </c>
      <c r="H721" s="509">
        <v>1</v>
      </c>
      <c r="I721" s="509">
        <v>26499.82</v>
      </c>
      <c r="J721" s="509"/>
      <c r="K721" s="509"/>
      <c r="L721" s="509"/>
      <c r="M721" s="509"/>
      <c r="N721" s="509"/>
      <c r="O721" s="509"/>
      <c r="P721" s="522"/>
      <c r="Q721" s="510"/>
    </row>
    <row r="722" spans="1:17" ht="14.4" customHeight="1" x14ac:dyDescent="0.3">
      <c r="A722" s="505" t="s">
        <v>2465</v>
      </c>
      <c r="B722" s="506" t="s">
        <v>1917</v>
      </c>
      <c r="C722" s="506" t="s">
        <v>1887</v>
      </c>
      <c r="D722" s="506" t="s">
        <v>2466</v>
      </c>
      <c r="E722" s="506" t="s">
        <v>2467</v>
      </c>
      <c r="F722" s="509">
        <v>2</v>
      </c>
      <c r="G722" s="509">
        <v>6357.26</v>
      </c>
      <c r="H722" s="509">
        <v>1</v>
      </c>
      <c r="I722" s="509">
        <v>3178.63</v>
      </c>
      <c r="J722" s="509"/>
      <c r="K722" s="509"/>
      <c r="L722" s="509"/>
      <c r="M722" s="509"/>
      <c r="N722" s="509"/>
      <c r="O722" s="509"/>
      <c r="P722" s="522"/>
      <c r="Q722" s="510"/>
    </row>
    <row r="723" spans="1:17" ht="14.4" customHeight="1" x14ac:dyDescent="0.3">
      <c r="A723" s="505" t="s">
        <v>2465</v>
      </c>
      <c r="B723" s="506" t="s">
        <v>1917</v>
      </c>
      <c r="C723" s="506" t="s">
        <v>1887</v>
      </c>
      <c r="D723" s="506" t="s">
        <v>2468</v>
      </c>
      <c r="E723" s="506" t="s">
        <v>2469</v>
      </c>
      <c r="F723" s="509"/>
      <c r="G723" s="509"/>
      <c r="H723" s="509"/>
      <c r="I723" s="509"/>
      <c r="J723" s="509">
        <v>1</v>
      </c>
      <c r="K723" s="509">
        <v>7794.49</v>
      </c>
      <c r="L723" s="509"/>
      <c r="M723" s="509">
        <v>7794.49</v>
      </c>
      <c r="N723" s="509"/>
      <c r="O723" s="509"/>
      <c r="P723" s="522"/>
      <c r="Q723" s="510"/>
    </row>
    <row r="724" spans="1:17" ht="14.4" customHeight="1" x14ac:dyDescent="0.3">
      <c r="A724" s="505" t="s">
        <v>2465</v>
      </c>
      <c r="B724" s="506" t="s">
        <v>1917</v>
      </c>
      <c r="C724" s="506" t="s">
        <v>1887</v>
      </c>
      <c r="D724" s="506" t="s">
        <v>2470</v>
      </c>
      <c r="E724" s="506" t="s">
        <v>2471</v>
      </c>
      <c r="F724" s="509"/>
      <c r="G724" s="509"/>
      <c r="H724" s="509"/>
      <c r="I724" s="509"/>
      <c r="J724" s="509">
        <v>1</v>
      </c>
      <c r="K724" s="509">
        <v>29883.55</v>
      </c>
      <c r="L724" s="509"/>
      <c r="M724" s="509">
        <v>29883.55</v>
      </c>
      <c r="N724" s="509"/>
      <c r="O724" s="509"/>
      <c r="P724" s="522"/>
      <c r="Q724" s="510"/>
    </row>
    <row r="725" spans="1:17" ht="14.4" customHeight="1" x14ac:dyDescent="0.3">
      <c r="A725" s="505" t="s">
        <v>2465</v>
      </c>
      <c r="B725" s="506" t="s">
        <v>1917</v>
      </c>
      <c r="C725" s="506" t="s">
        <v>1894</v>
      </c>
      <c r="D725" s="506" t="s">
        <v>2091</v>
      </c>
      <c r="E725" s="506" t="s">
        <v>2092</v>
      </c>
      <c r="F725" s="509">
        <v>1</v>
      </c>
      <c r="G725" s="509">
        <v>150</v>
      </c>
      <c r="H725" s="509">
        <v>1</v>
      </c>
      <c r="I725" s="509">
        <v>150</v>
      </c>
      <c r="J725" s="509"/>
      <c r="K725" s="509"/>
      <c r="L725" s="509"/>
      <c r="M725" s="509"/>
      <c r="N725" s="509"/>
      <c r="O725" s="509"/>
      <c r="P725" s="522"/>
      <c r="Q725" s="510"/>
    </row>
    <row r="726" spans="1:17" ht="14.4" customHeight="1" x14ac:dyDescent="0.3">
      <c r="A726" s="505" t="s">
        <v>2465</v>
      </c>
      <c r="B726" s="506" t="s">
        <v>1917</v>
      </c>
      <c r="C726" s="506" t="s">
        <v>1894</v>
      </c>
      <c r="D726" s="506" t="s">
        <v>2095</v>
      </c>
      <c r="E726" s="506" t="s">
        <v>2096</v>
      </c>
      <c r="F726" s="509">
        <v>8</v>
      </c>
      <c r="G726" s="509">
        <v>992</v>
      </c>
      <c r="H726" s="509">
        <v>1</v>
      </c>
      <c r="I726" s="509">
        <v>124</v>
      </c>
      <c r="J726" s="509">
        <v>4</v>
      </c>
      <c r="K726" s="509">
        <v>497</v>
      </c>
      <c r="L726" s="509">
        <v>0.501008064516129</v>
      </c>
      <c r="M726" s="509">
        <v>124.25</v>
      </c>
      <c r="N726" s="509">
        <v>4</v>
      </c>
      <c r="O726" s="509">
        <v>500</v>
      </c>
      <c r="P726" s="522">
        <v>0.50403225806451613</v>
      </c>
      <c r="Q726" s="510">
        <v>125</v>
      </c>
    </row>
    <row r="727" spans="1:17" ht="14.4" customHeight="1" x14ac:dyDescent="0.3">
      <c r="A727" s="505" t="s">
        <v>2465</v>
      </c>
      <c r="B727" s="506" t="s">
        <v>1917</v>
      </c>
      <c r="C727" s="506" t="s">
        <v>1894</v>
      </c>
      <c r="D727" s="506" t="s">
        <v>2097</v>
      </c>
      <c r="E727" s="506" t="s">
        <v>2098</v>
      </c>
      <c r="F727" s="509">
        <v>24</v>
      </c>
      <c r="G727" s="509">
        <v>5208</v>
      </c>
      <c r="H727" s="509">
        <v>1</v>
      </c>
      <c r="I727" s="509">
        <v>217</v>
      </c>
      <c r="J727" s="509">
        <v>33</v>
      </c>
      <c r="K727" s="509">
        <v>7162</v>
      </c>
      <c r="L727" s="509">
        <v>1.3751920122887864</v>
      </c>
      <c r="M727" s="509">
        <v>217.03030303030303</v>
      </c>
      <c r="N727" s="509">
        <v>12</v>
      </c>
      <c r="O727" s="509">
        <v>2628</v>
      </c>
      <c r="P727" s="522">
        <v>0.50460829493087556</v>
      </c>
      <c r="Q727" s="510">
        <v>219</v>
      </c>
    </row>
    <row r="728" spans="1:17" ht="14.4" customHeight="1" x14ac:dyDescent="0.3">
      <c r="A728" s="505" t="s">
        <v>2465</v>
      </c>
      <c r="B728" s="506" t="s">
        <v>1917</v>
      </c>
      <c r="C728" s="506" t="s">
        <v>1894</v>
      </c>
      <c r="D728" s="506" t="s">
        <v>2103</v>
      </c>
      <c r="E728" s="506" t="s">
        <v>2104</v>
      </c>
      <c r="F728" s="509">
        <v>7</v>
      </c>
      <c r="G728" s="509">
        <v>1533</v>
      </c>
      <c r="H728" s="509">
        <v>1</v>
      </c>
      <c r="I728" s="509">
        <v>219</v>
      </c>
      <c r="J728" s="509">
        <v>5</v>
      </c>
      <c r="K728" s="509">
        <v>1096</v>
      </c>
      <c r="L728" s="509">
        <v>0.71493803000652312</v>
      </c>
      <c r="M728" s="509">
        <v>219.2</v>
      </c>
      <c r="N728" s="509"/>
      <c r="O728" s="509"/>
      <c r="P728" s="522"/>
      <c r="Q728" s="510"/>
    </row>
    <row r="729" spans="1:17" ht="14.4" customHeight="1" x14ac:dyDescent="0.3">
      <c r="A729" s="505" t="s">
        <v>2465</v>
      </c>
      <c r="B729" s="506" t="s">
        <v>1917</v>
      </c>
      <c r="C729" s="506" t="s">
        <v>1894</v>
      </c>
      <c r="D729" s="506" t="s">
        <v>2105</v>
      </c>
      <c r="E729" s="506" t="s">
        <v>2106</v>
      </c>
      <c r="F729" s="509">
        <v>1</v>
      </c>
      <c r="G729" s="509">
        <v>609</v>
      </c>
      <c r="H729" s="509">
        <v>1</v>
      </c>
      <c r="I729" s="509">
        <v>609</v>
      </c>
      <c r="J729" s="509"/>
      <c r="K729" s="509"/>
      <c r="L729" s="509"/>
      <c r="M729" s="509"/>
      <c r="N729" s="509"/>
      <c r="O729" s="509"/>
      <c r="P729" s="522"/>
      <c r="Q729" s="510"/>
    </row>
    <row r="730" spans="1:17" ht="14.4" customHeight="1" x14ac:dyDescent="0.3">
      <c r="A730" s="505" t="s">
        <v>2465</v>
      </c>
      <c r="B730" s="506" t="s">
        <v>1917</v>
      </c>
      <c r="C730" s="506" t="s">
        <v>1894</v>
      </c>
      <c r="D730" s="506" t="s">
        <v>2119</v>
      </c>
      <c r="E730" s="506" t="s">
        <v>2120</v>
      </c>
      <c r="F730" s="509">
        <v>1</v>
      </c>
      <c r="G730" s="509">
        <v>257</v>
      </c>
      <c r="H730" s="509">
        <v>1</v>
      </c>
      <c r="I730" s="509">
        <v>257</v>
      </c>
      <c r="J730" s="509">
        <v>1</v>
      </c>
      <c r="K730" s="509">
        <v>257</v>
      </c>
      <c r="L730" s="509">
        <v>1</v>
      </c>
      <c r="M730" s="509">
        <v>257</v>
      </c>
      <c r="N730" s="509">
        <v>1</v>
      </c>
      <c r="O730" s="509">
        <v>259</v>
      </c>
      <c r="P730" s="522">
        <v>1.0077821011673151</v>
      </c>
      <c r="Q730" s="510">
        <v>259</v>
      </c>
    </row>
    <row r="731" spans="1:17" ht="14.4" customHeight="1" x14ac:dyDescent="0.3">
      <c r="A731" s="505" t="s">
        <v>2465</v>
      </c>
      <c r="B731" s="506" t="s">
        <v>1917</v>
      </c>
      <c r="C731" s="506" t="s">
        <v>1894</v>
      </c>
      <c r="D731" s="506" t="s">
        <v>2121</v>
      </c>
      <c r="E731" s="506" t="s">
        <v>2122</v>
      </c>
      <c r="F731" s="509"/>
      <c r="G731" s="509"/>
      <c r="H731" s="509"/>
      <c r="I731" s="509"/>
      <c r="J731" s="509">
        <v>3</v>
      </c>
      <c r="K731" s="509">
        <v>984</v>
      </c>
      <c r="L731" s="509"/>
      <c r="M731" s="509">
        <v>328</v>
      </c>
      <c r="N731" s="509">
        <v>2</v>
      </c>
      <c r="O731" s="509">
        <v>660</v>
      </c>
      <c r="P731" s="522"/>
      <c r="Q731" s="510">
        <v>330</v>
      </c>
    </row>
    <row r="732" spans="1:17" ht="14.4" customHeight="1" x14ac:dyDescent="0.3">
      <c r="A732" s="505" t="s">
        <v>2465</v>
      </c>
      <c r="B732" s="506" t="s">
        <v>1917</v>
      </c>
      <c r="C732" s="506" t="s">
        <v>1894</v>
      </c>
      <c r="D732" s="506" t="s">
        <v>2125</v>
      </c>
      <c r="E732" s="506" t="s">
        <v>2126</v>
      </c>
      <c r="F732" s="509">
        <v>4</v>
      </c>
      <c r="G732" s="509">
        <v>16508</v>
      </c>
      <c r="H732" s="509">
        <v>1</v>
      </c>
      <c r="I732" s="509">
        <v>4127</v>
      </c>
      <c r="J732" s="509">
        <v>4</v>
      </c>
      <c r="K732" s="509">
        <v>16508</v>
      </c>
      <c r="L732" s="509">
        <v>1</v>
      </c>
      <c r="M732" s="509">
        <v>4127</v>
      </c>
      <c r="N732" s="509"/>
      <c r="O732" s="509"/>
      <c r="P732" s="522"/>
      <c r="Q732" s="510"/>
    </row>
    <row r="733" spans="1:17" ht="14.4" customHeight="1" x14ac:dyDescent="0.3">
      <c r="A733" s="505" t="s">
        <v>2465</v>
      </c>
      <c r="B733" s="506" t="s">
        <v>1917</v>
      </c>
      <c r="C733" s="506" t="s">
        <v>1894</v>
      </c>
      <c r="D733" s="506" t="s">
        <v>2127</v>
      </c>
      <c r="E733" s="506" t="s">
        <v>2128</v>
      </c>
      <c r="F733" s="509">
        <v>3</v>
      </c>
      <c r="G733" s="509">
        <v>834</v>
      </c>
      <c r="H733" s="509">
        <v>1</v>
      </c>
      <c r="I733" s="509">
        <v>278</v>
      </c>
      <c r="J733" s="509">
        <v>5</v>
      </c>
      <c r="K733" s="509">
        <v>1392</v>
      </c>
      <c r="L733" s="509">
        <v>1.6690647482014389</v>
      </c>
      <c r="M733" s="509">
        <v>278.39999999999998</v>
      </c>
      <c r="N733" s="509">
        <v>2</v>
      </c>
      <c r="O733" s="509">
        <v>558</v>
      </c>
      <c r="P733" s="522">
        <v>0.6690647482014388</v>
      </c>
      <c r="Q733" s="510">
        <v>279</v>
      </c>
    </row>
    <row r="734" spans="1:17" ht="14.4" customHeight="1" x14ac:dyDescent="0.3">
      <c r="A734" s="505" t="s">
        <v>2465</v>
      </c>
      <c r="B734" s="506" t="s">
        <v>1917</v>
      </c>
      <c r="C734" s="506" t="s">
        <v>1894</v>
      </c>
      <c r="D734" s="506" t="s">
        <v>2129</v>
      </c>
      <c r="E734" s="506" t="s">
        <v>2130</v>
      </c>
      <c r="F734" s="509"/>
      <c r="G734" s="509"/>
      <c r="H734" s="509"/>
      <c r="I734" s="509"/>
      <c r="J734" s="509">
        <v>1</v>
      </c>
      <c r="K734" s="509">
        <v>6260</v>
      </c>
      <c r="L734" s="509"/>
      <c r="M734" s="509">
        <v>6260</v>
      </c>
      <c r="N734" s="509"/>
      <c r="O734" s="509"/>
      <c r="P734" s="522"/>
      <c r="Q734" s="510"/>
    </row>
    <row r="735" spans="1:17" ht="14.4" customHeight="1" x14ac:dyDescent="0.3">
      <c r="A735" s="505" t="s">
        <v>2465</v>
      </c>
      <c r="B735" s="506" t="s">
        <v>1917</v>
      </c>
      <c r="C735" s="506" t="s">
        <v>1894</v>
      </c>
      <c r="D735" s="506" t="s">
        <v>2131</v>
      </c>
      <c r="E735" s="506" t="s">
        <v>2132</v>
      </c>
      <c r="F735" s="509">
        <v>1</v>
      </c>
      <c r="G735" s="509">
        <v>1515</v>
      </c>
      <c r="H735" s="509">
        <v>1</v>
      </c>
      <c r="I735" s="509">
        <v>1515</v>
      </c>
      <c r="J735" s="509"/>
      <c r="K735" s="509"/>
      <c r="L735" s="509"/>
      <c r="M735" s="509"/>
      <c r="N735" s="509"/>
      <c r="O735" s="509"/>
      <c r="P735" s="522"/>
      <c r="Q735" s="510"/>
    </row>
    <row r="736" spans="1:17" ht="14.4" customHeight="1" x14ac:dyDescent="0.3">
      <c r="A736" s="505" t="s">
        <v>2465</v>
      </c>
      <c r="B736" s="506" t="s">
        <v>1917</v>
      </c>
      <c r="C736" s="506" t="s">
        <v>1894</v>
      </c>
      <c r="D736" s="506" t="s">
        <v>2321</v>
      </c>
      <c r="E736" s="506" t="s">
        <v>2322</v>
      </c>
      <c r="F736" s="509"/>
      <c r="G736" s="509"/>
      <c r="H736" s="509"/>
      <c r="I736" s="509"/>
      <c r="J736" s="509">
        <v>1</v>
      </c>
      <c r="K736" s="509">
        <v>15065</v>
      </c>
      <c r="L736" s="509"/>
      <c r="M736" s="509">
        <v>15065</v>
      </c>
      <c r="N736" s="509"/>
      <c r="O736" s="509"/>
      <c r="P736" s="522"/>
      <c r="Q736" s="510"/>
    </row>
    <row r="737" spans="1:17" ht="14.4" customHeight="1" x14ac:dyDescent="0.3">
      <c r="A737" s="505" t="s">
        <v>2465</v>
      </c>
      <c r="B737" s="506" t="s">
        <v>1917</v>
      </c>
      <c r="C737" s="506" t="s">
        <v>1894</v>
      </c>
      <c r="D737" s="506" t="s">
        <v>2137</v>
      </c>
      <c r="E737" s="506" t="s">
        <v>2138</v>
      </c>
      <c r="F737" s="509">
        <v>14</v>
      </c>
      <c r="G737" s="509">
        <v>53410</v>
      </c>
      <c r="H737" s="509">
        <v>1</v>
      </c>
      <c r="I737" s="509">
        <v>3815</v>
      </c>
      <c r="J737" s="509">
        <v>13</v>
      </c>
      <c r="K737" s="509">
        <v>49607</v>
      </c>
      <c r="L737" s="509">
        <v>0.92879610559820258</v>
      </c>
      <c r="M737" s="509">
        <v>3815.9230769230771</v>
      </c>
      <c r="N737" s="509"/>
      <c r="O737" s="509"/>
      <c r="P737" s="522"/>
      <c r="Q737" s="510"/>
    </row>
    <row r="738" spans="1:17" ht="14.4" customHeight="1" x14ac:dyDescent="0.3">
      <c r="A738" s="505" t="s">
        <v>2465</v>
      </c>
      <c r="B738" s="506" t="s">
        <v>1917</v>
      </c>
      <c r="C738" s="506" t="s">
        <v>1894</v>
      </c>
      <c r="D738" s="506" t="s">
        <v>2139</v>
      </c>
      <c r="E738" s="506" t="s">
        <v>2140</v>
      </c>
      <c r="F738" s="509">
        <v>1</v>
      </c>
      <c r="G738" s="509">
        <v>5150</v>
      </c>
      <c r="H738" s="509">
        <v>1</v>
      </c>
      <c r="I738" s="509">
        <v>5150</v>
      </c>
      <c r="J738" s="509">
        <v>3</v>
      </c>
      <c r="K738" s="509">
        <v>15450</v>
      </c>
      <c r="L738" s="509">
        <v>3</v>
      </c>
      <c r="M738" s="509">
        <v>5150</v>
      </c>
      <c r="N738" s="509">
        <v>2</v>
      </c>
      <c r="O738" s="509">
        <v>10324</v>
      </c>
      <c r="P738" s="522">
        <v>2.0046601941747575</v>
      </c>
      <c r="Q738" s="510">
        <v>5162</v>
      </c>
    </row>
    <row r="739" spans="1:17" ht="14.4" customHeight="1" x14ac:dyDescent="0.3">
      <c r="A739" s="505" t="s">
        <v>2465</v>
      </c>
      <c r="B739" s="506" t="s">
        <v>1917</v>
      </c>
      <c r="C739" s="506" t="s">
        <v>1894</v>
      </c>
      <c r="D739" s="506" t="s">
        <v>2141</v>
      </c>
      <c r="E739" s="506" t="s">
        <v>2142</v>
      </c>
      <c r="F739" s="509">
        <v>1</v>
      </c>
      <c r="G739" s="509">
        <v>7835</v>
      </c>
      <c r="H739" s="509">
        <v>1</v>
      </c>
      <c r="I739" s="509">
        <v>7835</v>
      </c>
      <c r="J739" s="509"/>
      <c r="K739" s="509"/>
      <c r="L739" s="509"/>
      <c r="M739" s="509"/>
      <c r="N739" s="509"/>
      <c r="O739" s="509"/>
      <c r="P739" s="522"/>
      <c r="Q739" s="510"/>
    </row>
    <row r="740" spans="1:17" ht="14.4" customHeight="1" x14ac:dyDescent="0.3">
      <c r="A740" s="505" t="s">
        <v>2465</v>
      </c>
      <c r="B740" s="506" t="s">
        <v>1917</v>
      </c>
      <c r="C740" s="506" t="s">
        <v>1894</v>
      </c>
      <c r="D740" s="506" t="s">
        <v>2153</v>
      </c>
      <c r="E740" s="506" t="s">
        <v>2154</v>
      </c>
      <c r="F740" s="509">
        <v>14</v>
      </c>
      <c r="G740" s="509">
        <v>17878</v>
      </c>
      <c r="H740" s="509">
        <v>1</v>
      </c>
      <c r="I740" s="509">
        <v>1277</v>
      </c>
      <c r="J740" s="509">
        <v>18</v>
      </c>
      <c r="K740" s="509">
        <v>23004</v>
      </c>
      <c r="L740" s="509">
        <v>1.2867211097438191</v>
      </c>
      <c r="M740" s="509">
        <v>1278</v>
      </c>
      <c r="N740" s="509">
        <v>7</v>
      </c>
      <c r="O740" s="509">
        <v>8967</v>
      </c>
      <c r="P740" s="522">
        <v>0.50156617071260767</v>
      </c>
      <c r="Q740" s="510">
        <v>1281</v>
      </c>
    </row>
    <row r="741" spans="1:17" ht="14.4" customHeight="1" x14ac:dyDescent="0.3">
      <c r="A741" s="505" t="s">
        <v>2465</v>
      </c>
      <c r="B741" s="506" t="s">
        <v>1917</v>
      </c>
      <c r="C741" s="506" t="s">
        <v>1894</v>
      </c>
      <c r="D741" s="506" t="s">
        <v>2155</v>
      </c>
      <c r="E741" s="506" t="s">
        <v>2156</v>
      </c>
      <c r="F741" s="509">
        <v>14</v>
      </c>
      <c r="G741" s="509">
        <v>16296</v>
      </c>
      <c r="H741" s="509">
        <v>1</v>
      </c>
      <c r="I741" s="509">
        <v>1164</v>
      </c>
      <c r="J741" s="509">
        <v>10</v>
      </c>
      <c r="K741" s="509">
        <v>11642</v>
      </c>
      <c r="L741" s="509">
        <v>0.7144084437898871</v>
      </c>
      <c r="M741" s="509">
        <v>1164.2</v>
      </c>
      <c r="N741" s="509">
        <v>4</v>
      </c>
      <c r="O741" s="509">
        <v>4668</v>
      </c>
      <c r="P741" s="522">
        <v>0.28645066273932251</v>
      </c>
      <c r="Q741" s="510">
        <v>1167</v>
      </c>
    </row>
    <row r="742" spans="1:17" ht="14.4" customHeight="1" x14ac:dyDescent="0.3">
      <c r="A742" s="505" t="s">
        <v>2465</v>
      </c>
      <c r="B742" s="506" t="s">
        <v>1917</v>
      </c>
      <c r="C742" s="506" t="s">
        <v>1894</v>
      </c>
      <c r="D742" s="506" t="s">
        <v>2157</v>
      </c>
      <c r="E742" s="506" t="s">
        <v>2158</v>
      </c>
      <c r="F742" s="509">
        <v>7</v>
      </c>
      <c r="G742" s="509">
        <v>35476</v>
      </c>
      <c r="H742" s="509">
        <v>1</v>
      </c>
      <c r="I742" s="509">
        <v>5068</v>
      </c>
      <c r="J742" s="509">
        <v>6</v>
      </c>
      <c r="K742" s="509">
        <v>30426</v>
      </c>
      <c r="L742" s="509">
        <v>0.85765024241740895</v>
      </c>
      <c r="M742" s="509">
        <v>5071</v>
      </c>
      <c r="N742" s="509">
        <v>2</v>
      </c>
      <c r="O742" s="509">
        <v>10152</v>
      </c>
      <c r="P742" s="522">
        <v>0.28616529484722064</v>
      </c>
      <c r="Q742" s="510">
        <v>5076</v>
      </c>
    </row>
    <row r="743" spans="1:17" ht="14.4" customHeight="1" x14ac:dyDescent="0.3">
      <c r="A743" s="505" t="s">
        <v>2465</v>
      </c>
      <c r="B743" s="506" t="s">
        <v>1917</v>
      </c>
      <c r="C743" s="506" t="s">
        <v>1894</v>
      </c>
      <c r="D743" s="506" t="s">
        <v>2159</v>
      </c>
      <c r="E743" s="506" t="s">
        <v>2160</v>
      </c>
      <c r="F743" s="509">
        <v>1</v>
      </c>
      <c r="G743" s="509">
        <v>7673</v>
      </c>
      <c r="H743" s="509">
        <v>1</v>
      </c>
      <c r="I743" s="509">
        <v>7673</v>
      </c>
      <c r="J743" s="509"/>
      <c r="K743" s="509"/>
      <c r="L743" s="509"/>
      <c r="M743" s="509"/>
      <c r="N743" s="509"/>
      <c r="O743" s="509"/>
      <c r="P743" s="522"/>
      <c r="Q743" s="510"/>
    </row>
    <row r="744" spans="1:17" ht="14.4" customHeight="1" x14ac:dyDescent="0.3">
      <c r="A744" s="505" t="s">
        <v>2465</v>
      </c>
      <c r="B744" s="506" t="s">
        <v>1917</v>
      </c>
      <c r="C744" s="506" t="s">
        <v>1894</v>
      </c>
      <c r="D744" s="506" t="s">
        <v>2323</v>
      </c>
      <c r="E744" s="506" t="s">
        <v>2324</v>
      </c>
      <c r="F744" s="509"/>
      <c r="G744" s="509"/>
      <c r="H744" s="509"/>
      <c r="I744" s="509"/>
      <c r="J744" s="509">
        <v>1</v>
      </c>
      <c r="K744" s="509">
        <v>0</v>
      </c>
      <c r="L744" s="509"/>
      <c r="M744" s="509">
        <v>0</v>
      </c>
      <c r="N744" s="509"/>
      <c r="O744" s="509"/>
      <c r="P744" s="522"/>
      <c r="Q744" s="510"/>
    </row>
    <row r="745" spans="1:17" ht="14.4" customHeight="1" x14ac:dyDescent="0.3">
      <c r="A745" s="505" t="s">
        <v>2465</v>
      </c>
      <c r="B745" s="506" t="s">
        <v>1917</v>
      </c>
      <c r="C745" s="506" t="s">
        <v>1894</v>
      </c>
      <c r="D745" s="506" t="s">
        <v>2165</v>
      </c>
      <c r="E745" s="506" t="s">
        <v>2166</v>
      </c>
      <c r="F745" s="509"/>
      <c r="G745" s="509"/>
      <c r="H745" s="509"/>
      <c r="I745" s="509"/>
      <c r="J745" s="509">
        <v>3</v>
      </c>
      <c r="K745" s="509">
        <v>2233</v>
      </c>
      <c r="L745" s="509"/>
      <c r="M745" s="509">
        <v>744.33333333333337</v>
      </c>
      <c r="N745" s="509">
        <v>2</v>
      </c>
      <c r="O745" s="509">
        <v>1504</v>
      </c>
      <c r="P745" s="522"/>
      <c r="Q745" s="510">
        <v>752</v>
      </c>
    </row>
    <row r="746" spans="1:17" ht="14.4" customHeight="1" x14ac:dyDescent="0.3">
      <c r="A746" s="505" t="s">
        <v>2465</v>
      </c>
      <c r="B746" s="506" t="s">
        <v>1917</v>
      </c>
      <c r="C746" s="506" t="s">
        <v>1894</v>
      </c>
      <c r="D746" s="506" t="s">
        <v>2167</v>
      </c>
      <c r="E746" s="506" t="s">
        <v>2168</v>
      </c>
      <c r="F746" s="509">
        <v>333</v>
      </c>
      <c r="G746" s="509">
        <v>57609</v>
      </c>
      <c r="H746" s="509">
        <v>1</v>
      </c>
      <c r="I746" s="509">
        <v>173</v>
      </c>
      <c r="J746" s="509">
        <v>347</v>
      </c>
      <c r="K746" s="509">
        <v>58454</v>
      </c>
      <c r="L746" s="509">
        <v>1.0146678470377892</v>
      </c>
      <c r="M746" s="509">
        <v>168.45533141210376</v>
      </c>
      <c r="N746" s="509">
        <v>382</v>
      </c>
      <c r="O746" s="509">
        <v>66850</v>
      </c>
      <c r="P746" s="522">
        <v>1.160408963877172</v>
      </c>
      <c r="Q746" s="510">
        <v>175</v>
      </c>
    </row>
    <row r="747" spans="1:17" ht="14.4" customHeight="1" x14ac:dyDescent="0.3">
      <c r="A747" s="505" t="s">
        <v>2465</v>
      </c>
      <c r="B747" s="506" t="s">
        <v>1917</v>
      </c>
      <c r="C747" s="506" t="s">
        <v>1894</v>
      </c>
      <c r="D747" s="506" t="s">
        <v>2169</v>
      </c>
      <c r="E747" s="506" t="s">
        <v>2170</v>
      </c>
      <c r="F747" s="509">
        <v>67</v>
      </c>
      <c r="G747" s="509">
        <v>133732</v>
      </c>
      <c r="H747" s="509">
        <v>1</v>
      </c>
      <c r="I747" s="509">
        <v>1996</v>
      </c>
      <c r="J747" s="509">
        <v>76</v>
      </c>
      <c r="K747" s="509">
        <v>151777</v>
      </c>
      <c r="L747" s="509">
        <v>1.1349340471988754</v>
      </c>
      <c r="M747" s="509">
        <v>1997.0657894736842</v>
      </c>
      <c r="N747" s="509">
        <v>63</v>
      </c>
      <c r="O747" s="509">
        <v>126063</v>
      </c>
      <c r="P747" s="522">
        <v>0.94265396464570927</v>
      </c>
      <c r="Q747" s="510">
        <v>2001</v>
      </c>
    </row>
    <row r="748" spans="1:17" ht="14.4" customHeight="1" x14ac:dyDescent="0.3">
      <c r="A748" s="505" t="s">
        <v>2465</v>
      </c>
      <c r="B748" s="506" t="s">
        <v>1917</v>
      </c>
      <c r="C748" s="506" t="s">
        <v>1894</v>
      </c>
      <c r="D748" s="506" t="s">
        <v>2175</v>
      </c>
      <c r="E748" s="506" t="s">
        <v>2176</v>
      </c>
      <c r="F748" s="509">
        <v>4</v>
      </c>
      <c r="G748" s="509">
        <v>10768</v>
      </c>
      <c r="H748" s="509">
        <v>1</v>
      </c>
      <c r="I748" s="509">
        <v>2692</v>
      </c>
      <c r="J748" s="509">
        <v>1</v>
      </c>
      <c r="K748" s="509">
        <v>2692</v>
      </c>
      <c r="L748" s="509">
        <v>0.25</v>
      </c>
      <c r="M748" s="509">
        <v>2692</v>
      </c>
      <c r="N748" s="509">
        <v>1</v>
      </c>
      <c r="O748" s="509">
        <v>2696</v>
      </c>
      <c r="P748" s="522">
        <v>0.25037147102526003</v>
      </c>
      <c r="Q748" s="510">
        <v>2696</v>
      </c>
    </row>
    <row r="749" spans="1:17" ht="14.4" customHeight="1" x14ac:dyDescent="0.3">
      <c r="A749" s="505" t="s">
        <v>2465</v>
      </c>
      <c r="B749" s="506" t="s">
        <v>1917</v>
      </c>
      <c r="C749" s="506" t="s">
        <v>1894</v>
      </c>
      <c r="D749" s="506" t="s">
        <v>2177</v>
      </c>
      <c r="E749" s="506" t="s">
        <v>2178</v>
      </c>
      <c r="F749" s="509">
        <v>1</v>
      </c>
      <c r="G749" s="509">
        <v>5180</v>
      </c>
      <c r="H749" s="509">
        <v>1</v>
      </c>
      <c r="I749" s="509">
        <v>5180</v>
      </c>
      <c r="J749" s="509">
        <v>1</v>
      </c>
      <c r="K749" s="509">
        <v>5180</v>
      </c>
      <c r="L749" s="509">
        <v>1</v>
      </c>
      <c r="M749" s="509">
        <v>5180</v>
      </c>
      <c r="N749" s="509">
        <v>1</v>
      </c>
      <c r="O749" s="509">
        <v>5188</v>
      </c>
      <c r="P749" s="522">
        <v>1.0015444015444015</v>
      </c>
      <c r="Q749" s="510">
        <v>5188</v>
      </c>
    </row>
    <row r="750" spans="1:17" ht="14.4" customHeight="1" x14ac:dyDescent="0.3">
      <c r="A750" s="505" t="s">
        <v>2465</v>
      </c>
      <c r="B750" s="506" t="s">
        <v>1917</v>
      </c>
      <c r="C750" s="506" t="s">
        <v>1894</v>
      </c>
      <c r="D750" s="506" t="s">
        <v>2181</v>
      </c>
      <c r="E750" s="506" t="s">
        <v>2182</v>
      </c>
      <c r="F750" s="509">
        <v>1</v>
      </c>
      <c r="G750" s="509">
        <v>658</v>
      </c>
      <c r="H750" s="509">
        <v>1</v>
      </c>
      <c r="I750" s="509">
        <v>658</v>
      </c>
      <c r="J750" s="509"/>
      <c r="K750" s="509"/>
      <c r="L750" s="509"/>
      <c r="M750" s="509"/>
      <c r="N750" s="509"/>
      <c r="O750" s="509"/>
      <c r="P750" s="522"/>
      <c r="Q750" s="510"/>
    </row>
    <row r="751" spans="1:17" ht="14.4" customHeight="1" x14ac:dyDescent="0.3">
      <c r="A751" s="505" t="s">
        <v>2465</v>
      </c>
      <c r="B751" s="506" t="s">
        <v>1917</v>
      </c>
      <c r="C751" s="506" t="s">
        <v>1894</v>
      </c>
      <c r="D751" s="506" t="s">
        <v>2187</v>
      </c>
      <c r="E751" s="506" t="s">
        <v>2188</v>
      </c>
      <c r="F751" s="509"/>
      <c r="G751" s="509"/>
      <c r="H751" s="509"/>
      <c r="I751" s="509"/>
      <c r="J751" s="509">
        <v>1</v>
      </c>
      <c r="K751" s="509">
        <v>2076</v>
      </c>
      <c r="L751" s="509"/>
      <c r="M751" s="509">
        <v>2076</v>
      </c>
      <c r="N751" s="509"/>
      <c r="O751" s="509"/>
      <c r="P751" s="522"/>
      <c r="Q751" s="510"/>
    </row>
    <row r="752" spans="1:17" ht="14.4" customHeight="1" x14ac:dyDescent="0.3">
      <c r="A752" s="505" t="s">
        <v>2465</v>
      </c>
      <c r="B752" s="506" t="s">
        <v>1917</v>
      </c>
      <c r="C752" s="506" t="s">
        <v>1894</v>
      </c>
      <c r="D752" s="506" t="s">
        <v>2189</v>
      </c>
      <c r="E752" s="506" t="s">
        <v>2190</v>
      </c>
      <c r="F752" s="509">
        <v>2</v>
      </c>
      <c r="G752" s="509">
        <v>300</v>
      </c>
      <c r="H752" s="509">
        <v>1</v>
      </c>
      <c r="I752" s="509">
        <v>150</v>
      </c>
      <c r="J752" s="509">
        <v>4</v>
      </c>
      <c r="K752" s="509">
        <v>602</v>
      </c>
      <c r="L752" s="509">
        <v>2.0066666666666668</v>
      </c>
      <c r="M752" s="509">
        <v>150.5</v>
      </c>
      <c r="N752" s="509">
        <v>2</v>
      </c>
      <c r="O752" s="509">
        <v>302</v>
      </c>
      <c r="P752" s="522">
        <v>1.0066666666666666</v>
      </c>
      <c r="Q752" s="510">
        <v>151</v>
      </c>
    </row>
    <row r="753" spans="1:17" ht="14.4" customHeight="1" x14ac:dyDescent="0.3">
      <c r="A753" s="505" t="s">
        <v>2465</v>
      </c>
      <c r="B753" s="506" t="s">
        <v>1917</v>
      </c>
      <c r="C753" s="506" t="s">
        <v>1894</v>
      </c>
      <c r="D753" s="506" t="s">
        <v>2191</v>
      </c>
      <c r="E753" s="506" t="s">
        <v>2192</v>
      </c>
      <c r="F753" s="509">
        <v>1</v>
      </c>
      <c r="G753" s="509">
        <v>193</v>
      </c>
      <c r="H753" s="509">
        <v>1</v>
      </c>
      <c r="I753" s="509">
        <v>193</v>
      </c>
      <c r="J753" s="509">
        <v>2</v>
      </c>
      <c r="K753" s="509">
        <v>386</v>
      </c>
      <c r="L753" s="509">
        <v>2</v>
      </c>
      <c r="M753" s="509">
        <v>193</v>
      </c>
      <c r="N753" s="509"/>
      <c r="O753" s="509"/>
      <c r="P753" s="522"/>
      <c r="Q753" s="510"/>
    </row>
    <row r="754" spans="1:17" ht="14.4" customHeight="1" x14ac:dyDescent="0.3">
      <c r="A754" s="505" t="s">
        <v>2465</v>
      </c>
      <c r="B754" s="506" t="s">
        <v>1917</v>
      </c>
      <c r="C754" s="506" t="s">
        <v>1894</v>
      </c>
      <c r="D754" s="506" t="s">
        <v>2193</v>
      </c>
      <c r="E754" s="506" t="s">
        <v>2194</v>
      </c>
      <c r="F754" s="509">
        <v>22</v>
      </c>
      <c r="G754" s="509">
        <v>4356</v>
      </c>
      <c r="H754" s="509">
        <v>1</v>
      </c>
      <c r="I754" s="509">
        <v>198</v>
      </c>
      <c r="J754" s="509">
        <v>41</v>
      </c>
      <c r="K754" s="509">
        <v>8118</v>
      </c>
      <c r="L754" s="509">
        <v>1.8636363636363635</v>
      </c>
      <c r="M754" s="509">
        <v>198</v>
      </c>
      <c r="N754" s="509">
        <v>55</v>
      </c>
      <c r="O754" s="509">
        <v>11000</v>
      </c>
      <c r="P754" s="522">
        <v>2.5252525252525251</v>
      </c>
      <c r="Q754" s="510">
        <v>200</v>
      </c>
    </row>
    <row r="755" spans="1:17" ht="14.4" customHeight="1" x14ac:dyDescent="0.3">
      <c r="A755" s="505" t="s">
        <v>2465</v>
      </c>
      <c r="B755" s="506" t="s">
        <v>1917</v>
      </c>
      <c r="C755" s="506" t="s">
        <v>1894</v>
      </c>
      <c r="D755" s="506" t="s">
        <v>2195</v>
      </c>
      <c r="E755" s="506" t="s">
        <v>2196</v>
      </c>
      <c r="F755" s="509">
        <v>2</v>
      </c>
      <c r="G755" s="509">
        <v>830</v>
      </c>
      <c r="H755" s="509">
        <v>1</v>
      </c>
      <c r="I755" s="509">
        <v>415</v>
      </c>
      <c r="J755" s="509"/>
      <c r="K755" s="509"/>
      <c r="L755" s="509"/>
      <c r="M755" s="509"/>
      <c r="N755" s="509">
        <v>1</v>
      </c>
      <c r="O755" s="509">
        <v>418</v>
      </c>
      <c r="P755" s="522">
        <v>0.5036144578313253</v>
      </c>
      <c r="Q755" s="510">
        <v>418</v>
      </c>
    </row>
    <row r="756" spans="1:17" ht="14.4" customHeight="1" x14ac:dyDescent="0.3">
      <c r="A756" s="505" t="s">
        <v>2465</v>
      </c>
      <c r="B756" s="506" t="s">
        <v>1917</v>
      </c>
      <c r="C756" s="506" t="s">
        <v>1894</v>
      </c>
      <c r="D756" s="506" t="s">
        <v>2202</v>
      </c>
      <c r="E756" s="506" t="s">
        <v>2203</v>
      </c>
      <c r="F756" s="509">
        <v>2</v>
      </c>
      <c r="G756" s="509">
        <v>850</v>
      </c>
      <c r="H756" s="509">
        <v>1</v>
      </c>
      <c r="I756" s="509">
        <v>425</v>
      </c>
      <c r="J756" s="509">
        <v>1</v>
      </c>
      <c r="K756" s="509">
        <v>427</v>
      </c>
      <c r="L756" s="509">
        <v>0.50235294117647056</v>
      </c>
      <c r="M756" s="509">
        <v>427</v>
      </c>
      <c r="N756" s="509">
        <v>2</v>
      </c>
      <c r="O756" s="509">
        <v>856</v>
      </c>
      <c r="P756" s="522">
        <v>1.0070588235294118</v>
      </c>
      <c r="Q756" s="510">
        <v>428</v>
      </c>
    </row>
    <row r="757" spans="1:17" ht="14.4" customHeight="1" x14ac:dyDescent="0.3">
      <c r="A757" s="505" t="s">
        <v>2465</v>
      </c>
      <c r="B757" s="506" t="s">
        <v>1917</v>
      </c>
      <c r="C757" s="506" t="s">
        <v>1894</v>
      </c>
      <c r="D757" s="506" t="s">
        <v>2204</v>
      </c>
      <c r="E757" s="506" t="s">
        <v>2205</v>
      </c>
      <c r="F757" s="509">
        <v>76</v>
      </c>
      <c r="G757" s="509">
        <v>160968</v>
      </c>
      <c r="H757" s="509">
        <v>1</v>
      </c>
      <c r="I757" s="509">
        <v>2118</v>
      </c>
      <c r="J757" s="509">
        <v>71</v>
      </c>
      <c r="K757" s="509">
        <v>150483</v>
      </c>
      <c r="L757" s="509">
        <v>0.93486282987923064</v>
      </c>
      <c r="M757" s="509">
        <v>2119.4788732394368</v>
      </c>
      <c r="N757" s="509">
        <v>64</v>
      </c>
      <c r="O757" s="509">
        <v>135872</v>
      </c>
      <c r="P757" s="522">
        <v>0.84409323592266783</v>
      </c>
      <c r="Q757" s="510">
        <v>2123</v>
      </c>
    </row>
    <row r="758" spans="1:17" ht="14.4" customHeight="1" x14ac:dyDescent="0.3">
      <c r="A758" s="505" t="s">
        <v>2465</v>
      </c>
      <c r="B758" s="506" t="s">
        <v>1917</v>
      </c>
      <c r="C758" s="506" t="s">
        <v>1894</v>
      </c>
      <c r="D758" s="506" t="s">
        <v>2206</v>
      </c>
      <c r="E758" s="506" t="s">
        <v>2138</v>
      </c>
      <c r="F758" s="509">
        <v>14</v>
      </c>
      <c r="G758" s="509">
        <v>26096</v>
      </c>
      <c r="H758" s="509">
        <v>1</v>
      </c>
      <c r="I758" s="509">
        <v>1864</v>
      </c>
      <c r="J758" s="509">
        <v>18</v>
      </c>
      <c r="K758" s="509">
        <v>33567</v>
      </c>
      <c r="L758" s="509">
        <v>1.2862890864500307</v>
      </c>
      <c r="M758" s="509">
        <v>1864.8333333333333</v>
      </c>
      <c r="N758" s="509">
        <v>5</v>
      </c>
      <c r="O758" s="509">
        <v>9345</v>
      </c>
      <c r="P758" s="522">
        <v>0.35810085836909872</v>
      </c>
      <c r="Q758" s="510">
        <v>1869</v>
      </c>
    </row>
    <row r="759" spans="1:17" ht="14.4" customHeight="1" x14ac:dyDescent="0.3">
      <c r="A759" s="505" t="s">
        <v>2465</v>
      </c>
      <c r="B759" s="506" t="s">
        <v>1917</v>
      </c>
      <c r="C759" s="506" t="s">
        <v>1894</v>
      </c>
      <c r="D759" s="506" t="s">
        <v>2209</v>
      </c>
      <c r="E759" s="506" t="s">
        <v>2210</v>
      </c>
      <c r="F759" s="509"/>
      <c r="G759" s="509"/>
      <c r="H759" s="509"/>
      <c r="I759" s="509"/>
      <c r="J759" s="509">
        <v>1</v>
      </c>
      <c r="K759" s="509">
        <v>9711</v>
      </c>
      <c r="L759" s="509"/>
      <c r="M759" s="509">
        <v>9711</v>
      </c>
      <c r="N759" s="509"/>
      <c r="O759" s="509"/>
      <c r="P759" s="522"/>
      <c r="Q759" s="510"/>
    </row>
    <row r="760" spans="1:17" ht="14.4" customHeight="1" x14ac:dyDescent="0.3">
      <c r="A760" s="505" t="s">
        <v>2465</v>
      </c>
      <c r="B760" s="506" t="s">
        <v>1917</v>
      </c>
      <c r="C760" s="506" t="s">
        <v>1894</v>
      </c>
      <c r="D760" s="506" t="s">
        <v>2215</v>
      </c>
      <c r="E760" s="506" t="s">
        <v>2216</v>
      </c>
      <c r="F760" s="509">
        <v>17</v>
      </c>
      <c r="G760" s="509">
        <v>142528</v>
      </c>
      <c r="H760" s="509">
        <v>1</v>
      </c>
      <c r="I760" s="509">
        <v>8384</v>
      </c>
      <c r="J760" s="509">
        <v>25</v>
      </c>
      <c r="K760" s="509">
        <v>159406</v>
      </c>
      <c r="L760" s="509">
        <v>1.1184188370004491</v>
      </c>
      <c r="M760" s="509">
        <v>6376.24</v>
      </c>
      <c r="N760" s="509">
        <v>11</v>
      </c>
      <c r="O760" s="509">
        <v>92389</v>
      </c>
      <c r="P760" s="522">
        <v>0.64821649079479116</v>
      </c>
      <c r="Q760" s="510">
        <v>8399</v>
      </c>
    </row>
    <row r="761" spans="1:17" ht="14.4" customHeight="1" x14ac:dyDescent="0.3">
      <c r="A761" s="505" t="s">
        <v>2465</v>
      </c>
      <c r="B761" s="506" t="s">
        <v>1917</v>
      </c>
      <c r="C761" s="506" t="s">
        <v>1894</v>
      </c>
      <c r="D761" s="506" t="s">
        <v>2221</v>
      </c>
      <c r="E761" s="506" t="s">
        <v>2222</v>
      </c>
      <c r="F761" s="509"/>
      <c r="G761" s="509"/>
      <c r="H761" s="509"/>
      <c r="I761" s="509"/>
      <c r="J761" s="509">
        <v>1</v>
      </c>
      <c r="K761" s="509">
        <v>0</v>
      </c>
      <c r="L761" s="509"/>
      <c r="M761" s="509">
        <v>0</v>
      </c>
      <c r="N761" s="509"/>
      <c r="O761" s="509"/>
      <c r="P761" s="522"/>
      <c r="Q761" s="510"/>
    </row>
    <row r="762" spans="1:17" ht="14.4" customHeight="1" x14ac:dyDescent="0.3">
      <c r="A762" s="505" t="s">
        <v>2465</v>
      </c>
      <c r="B762" s="506" t="s">
        <v>1917</v>
      </c>
      <c r="C762" s="506" t="s">
        <v>1894</v>
      </c>
      <c r="D762" s="506" t="s">
        <v>2223</v>
      </c>
      <c r="E762" s="506" t="s">
        <v>2224</v>
      </c>
      <c r="F762" s="509"/>
      <c r="G762" s="509"/>
      <c r="H762" s="509"/>
      <c r="I762" s="509"/>
      <c r="J762" s="509">
        <v>2</v>
      </c>
      <c r="K762" s="509">
        <v>3986</v>
      </c>
      <c r="L762" s="509"/>
      <c r="M762" s="509">
        <v>1993</v>
      </c>
      <c r="N762" s="509">
        <v>3</v>
      </c>
      <c r="O762" s="509">
        <v>6015</v>
      </c>
      <c r="P762" s="522"/>
      <c r="Q762" s="510">
        <v>2005</v>
      </c>
    </row>
    <row r="763" spans="1:17" ht="14.4" customHeight="1" x14ac:dyDescent="0.3">
      <c r="A763" s="505" t="s">
        <v>2465</v>
      </c>
      <c r="B763" s="506" t="s">
        <v>1917</v>
      </c>
      <c r="C763" s="506" t="s">
        <v>1894</v>
      </c>
      <c r="D763" s="506" t="s">
        <v>2225</v>
      </c>
      <c r="E763" s="506" t="s">
        <v>2226</v>
      </c>
      <c r="F763" s="509">
        <v>2</v>
      </c>
      <c r="G763" s="509">
        <v>1828</v>
      </c>
      <c r="H763" s="509">
        <v>1</v>
      </c>
      <c r="I763" s="509">
        <v>914</v>
      </c>
      <c r="J763" s="509"/>
      <c r="K763" s="509"/>
      <c r="L763" s="509"/>
      <c r="M763" s="509"/>
      <c r="N763" s="509">
        <v>1</v>
      </c>
      <c r="O763" s="509">
        <v>919</v>
      </c>
      <c r="P763" s="522">
        <v>0.50273522975929974</v>
      </c>
      <c r="Q763" s="510">
        <v>919</v>
      </c>
    </row>
    <row r="764" spans="1:17" ht="14.4" customHeight="1" x14ac:dyDescent="0.3">
      <c r="A764" s="505" t="s">
        <v>2465</v>
      </c>
      <c r="B764" s="506" t="s">
        <v>1917</v>
      </c>
      <c r="C764" s="506" t="s">
        <v>1894</v>
      </c>
      <c r="D764" s="506" t="s">
        <v>2472</v>
      </c>
      <c r="E764" s="506" t="s">
        <v>2473</v>
      </c>
      <c r="F764" s="509"/>
      <c r="G764" s="509"/>
      <c r="H764" s="509"/>
      <c r="I764" s="509"/>
      <c r="J764" s="509"/>
      <c r="K764" s="509"/>
      <c r="L764" s="509"/>
      <c r="M764" s="509"/>
      <c r="N764" s="509">
        <v>1</v>
      </c>
      <c r="O764" s="509">
        <v>2058</v>
      </c>
      <c r="P764" s="522"/>
      <c r="Q764" s="510">
        <v>2058</v>
      </c>
    </row>
    <row r="765" spans="1:17" ht="14.4" customHeight="1" x14ac:dyDescent="0.3">
      <c r="A765" s="505" t="s">
        <v>2474</v>
      </c>
      <c r="B765" s="506" t="s">
        <v>1886</v>
      </c>
      <c r="C765" s="506" t="s">
        <v>1894</v>
      </c>
      <c r="D765" s="506" t="s">
        <v>1895</v>
      </c>
      <c r="E765" s="506" t="s">
        <v>1896</v>
      </c>
      <c r="F765" s="509"/>
      <c r="G765" s="509"/>
      <c r="H765" s="509"/>
      <c r="I765" s="509"/>
      <c r="J765" s="509">
        <v>2</v>
      </c>
      <c r="K765" s="509">
        <v>0</v>
      </c>
      <c r="L765" s="509"/>
      <c r="M765" s="509">
        <v>0</v>
      </c>
      <c r="N765" s="509"/>
      <c r="O765" s="509"/>
      <c r="P765" s="522"/>
      <c r="Q765" s="510"/>
    </row>
    <row r="766" spans="1:17" ht="14.4" customHeight="1" x14ac:dyDescent="0.3">
      <c r="A766" s="505" t="s">
        <v>2474</v>
      </c>
      <c r="B766" s="506" t="s">
        <v>1886</v>
      </c>
      <c r="C766" s="506" t="s">
        <v>1894</v>
      </c>
      <c r="D766" s="506" t="s">
        <v>1897</v>
      </c>
      <c r="E766" s="506" t="s">
        <v>1898</v>
      </c>
      <c r="F766" s="509"/>
      <c r="G766" s="509"/>
      <c r="H766" s="509"/>
      <c r="I766" s="509"/>
      <c r="J766" s="509">
        <v>2</v>
      </c>
      <c r="K766" s="509">
        <v>0</v>
      </c>
      <c r="L766" s="509"/>
      <c r="M766" s="509">
        <v>0</v>
      </c>
      <c r="N766" s="509"/>
      <c r="O766" s="509"/>
      <c r="P766" s="522"/>
      <c r="Q766" s="510"/>
    </row>
    <row r="767" spans="1:17" ht="14.4" customHeight="1" x14ac:dyDescent="0.3">
      <c r="A767" s="505" t="s">
        <v>2474</v>
      </c>
      <c r="B767" s="506" t="s">
        <v>1886</v>
      </c>
      <c r="C767" s="506" t="s">
        <v>1894</v>
      </c>
      <c r="D767" s="506" t="s">
        <v>1899</v>
      </c>
      <c r="E767" s="506" t="s">
        <v>1900</v>
      </c>
      <c r="F767" s="509">
        <v>1</v>
      </c>
      <c r="G767" s="509">
        <v>624</v>
      </c>
      <c r="H767" s="509">
        <v>1</v>
      </c>
      <c r="I767" s="509">
        <v>624</v>
      </c>
      <c r="J767" s="509"/>
      <c r="K767" s="509"/>
      <c r="L767" s="509"/>
      <c r="M767" s="509"/>
      <c r="N767" s="509"/>
      <c r="O767" s="509"/>
      <c r="P767" s="522"/>
      <c r="Q767" s="510"/>
    </row>
    <row r="768" spans="1:17" ht="14.4" customHeight="1" x14ac:dyDescent="0.3">
      <c r="A768" s="505" t="s">
        <v>2474</v>
      </c>
      <c r="B768" s="506" t="s">
        <v>1886</v>
      </c>
      <c r="C768" s="506" t="s">
        <v>1894</v>
      </c>
      <c r="D768" s="506" t="s">
        <v>1901</v>
      </c>
      <c r="E768" s="506"/>
      <c r="F768" s="509">
        <v>2</v>
      </c>
      <c r="G768" s="509">
        <v>652</v>
      </c>
      <c r="H768" s="509">
        <v>1</v>
      </c>
      <c r="I768" s="509">
        <v>326</v>
      </c>
      <c r="J768" s="509"/>
      <c r="K768" s="509"/>
      <c r="L768" s="509"/>
      <c r="M768" s="509"/>
      <c r="N768" s="509"/>
      <c r="O768" s="509"/>
      <c r="P768" s="522"/>
      <c r="Q768" s="510"/>
    </row>
    <row r="769" spans="1:17" ht="14.4" customHeight="1" x14ac:dyDescent="0.3">
      <c r="A769" s="505" t="s">
        <v>2474</v>
      </c>
      <c r="B769" s="506" t="s">
        <v>1886</v>
      </c>
      <c r="C769" s="506" t="s">
        <v>1894</v>
      </c>
      <c r="D769" s="506" t="s">
        <v>1902</v>
      </c>
      <c r="E769" s="506"/>
      <c r="F769" s="509">
        <v>5</v>
      </c>
      <c r="G769" s="509">
        <v>3250</v>
      </c>
      <c r="H769" s="509">
        <v>1</v>
      </c>
      <c r="I769" s="509">
        <v>650</v>
      </c>
      <c r="J769" s="509">
        <v>4</v>
      </c>
      <c r="K769" s="509">
        <v>2610</v>
      </c>
      <c r="L769" s="509">
        <v>0.80307692307692302</v>
      </c>
      <c r="M769" s="509">
        <v>652.5</v>
      </c>
      <c r="N769" s="509"/>
      <c r="O769" s="509"/>
      <c r="P769" s="522"/>
      <c r="Q769" s="510"/>
    </row>
    <row r="770" spans="1:17" ht="14.4" customHeight="1" x14ac:dyDescent="0.3">
      <c r="A770" s="505" t="s">
        <v>2474</v>
      </c>
      <c r="B770" s="506" t="s">
        <v>1886</v>
      </c>
      <c r="C770" s="506" t="s">
        <v>1894</v>
      </c>
      <c r="D770" s="506" t="s">
        <v>1903</v>
      </c>
      <c r="E770" s="506" t="s">
        <v>1904</v>
      </c>
      <c r="F770" s="509">
        <v>6</v>
      </c>
      <c r="G770" s="509">
        <v>726</v>
      </c>
      <c r="H770" s="509">
        <v>1</v>
      </c>
      <c r="I770" s="509">
        <v>121</v>
      </c>
      <c r="J770" s="509">
        <v>4</v>
      </c>
      <c r="K770" s="509">
        <v>488</v>
      </c>
      <c r="L770" s="509">
        <v>0.67217630853994492</v>
      </c>
      <c r="M770" s="509">
        <v>122</v>
      </c>
      <c r="N770" s="509"/>
      <c r="O770" s="509"/>
      <c r="P770" s="522"/>
      <c r="Q770" s="510"/>
    </row>
    <row r="771" spans="1:17" ht="14.4" customHeight="1" x14ac:dyDescent="0.3">
      <c r="A771" s="505" t="s">
        <v>2474</v>
      </c>
      <c r="B771" s="506" t="s">
        <v>1917</v>
      </c>
      <c r="C771" s="506" t="s">
        <v>1918</v>
      </c>
      <c r="D771" s="506" t="s">
        <v>1926</v>
      </c>
      <c r="E771" s="506" t="s">
        <v>716</v>
      </c>
      <c r="F771" s="509"/>
      <c r="G771" s="509"/>
      <c r="H771" s="509"/>
      <c r="I771" s="509"/>
      <c r="J771" s="509"/>
      <c r="K771" s="509"/>
      <c r="L771" s="509"/>
      <c r="M771" s="509"/>
      <c r="N771" s="509">
        <v>7.0000000000000007E-2</v>
      </c>
      <c r="O771" s="509">
        <v>346.07</v>
      </c>
      <c r="P771" s="522"/>
      <c r="Q771" s="510">
        <v>4943.8571428571422</v>
      </c>
    </row>
    <row r="772" spans="1:17" ht="14.4" customHeight="1" x14ac:dyDescent="0.3">
      <c r="A772" s="505" t="s">
        <v>2474</v>
      </c>
      <c r="B772" s="506" t="s">
        <v>1917</v>
      </c>
      <c r="C772" s="506" t="s">
        <v>1918</v>
      </c>
      <c r="D772" s="506" t="s">
        <v>1927</v>
      </c>
      <c r="E772" s="506" t="s">
        <v>637</v>
      </c>
      <c r="F772" s="509">
        <v>1.65</v>
      </c>
      <c r="G772" s="509">
        <v>1631.8899999999999</v>
      </c>
      <c r="H772" s="509">
        <v>1</v>
      </c>
      <c r="I772" s="509">
        <v>989.0242424242424</v>
      </c>
      <c r="J772" s="509">
        <v>0.7</v>
      </c>
      <c r="K772" s="509">
        <v>692.32</v>
      </c>
      <c r="L772" s="509">
        <v>0.42424428117091234</v>
      </c>
      <c r="M772" s="509">
        <v>989.02857142857158</v>
      </c>
      <c r="N772" s="509">
        <v>1.4</v>
      </c>
      <c r="O772" s="509">
        <v>1331.86</v>
      </c>
      <c r="P772" s="522">
        <v>0.81614569609471221</v>
      </c>
      <c r="Q772" s="510">
        <v>951.32857142857142</v>
      </c>
    </row>
    <row r="773" spans="1:17" ht="14.4" customHeight="1" x14ac:dyDescent="0.3">
      <c r="A773" s="505" t="s">
        <v>2474</v>
      </c>
      <c r="B773" s="506" t="s">
        <v>1917</v>
      </c>
      <c r="C773" s="506" t="s">
        <v>1918</v>
      </c>
      <c r="D773" s="506" t="s">
        <v>1931</v>
      </c>
      <c r="E773" s="506" t="s">
        <v>716</v>
      </c>
      <c r="F773" s="509">
        <v>0.25</v>
      </c>
      <c r="G773" s="509">
        <v>2584.34</v>
      </c>
      <c r="H773" s="509">
        <v>1</v>
      </c>
      <c r="I773" s="509">
        <v>10337.36</v>
      </c>
      <c r="J773" s="509"/>
      <c r="K773" s="509"/>
      <c r="L773" s="509"/>
      <c r="M773" s="509"/>
      <c r="N773" s="509">
        <v>0.13999999999999999</v>
      </c>
      <c r="O773" s="509">
        <v>1384.3</v>
      </c>
      <c r="P773" s="522">
        <v>0.53564933406595105</v>
      </c>
      <c r="Q773" s="510">
        <v>9887.8571428571431</v>
      </c>
    </row>
    <row r="774" spans="1:17" ht="14.4" customHeight="1" x14ac:dyDescent="0.3">
      <c r="A774" s="505" t="s">
        <v>2474</v>
      </c>
      <c r="B774" s="506" t="s">
        <v>1917</v>
      </c>
      <c r="C774" s="506" t="s">
        <v>1918</v>
      </c>
      <c r="D774" s="506" t="s">
        <v>1934</v>
      </c>
      <c r="E774" s="506" t="s">
        <v>716</v>
      </c>
      <c r="F774" s="509">
        <v>0.1</v>
      </c>
      <c r="G774" s="509">
        <v>650.65</v>
      </c>
      <c r="H774" s="509">
        <v>1</v>
      </c>
      <c r="I774" s="509">
        <v>6506.4999999999991</v>
      </c>
      <c r="J774" s="509"/>
      <c r="K774" s="509"/>
      <c r="L774" s="509"/>
      <c r="M774" s="509"/>
      <c r="N774" s="509"/>
      <c r="O774" s="509"/>
      <c r="P774" s="522"/>
      <c r="Q774" s="510"/>
    </row>
    <row r="775" spans="1:17" ht="14.4" customHeight="1" x14ac:dyDescent="0.3">
      <c r="A775" s="505" t="s">
        <v>2474</v>
      </c>
      <c r="B775" s="506" t="s">
        <v>1917</v>
      </c>
      <c r="C775" s="506" t="s">
        <v>1918</v>
      </c>
      <c r="D775" s="506" t="s">
        <v>1942</v>
      </c>
      <c r="E775" s="506" t="s">
        <v>660</v>
      </c>
      <c r="F775" s="509">
        <v>0.2</v>
      </c>
      <c r="G775" s="509">
        <v>1092.1600000000001</v>
      </c>
      <c r="H775" s="509">
        <v>1</v>
      </c>
      <c r="I775" s="509">
        <v>5460.8</v>
      </c>
      <c r="J775" s="509"/>
      <c r="K775" s="509"/>
      <c r="L775" s="509"/>
      <c r="M775" s="509"/>
      <c r="N775" s="509"/>
      <c r="O775" s="509"/>
      <c r="P775" s="522"/>
      <c r="Q775" s="510"/>
    </row>
    <row r="776" spans="1:17" ht="14.4" customHeight="1" x14ac:dyDescent="0.3">
      <c r="A776" s="505" t="s">
        <v>2474</v>
      </c>
      <c r="B776" s="506" t="s">
        <v>1917</v>
      </c>
      <c r="C776" s="506" t="s">
        <v>1918</v>
      </c>
      <c r="D776" s="506" t="s">
        <v>1943</v>
      </c>
      <c r="E776" s="506" t="s">
        <v>660</v>
      </c>
      <c r="F776" s="509">
        <v>0.93</v>
      </c>
      <c r="G776" s="509">
        <v>10120.969999999999</v>
      </c>
      <c r="H776" s="509">
        <v>1</v>
      </c>
      <c r="I776" s="509">
        <v>10882.763440860213</v>
      </c>
      <c r="J776" s="509">
        <v>0.47000000000000003</v>
      </c>
      <c r="K776" s="509">
        <v>5133.1399999999994</v>
      </c>
      <c r="L776" s="509">
        <v>0.50717865975296827</v>
      </c>
      <c r="M776" s="509">
        <v>10921.574468085104</v>
      </c>
      <c r="N776" s="509">
        <v>0.05</v>
      </c>
      <c r="O776" s="509">
        <v>442.7</v>
      </c>
      <c r="P776" s="522">
        <v>4.3740866735105431E-2</v>
      </c>
      <c r="Q776" s="510">
        <v>8854</v>
      </c>
    </row>
    <row r="777" spans="1:17" ht="14.4" customHeight="1" x14ac:dyDescent="0.3">
      <c r="A777" s="505" t="s">
        <v>2474</v>
      </c>
      <c r="B777" s="506" t="s">
        <v>1917</v>
      </c>
      <c r="C777" s="506" t="s">
        <v>1918</v>
      </c>
      <c r="D777" s="506" t="s">
        <v>1944</v>
      </c>
      <c r="E777" s="506" t="s">
        <v>738</v>
      </c>
      <c r="F777" s="509">
        <v>0.5</v>
      </c>
      <c r="G777" s="509">
        <v>972.94999999999993</v>
      </c>
      <c r="H777" s="509">
        <v>1</v>
      </c>
      <c r="I777" s="509">
        <v>1945.8999999999999</v>
      </c>
      <c r="J777" s="509">
        <v>0.5</v>
      </c>
      <c r="K777" s="509">
        <v>978.05000000000007</v>
      </c>
      <c r="L777" s="509">
        <v>1.005241790431163</v>
      </c>
      <c r="M777" s="509">
        <v>1956.1000000000001</v>
      </c>
      <c r="N777" s="509">
        <v>0.30000000000000004</v>
      </c>
      <c r="O777" s="509">
        <v>584.79</v>
      </c>
      <c r="P777" s="522">
        <v>0.60104835808623258</v>
      </c>
      <c r="Q777" s="510">
        <v>1949.2999999999995</v>
      </c>
    </row>
    <row r="778" spans="1:17" ht="14.4" customHeight="1" x14ac:dyDescent="0.3">
      <c r="A778" s="505" t="s">
        <v>2474</v>
      </c>
      <c r="B778" s="506" t="s">
        <v>1917</v>
      </c>
      <c r="C778" s="506" t="s">
        <v>1918</v>
      </c>
      <c r="D778" s="506" t="s">
        <v>1945</v>
      </c>
      <c r="E778" s="506" t="s">
        <v>660</v>
      </c>
      <c r="F778" s="509"/>
      <c r="G778" s="509"/>
      <c r="H778" s="509"/>
      <c r="I778" s="509"/>
      <c r="J778" s="509">
        <v>0.35</v>
      </c>
      <c r="K778" s="509">
        <v>764.51</v>
      </c>
      <c r="L778" s="509"/>
      <c r="M778" s="509">
        <v>2184.3142857142857</v>
      </c>
      <c r="N778" s="509">
        <v>2.2000000000000002</v>
      </c>
      <c r="O778" s="509">
        <v>3895.76</v>
      </c>
      <c r="P778" s="522"/>
      <c r="Q778" s="510">
        <v>1770.8</v>
      </c>
    </row>
    <row r="779" spans="1:17" ht="14.4" customHeight="1" x14ac:dyDescent="0.3">
      <c r="A779" s="505" t="s">
        <v>2474</v>
      </c>
      <c r="B779" s="506" t="s">
        <v>1917</v>
      </c>
      <c r="C779" s="506" t="s">
        <v>1918</v>
      </c>
      <c r="D779" s="506" t="s">
        <v>1946</v>
      </c>
      <c r="E779" s="506" t="s">
        <v>645</v>
      </c>
      <c r="F779" s="509">
        <v>0.15</v>
      </c>
      <c r="G779" s="509">
        <v>56.4</v>
      </c>
      <c r="H779" s="509">
        <v>1</v>
      </c>
      <c r="I779" s="509">
        <v>376</v>
      </c>
      <c r="J779" s="509">
        <v>0.25</v>
      </c>
      <c r="K779" s="509">
        <v>94.83</v>
      </c>
      <c r="L779" s="509">
        <v>1.6813829787234043</v>
      </c>
      <c r="M779" s="509">
        <v>379.32</v>
      </c>
      <c r="N779" s="509"/>
      <c r="O779" s="509"/>
      <c r="P779" s="522"/>
      <c r="Q779" s="510"/>
    </row>
    <row r="780" spans="1:17" ht="14.4" customHeight="1" x14ac:dyDescent="0.3">
      <c r="A780" s="505" t="s">
        <v>2474</v>
      </c>
      <c r="B780" s="506" t="s">
        <v>1917</v>
      </c>
      <c r="C780" s="506" t="s">
        <v>1918</v>
      </c>
      <c r="D780" s="506" t="s">
        <v>1947</v>
      </c>
      <c r="E780" s="506" t="s">
        <v>622</v>
      </c>
      <c r="F780" s="509"/>
      <c r="G780" s="509"/>
      <c r="H780" s="509"/>
      <c r="I780" s="509"/>
      <c r="J780" s="509">
        <v>0.05</v>
      </c>
      <c r="K780" s="509">
        <v>47.24</v>
      </c>
      <c r="L780" s="509"/>
      <c r="M780" s="509">
        <v>944.8</v>
      </c>
      <c r="N780" s="509"/>
      <c r="O780" s="509"/>
      <c r="P780" s="522"/>
      <c r="Q780" s="510"/>
    </row>
    <row r="781" spans="1:17" ht="14.4" customHeight="1" x14ac:dyDescent="0.3">
      <c r="A781" s="505" t="s">
        <v>2474</v>
      </c>
      <c r="B781" s="506" t="s">
        <v>1917</v>
      </c>
      <c r="C781" s="506" t="s">
        <v>1918</v>
      </c>
      <c r="D781" s="506" t="s">
        <v>1948</v>
      </c>
      <c r="E781" s="506" t="s">
        <v>660</v>
      </c>
      <c r="F781" s="509"/>
      <c r="G781" s="509"/>
      <c r="H781" s="509"/>
      <c r="I781" s="509"/>
      <c r="J781" s="509"/>
      <c r="K781" s="509"/>
      <c r="L781" s="509"/>
      <c r="M781" s="509"/>
      <c r="N781" s="509">
        <v>0.03</v>
      </c>
      <c r="O781" s="509">
        <v>1097.9000000000001</v>
      </c>
      <c r="P781" s="522"/>
      <c r="Q781" s="510">
        <v>36596.666666666672</v>
      </c>
    </row>
    <row r="782" spans="1:17" ht="14.4" customHeight="1" x14ac:dyDescent="0.3">
      <c r="A782" s="505" t="s">
        <v>2474</v>
      </c>
      <c r="B782" s="506" t="s">
        <v>1917</v>
      </c>
      <c r="C782" s="506" t="s">
        <v>1887</v>
      </c>
      <c r="D782" s="506" t="s">
        <v>1959</v>
      </c>
      <c r="E782" s="506" t="s">
        <v>1960</v>
      </c>
      <c r="F782" s="509">
        <v>2</v>
      </c>
      <c r="G782" s="509">
        <v>1944.64</v>
      </c>
      <c r="H782" s="509">
        <v>1</v>
      </c>
      <c r="I782" s="509">
        <v>972.32</v>
      </c>
      <c r="J782" s="509"/>
      <c r="K782" s="509"/>
      <c r="L782" s="509"/>
      <c r="M782" s="509"/>
      <c r="N782" s="509">
        <v>1</v>
      </c>
      <c r="O782" s="509">
        <v>972.32</v>
      </c>
      <c r="P782" s="522">
        <v>0.5</v>
      </c>
      <c r="Q782" s="510">
        <v>972.32</v>
      </c>
    </row>
    <row r="783" spans="1:17" ht="14.4" customHeight="1" x14ac:dyDescent="0.3">
      <c r="A783" s="505" t="s">
        <v>2474</v>
      </c>
      <c r="B783" s="506" t="s">
        <v>1917</v>
      </c>
      <c r="C783" s="506" t="s">
        <v>1887</v>
      </c>
      <c r="D783" s="506" t="s">
        <v>1966</v>
      </c>
      <c r="E783" s="506" t="s">
        <v>1967</v>
      </c>
      <c r="F783" s="509">
        <v>2</v>
      </c>
      <c r="G783" s="509">
        <v>2055.52</v>
      </c>
      <c r="H783" s="509">
        <v>1</v>
      </c>
      <c r="I783" s="509">
        <v>1027.76</v>
      </c>
      <c r="J783" s="509"/>
      <c r="K783" s="509"/>
      <c r="L783" s="509"/>
      <c r="M783" s="509"/>
      <c r="N783" s="509">
        <v>1</v>
      </c>
      <c r="O783" s="509">
        <v>1027.76</v>
      </c>
      <c r="P783" s="522">
        <v>0.5</v>
      </c>
      <c r="Q783" s="510">
        <v>1027.76</v>
      </c>
    </row>
    <row r="784" spans="1:17" ht="14.4" customHeight="1" x14ac:dyDescent="0.3">
      <c r="A784" s="505" t="s">
        <v>2474</v>
      </c>
      <c r="B784" s="506" t="s">
        <v>1917</v>
      </c>
      <c r="C784" s="506" t="s">
        <v>1887</v>
      </c>
      <c r="D784" s="506" t="s">
        <v>2022</v>
      </c>
      <c r="E784" s="506" t="s">
        <v>2023</v>
      </c>
      <c r="F784" s="509">
        <v>1</v>
      </c>
      <c r="G784" s="509">
        <v>831.16</v>
      </c>
      <c r="H784" s="509">
        <v>1</v>
      </c>
      <c r="I784" s="509">
        <v>831.16</v>
      </c>
      <c r="J784" s="509"/>
      <c r="K784" s="509"/>
      <c r="L784" s="509"/>
      <c r="M784" s="509"/>
      <c r="N784" s="509"/>
      <c r="O784" s="509"/>
      <c r="P784" s="522"/>
      <c r="Q784" s="510"/>
    </row>
    <row r="785" spans="1:17" ht="14.4" customHeight="1" x14ac:dyDescent="0.3">
      <c r="A785" s="505" t="s">
        <v>2474</v>
      </c>
      <c r="B785" s="506" t="s">
        <v>1917</v>
      </c>
      <c r="C785" s="506" t="s">
        <v>1887</v>
      </c>
      <c r="D785" s="506" t="s">
        <v>2024</v>
      </c>
      <c r="E785" s="506" t="s">
        <v>2023</v>
      </c>
      <c r="F785" s="509">
        <v>2</v>
      </c>
      <c r="G785" s="509">
        <v>1776.12</v>
      </c>
      <c r="H785" s="509">
        <v>1</v>
      </c>
      <c r="I785" s="509">
        <v>888.06</v>
      </c>
      <c r="J785" s="509"/>
      <c r="K785" s="509"/>
      <c r="L785" s="509"/>
      <c r="M785" s="509"/>
      <c r="N785" s="509">
        <v>1</v>
      </c>
      <c r="O785" s="509">
        <v>888.06</v>
      </c>
      <c r="P785" s="522">
        <v>0.5</v>
      </c>
      <c r="Q785" s="510">
        <v>888.06</v>
      </c>
    </row>
    <row r="786" spans="1:17" ht="14.4" customHeight="1" x14ac:dyDescent="0.3">
      <c r="A786" s="505" t="s">
        <v>2474</v>
      </c>
      <c r="B786" s="506" t="s">
        <v>1917</v>
      </c>
      <c r="C786" s="506" t="s">
        <v>1887</v>
      </c>
      <c r="D786" s="506" t="s">
        <v>2025</v>
      </c>
      <c r="E786" s="506" t="s">
        <v>2026</v>
      </c>
      <c r="F786" s="509">
        <v>2</v>
      </c>
      <c r="G786" s="509">
        <v>1776.12</v>
      </c>
      <c r="H786" s="509">
        <v>1</v>
      </c>
      <c r="I786" s="509">
        <v>888.06</v>
      </c>
      <c r="J786" s="509"/>
      <c r="K786" s="509"/>
      <c r="L786" s="509"/>
      <c r="M786" s="509"/>
      <c r="N786" s="509">
        <v>1</v>
      </c>
      <c r="O786" s="509">
        <v>888.06</v>
      </c>
      <c r="P786" s="522">
        <v>0.5</v>
      </c>
      <c r="Q786" s="510">
        <v>888.06</v>
      </c>
    </row>
    <row r="787" spans="1:17" ht="14.4" customHeight="1" x14ac:dyDescent="0.3">
      <c r="A787" s="505" t="s">
        <v>2474</v>
      </c>
      <c r="B787" s="506" t="s">
        <v>1917</v>
      </c>
      <c r="C787" s="506" t="s">
        <v>1887</v>
      </c>
      <c r="D787" s="506" t="s">
        <v>2043</v>
      </c>
      <c r="E787" s="506" t="s">
        <v>2044</v>
      </c>
      <c r="F787" s="509">
        <v>1</v>
      </c>
      <c r="G787" s="509">
        <v>16831.689999999999</v>
      </c>
      <c r="H787" s="509">
        <v>1</v>
      </c>
      <c r="I787" s="509">
        <v>16831.689999999999</v>
      </c>
      <c r="J787" s="509"/>
      <c r="K787" s="509"/>
      <c r="L787" s="509"/>
      <c r="M787" s="509"/>
      <c r="N787" s="509"/>
      <c r="O787" s="509"/>
      <c r="P787" s="522"/>
      <c r="Q787" s="510"/>
    </row>
    <row r="788" spans="1:17" ht="14.4" customHeight="1" x14ac:dyDescent="0.3">
      <c r="A788" s="505" t="s">
        <v>2474</v>
      </c>
      <c r="B788" s="506" t="s">
        <v>1917</v>
      </c>
      <c r="C788" s="506" t="s">
        <v>1887</v>
      </c>
      <c r="D788" s="506" t="s">
        <v>2456</v>
      </c>
      <c r="E788" s="506" t="s">
        <v>2457</v>
      </c>
      <c r="F788" s="509">
        <v>1</v>
      </c>
      <c r="G788" s="509">
        <v>10645.01</v>
      </c>
      <c r="H788" s="509">
        <v>1</v>
      </c>
      <c r="I788" s="509">
        <v>10645.01</v>
      </c>
      <c r="J788" s="509"/>
      <c r="K788" s="509"/>
      <c r="L788" s="509"/>
      <c r="M788" s="509"/>
      <c r="N788" s="509"/>
      <c r="O788" s="509"/>
      <c r="P788" s="522"/>
      <c r="Q788" s="510"/>
    </row>
    <row r="789" spans="1:17" ht="14.4" customHeight="1" x14ac:dyDescent="0.3">
      <c r="A789" s="505" t="s">
        <v>2474</v>
      </c>
      <c r="B789" s="506" t="s">
        <v>1917</v>
      </c>
      <c r="C789" s="506" t="s">
        <v>1887</v>
      </c>
      <c r="D789" s="506" t="s">
        <v>2047</v>
      </c>
      <c r="E789" s="506" t="s">
        <v>2048</v>
      </c>
      <c r="F789" s="509">
        <v>2</v>
      </c>
      <c r="G789" s="509">
        <v>13174.26</v>
      </c>
      <c r="H789" s="509">
        <v>1</v>
      </c>
      <c r="I789" s="509">
        <v>6587.13</v>
      </c>
      <c r="J789" s="509"/>
      <c r="K789" s="509"/>
      <c r="L789" s="509"/>
      <c r="M789" s="509"/>
      <c r="N789" s="509">
        <v>1</v>
      </c>
      <c r="O789" s="509">
        <v>6587.13</v>
      </c>
      <c r="P789" s="522">
        <v>0.5</v>
      </c>
      <c r="Q789" s="510">
        <v>6587.13</v>
      </c>
    </row>
    <row r="790" spans="1:17" ht="14.4" customHeight="1" x14ac:dyDescent="0.3">
      <c r="A790" s="505" t="s">
        <v>2474</v>
      </c>
      <c r="B790" s="506" t="s">
        <v>1917</v>
      </c>
      <c r="C790" s="506" t="s">
        <v>1887</v>
      </c>
      <c r="D790" s="506" t="s">
        <v>2049</v>
      </c>
      <c r="E790" s="506" t="s">
        <v>2050</v>
      </c>
      <c r="F790" s="509"/>
      <c r="G790" s="509"/>
      <c r="H790" s="509"/>
      <c r="I790" s="509"/>
      <c r="J790" s="509"/>
      <c r="K790" s="509"/>
      <c r="L790" s="509"/>
      <c r="M790" s="509"/>
      <c r="N790" s="509">
        <v>1</v>
      </c>
      <c r="O790" s="509">
        <v>1841.62</v>
      </c>
      <c r="P790" s="522"/>
      <c r="Q790" s="510">
        <v>1841.62</v>
      </c>
    </row>
    <row r="791" spans="1:17" ht="14.4" customHeight="1" x14ac:dyDescent="0.3">
      <c r="A791" s="505" t="s">
        <v>2474</v>
      </c>
      <c r="B791" s="506" t="s">
        <v>1917</v>
      </c>
      <c r="C791" s="506" t="s">
        <v>1894</v>
      </c>
      <c r="D791" s="506" t="s">
        <v>2089</v>
      </c>
      <c r="E791" s="506" t="s">
        <v>2090</v>
      </c>
      <c r="F791" s="509">
        <v>3</v>
      </c>
      <c r="G791" s="509">
        <v>615</v>
      </c>
      <c r="H791" s="509">
        <v>1</v>
      </c>
      <c r="I791" s="509">
        <v>205</v>
      </c>
      <c r="J791" s="509">
        <v>1</v>
      </c>
      <c r="K791" s="509">
        <v>206</v>
      </c>
      <c r="L791" s="509">
        <v>0.33495934959349594</v>
      </c>
      <c r="M791" s="509">
        <v>206</v>
      </c>
      <c r="N791" s="509">
        <v>1</v>
      </c>
      <c r="O791" s="509">
        <v>207</v>
      </c>
      <c r="P791" s="522">
        <v>0.33658536585365856</v>
      </c>
      <c r="Q791" s="510">
        <v>207</v>
      </c>
    </row>
    <row r="792" spans="1:17" ht="14.4" customHeight="1" x14ac:dyDescent="0.3">
      <c r="A792" s="505" t="s">
        <v>2474</v>
      </c>
      <c r="B792" s="506" t="s">
        <v>1917</v>
      </c>
      <c r="C792" s="506" t="s">
        <v>1894</v>
      </c>
      <c r="D792" s="506" t="s">
        <v>2091</v>
      </c>
      <c r="E792" s="506" t="s">
        <v>2092</v>
      </c>
      <c r="F792" s="509"/>
      <c r="G792" s="509"/>
      <c r="H792" s="509"/>
      <c r="I792" s="509"/>
      <c r="J792" s="509"/>
      <c r="K792" s="509"/>
      <c r="L792" s="509"/>
      <c r="M792" s="509"/>
      <c r="N792" s="509">
        <v>2</v>
      </c>
      <c r="O792" s="509">
        <v>302</v>
      </c>
      <c r="P792" s="522"/>
      <c r="Q792" s="510">
        <v>151</v>
      </c>
    </row>
    <row r="793" spans="1:17" ht="14.4" customHeight="1" x14ac:dyDescent="0.3">
      <c r="A793" s="505" t="s">
        <v>2474</v>
      </c>
      <c r="B793" s="506" t="s">
        <v>1917</v>
      </c>
      <c r="C793" s="506" t="s">
        <v>1894</v>
      </c>
      <c r="D793" s="506" t="s">
        <v>2093</v>
      </c>
      <c r="E793" s="506" t="s">
        <v>2094</v>
      </c>
      <c r="F793" s="509">
        <v>1</v>
      </c>
      <c r="G793" s="509">
        <v>182</v>
      </c>
      <c r="H793" s="509">
        <v>1</v>
      </c>
      <c r="I793" s="509">
        <v>182</v>
      </c>
      <c r="J793" s="509">
        <v>2</v>
      </c>
      <c r="K793" s="509">
        <v>366</v>
      </c>
      <c r="L793" s="509">
        <v>2.0109890109890109</v>
      </c>
      <c r="M793" s="509">
        <v>183</v>
      </c>
      <c r="N793" s="509">
        <v>2</v>
      </c>
      <c r="O793" s="509">
        <v>366</v>
      </c>
      <c r="P793" s="522">
        <v>2.0109890109890109</v>
      </c>
      <c r="Q793" s="510">
        <v>183</v>
      </c>
    </row>
    <row r="794" spans="1:17" ht="14.4" customHeight="1" x14ac:dyDescent="0.3">
      <c r="A794" s="505" t="s">
        <v>2474</v>
      </c>
      <c r="B794" s="506" t="s">
        <v>1917</v>
      </c>
      <c r="C794" s="506" t="s">
        <v>1894</v>
      </c>
      <c r="D794" s="506" t="s">
        <v>2095</v>
      </c>
      <c r="E794" s="506" t="s">
        <v>2096</v>
      </c>
      <c r="F794" s="509"/>
      <c r="G794" s="509"/>
      <c r="H794" s="509"/>
      <c r="I794" s="509"/>
      <c r="J794" s="509">
        <v>2</v>
      </c>
      <c r="K794" s="509">
        <v>249</v>
      </c>
      <c r="L794" s="509"/>
      <c r="M794" s="509">
        <v>124.5</v>
      </c>
      <c r="N794" s="509">
        <v>4</v>
      </c>
      <c r="O794" s="509">
        <v>500</v>
      </c>
      <c r="P794" s="522"/>
      <c r="Q794" s="510">
        <v>125</v>
      </c>
    </row>
    <row r="795" spans="1:17" ht="14.4" customHeight="1" x14ac:dyDescent="0.3">
      <c r="A795" s="505" t="s">
        <v>2474</v>
      </c>
      <c r="B795" s="506" t="s">
        <v>1917</v>
      </c>
      <c r="C795" s="506" t="s">
        <v>1894</v>
      </c>
      <c r="D795" s="506" t="s">
        <v>2097</v>
      </c>
      <c r="E795" s="506" t="s">
        <v>2098</v>
      </c>
      <c r="F795" s="509"/>
      <c r="G795" s="509"/>
      <c r="H795" s="509"/>
      <c r="I795" s="509"/>
      <c r="J795" s="509">
        <v>4</v>
      </c>
      <c r="K795" s="509">
        <v>869</v>
      </c>
      <c r="L795" s="509"/>
      <c r="M795" s="509">
        <v>217.25</v>
      </c>
      <c r="N795" s="509">
        <v>1</v>
      </c>
      <c r="O795" s="509">
        <v>219</v>
      </c>
      <c r="P795" s="522"/>
      <c r="Q795" s="510">
        <v>219</v>
      </c>
    </row>
    <row r="796" spans="1:17" ht="14.4" customHeight="1" x14ac:dyDescent="0.3">
      <c r="A796" s="505" t="s">
        <v>2474</v>
      </c>
      <c r="B796" s="506" t="s">
        <v>1917</v>
      </c>
      <c r="C796" s="506" t="s">
        <v>1894</v>
      </c>
      <c r="D796" s="506" t="s">
        <v>2099</v>
      </c>
      <c r="E796" s="506" t="s">
        <v>2100</v>
      </c>
      <c r="F796" s="509"/>
      <c r="G796" s="509"/>
      <c r="H796" s="509"/>
      <c r="I796" s="509"/>
      <c r="J796" s="509"/>
      <c r="K796" s="509"/>
      <c r="L796" s="509"/>
      <c r="M796" s="509"/>
      <c r="N796" s="509">
        <v>1</v>
      </c>
      <c r="O796" s="509">
        <v>219</v>
      </c>
      <c r="P796" s="522"/>
      <c r="Q796" s="510">
        <v>219</v>
      </c>
    </row>
    <row r="797" spans="1:17" ht="14.4" customHeight="1" x14ac:dyDescent="0.3">
      <c r="A797" s="505" t="s">
        <v>2474</v>
      </c>
      <c r="B797" s="506" t="s">
        <v>1917</v>
      </c>
      <c r="C797" s="506" t="s">
        <v>1894</v>
      </c>
      <c r="D797" s="506" t="s">
        <v>2103</v>
      </c>
      <c r="E797" s="506" t="s">
        <v>2104</v>
      </c>
      <c r="F797" s="509">
        <v>15</v>
      </c>
      <c r="G797" s="509">
        <v>3285</v>
      </c>
      <c r="H797" s="509">
        <v>1</v>
      </c>
      <c r="I797" s="509">
        <v>219</v>
      </c>
      <c r="J797" s="509">
        <v>11</v>
      </c>
      <c r="K797" s="509">
        <v>2414</v>
      </c>
      <c r="L797" s="509">
        <v>0.73485540334855404</v>
      </c>
      <c r="M797" s="509">
        <v>219.45454545454547</v>
      </c>
      <c r="N797" s="509">
        <v>13</v>
      </c>
      <c r="O797" s="509">
        <v>2873</v>
      </c>
      <c r="P797" s="522">
        <v>0.87458143074581429</v>
      </c>
      <c r="Q797" s="510">
        <v>221</v>
      </c>
    </row>
    <row r="798" spans="1:17" ht="14.4" customHeight="1" x14ac:dyDescent="0.3">
      <c r="A798" s="505" t="s">
        <v>2474</v>
      </c>
      <c r="B798" s="506" t="s">
        <v>1917</v>
      </c>
      <c r="C798" s="506" t="s">
        <v>1894</v>
      </c>
      <c r="D798" s="506" t="s">
        <v>2105</v>
      </c>
      <c r="E798" s="506" t="s">
        <v>2106</v>
      </c>
      <c r="F798" s="509">
        <v>1</v>
      </c>
      <c r="G798" s="509">
        <v>609</v>
      </c>
      <c r="H798" s="509">
        <v>1</v>
      </c>
      <c r="I798" s="509">
        <v>609</v>
      </c>
      <c r="J798" s="509"/>
      <c r="K798" s="509"/>
      <c r="L798" s="509"/>
      <c r="M798" s="509"/>
      <c r="N798" s="509"/>
      <c r="O798" s="509"/>
      <c r="P798" s="522"/>
      <c r="Q798" s="510"/>
    </row>
    <row r="799" spans="1:17" ht="14.4" customHeight="1" x14ac:dyDescent="0.3">
      <c r="A799" s="505" t="s">
        <v>2474</v>
      </c>
      <c r="B799" s="506" t="s">
        <v>1917</v>
      </c>
      <c r="C799" s="506" t="s">
        <v>1894</v>
      </c>
      <c r="D799" s="506" t="s">
        <v>2119</v>
      </c>
      <c r="E799" s="506" t="s">
        <v>2120</v>
      </c>
      <c r="F799" s="509">
        <v>1</v>
      </c>
      <c r="G799" s="509">
        <v>257</v>
      </c>
      <c r="H799" s="509">
        <v>1</v>
      </c>
      <c r="I799" s="509">
        <v>257</v>
      </c>
      <c r="J799" s="509"/>
      <c r="K799" s="509"/>
      <c r="L799" s="509"/>
      <c r="M799" s="509"/>
      <c r="N799" s="509"/>
      <c r="O799" s="509"/>
      <c r="P799" s="522"/>
      <c r="Q799" s="510"/>
    </row>
    <row r="800" spans="1:17" ht="14.4" customHeight="1" x14ac:dyDescent="0.3">
      <c r="A800" s="505" t="s">
        <v>2474</v>
      </c>
      <c r="B800" s="506" t="s">
        <v>1917</v>
      </c>
      <c r="C800" s="506" t="s">
        <v>1894</v>
      </c>
      <c r="D800" s="506" t="s">
        <v>2121</v>
      </c>
      <c r="E800" s="506" t="s">
        <v>2122</v>
      </c>
      <c r="F800" s="509"/>
      <c r="G800" s="509"/>
      <c r="H800" s="509"/>
      <c r="I800" s="509"/>
      <c r="J800" s="509">
        <v>1</v>
      </c>
      <c r="K800" s="509">
        <v>329</v>
      </c>
      <c r="L800" s="509"/>
      <c r="M800" s="509">
        <v>329</v>
      </c>
      <c r="N800" s="509">
        <v>5</v>
      </c>
      <c r="O800" s="509">
        <v>1650</v>
      </c>
      <c r="P800" s="522"/>
      <c r="Q800" s="510">
        <v>330</v>
      </c>
    </row>
    <row r="801" spans="1:17" ht="14.4" customHeight="1" x14ac:dyDescent="0.3">
      <c r="A801" s="505" t="s">
        <v>2474</v>
      </c>
      <c r="B801" s="506" t="s">
        <v>1917</v>
      </c>
      <c r="C801" s="506" t="s">
        <v>1894</v>
      </c>
      <c r="D801" s="506" t="s">
        <v>2125</v>
      </c>
      <c r="E801" s="506" t="s">
        <v>2126</v>
      </c>
      <c r="F801" s="509">
        <v>2</v>
      </c>
      <c r="G801" s="509">
        <v>8254</v>
      </c>
      <c r="H801" s="509">
        <v>1</v>
      </c>
      <c r="I801" s="509">
        <v>4127</v>
      </c>
      <c r="J801" s="509"/>
      <c r="K801" s="509"/>
      <c r="L801" s="509"/>
      <c r="M801" s="509"/>
      <c r="N801" s="509">
        <v>1</v>
      </c>
      <c r="O801" s="509">
        <v>4139</v>
      </c>
      <c r="P801" s="522">
        <v>0.5014538405621517</v>
      </c>
      <c r="Q801" s="510">
        <v>4139</v>
      </c>
    </row>
    <row r="802" spans="1:17" ht="14.4" customHeight="1" x14ac:dyDescent="0.3">
      <c r="A802" s="505" t="s">
        <v>2474</v>
      </c>
      <c r="B802" s="506" t="s">
        <v>1917</v>
      </c>
      <c r="C802" s="506" t="s">
        <v>1894</v>
      </c>
      <c r="D802" s="506" t="s">
        <v>2137</v>
      </c>
      <c r="E802" s="506" t="s">
        <v>2138</v>
      </c>
      <c r="F802" s="509">
        <v>4</v>
      </c>
      <c r="G802" s="509">
        <v>15260</v>
      </c>
      <c r="H802" s="509">
        <v>1</v>
      </c>
      <c r="I802" s="509">
        <v>3815</v>
      </c>
      <c r="J802" s="509"/>
      <c r="K802" s="509"/>
      <c r="L802" s="509"/>
      <c r="M802" s="509"/>
      <c r="N802" s="509">
        <v>2</v>
      </c>
      <c r="O802" s="509">
        <v>7648</v>
      </c>
      <c r="P802" s="522">
        <v>0.50117955439056361</v>
      </c>
      <c r="Q802" s="510">
        <v>3824</v>
      </c>
    </row>
    <row r="803" spans="1:17" ht="14.4" customHeight="1" x14ac:dyDescent="0.3">
      <c r="A803" s="505" t="s">
        <v>2474</v>
      </c>
      <c r="B803" s="506" t="s">
        <v>1917</v>
      </c>
      <c r="C803" s="506" t="s">
        <v>1894</v>
      </c>
      <c r="D803" s="506" t="s">
        <v>2139</v>
      </c>
      <c r="E803" s="506" t="s">
        <v>2140</v>
      </c>
      <c r="F803" s="509"/>
      <c r="G803" s="509"/>
      <c r="H803" s="509"/>
      <c r="I803" s="509"/>
      <c r="J803" s="509"/>
      <c r="K803" s="509"/>
      <c r="L803" s="509"/>
      <c r="M803" s="509"/>
      <c r="N803" s="509">
        <v>1</v>
      </c>
      <c r="O803" s="509">
        <v>5162</v>
      </c>
      <c r="P803" s="522"/>
      <c r="Q803" s="510">
        <v>5162</v>
      </c>
    </row>
    <row r="804" spans="1:17" ht="14.4" customHeight="1" x14ac:dyDescent="0.3">
      <c r="A804" s="505" t="s">
        <v>2474</v>
      </c>
      <c r="B804" s="506" t="s">
        <v>1917</v>
      </c>
      <c r="C804" s="506" t="s">
        <v>1894</v>
      </c>
      <c r="D804" s="506" t="s">
        <v>2153</v>
      </c>
      <c r="E804" s="506" t="s">
        <v>2154</v>
      </c>
      <c r="F804" s="509">
        <v>9</v>
      </c>
      <c r="G804" s="509">
        <v>11493</v>
      </c>
      <c r="H804" s="509">
        <v>1</v>
      </c>
      <c r="I804" s="509">
        <v>1277</v>
      </c>
      <c r="J804" s="509">
        <v>7</v>
      </c>
      <c r="K804" s="509">
        <v>8954</v>
      </c>
      <c r="L804" s="509">
        <v>0.77908292003828417</v>
      </c>
      <c r="M804" s="509">
        <v>1279.1428571428571</v>
      </c>
      <c r="N804" s="509">
        <v>5</v>
      </c>
      <c r="O804" s="509">
        <v>6405</v>
      </c>
      <c r="P804" s="522">
        <v>0.55729574523623071</v>
      </c>
      <c r="Q804" s="510">
        <v>1281</v>
      </c>
    </row>
    <row r="805" spans="1:17" ht="14.4" customHeight="1" x14ac:dyDescent="0.3">
      <c r="A805" s="505" t="s">
        <v>2474</v>
      </c>
      <c r="B805" s="506" t="s">
        <v>1917</v>
      </c>
      <c r="C805" s="506" t="s">
        <v>1894</v>
      </c>
      <c r="D805" s="506" t="s">
        <v>2155</v>
      </c>
      <c r="E805" s="506" t="s">
        <v>2156</v>
      </c>
      <c r="F805" s="509">
        <v>8</v>
      </c>
      <c r="G805" s="509">
        <v>9312</v>
      </c>
      <c r="H805" s="509">
        <v>1</v>
      </c>
      <c r="I805" s="509">
        <v>1164</v>
      </c>
      <c r="J805" s="509">
        <v>7</v>
      </c>
      <c r="K805" s="509">
        <v>8158</v>
      </c>
      <c r="L805" s="509">
        <v>0.87607388316151202</v>
      </c>
      <c r="M805" s="509">
        <v>1165.4285714285713</v>
      </c>
      <c r="N805" s="509">
        <v>3</v>
      </c>
      <c r="O805" s="509">
        <v>3501</v>
      </c>
      <c r="P805" s="522">
        <v>0.37596649484536082</v>
      </c>
      <c r="Q805" s="510">
        <v>1167</v>
      </c>
    </row>
    <row r="806" spans="1:17" ht="14.4" customHeight="1" x14ac:dyDescent="0.3">
      <c r="A806" s="505" t="s">
        <v>2474</v>
      </c>
      <c r="B806" s="506" t="s">
        <v>1917</v>
      </c>
      <c r="C806" s="506" t="s">
        <v>1894</v>
      </c>
      <c r="D806" s="506" t="s">
        <v>2157</v>
      </c>
      <c r="E806" s="506" t="s">
        <v>2158</v>
      </c>
      <c r="F806" s="509">
        <v>3</v>
      </c>
      <c r="G806" s="509">
        <v>15204</v>
      </c>
      <c r="H806" s="509">
        <v>1</v>
      </c>
      <c r="I806" s="509">
        <v>5068</v>
      </c>
      <c r="J806" s="509">
        <v>1</v>
      </c>
      <c r="K806" s="509">
        <v>5074</v>
      </c>
      <c r="L806" s="509">
        <v>0.3337279663246514</v>
      </c>
      <c r="M806" s="509">
        <v>5074</v>
      </c>
      <c r="N806" s="509"/>
      <c r="O806" s="509"/>
      <c r="P806" s="522"/>
      <c r="Q806" s="510"/>
    </row>
    <row r="807" spans="1:17" ht="14.4" customHeight="1" x14ac:dyDescent="0.3">
      <c r="A807" s="505" t="s">
        <v>2474</v>
      </c>
      <c r="B807" s="506" t="s">
        <v>1917</v>
      </c>
      <c r="C807" s="506" t="s">
        <v>1894</v>
      </c>
      <c r="D807" s="506" t="s">
        <v>2159</v>
      </c>
      <c r="E807" s="506" t="s">
        <v>2160</v>
      </c>
      <c r="F807" s="509">
        <v>1</v>
      </c>
      <c r="G807" s="509">
        <v>7673</v>
      </c>
      <c r="H807" s="509">
        <v>1</v>
      </c>
      <c r="I807" s="509">
        <v>7673</v>
      </c>
      <c r="J807" s="509"/>
      <c r="K807" s="509"/>
      <c r="L807" s="509"/>
      <c r="M807" s="509"/>
      <c r="N807" s="509"/>
      <c r="O807" s="509"/>
      <c r="P807" s="522"/>
      <c r="Q807" s="510"/>
    </row>
    <row r="808" spans="1:17" ht="14.4" customHeight="1" x14ac:dyDescent="0.3">
      <c r="A808" s="505" t="s">
        <v>2474</v>
      </c>
      <c r="B808" s="506" t="s">
        <v>1917</v>
      </c>
      <c r="C808" s="506" t="s">
        <v>1894</v>
      </c>
      <c r="D808" s="506" t="s">
        <v>2161</v>
      </c>
      <c r="E808" s="506" t="s">
        <v>2162</v>
      </c>
      <c r="F808" s="509">
        <v>2</v>
      </c>
      <c r="G808" s="509">
        <v>11016</v>
      </c>
      <c r="H808" s="509">
        <v>1</v>
      </c>
      <c r="I808" s="509">
        <v>5508</v>
      </c>
      <c r="J808" s="509"/>
      <c r="K808" s="509"/>
      <c r="L808" s="509"/>
      <c r="M808" s="509"/>
      <c r="N808" s="509"/>
      <c r="O808" s="509"/>
      <c r="P808" s="522"/>
      <c r="Q808" s="510"/>
    </row>
    <row r="809" spans="1:17" ht="14.4" customHeight="1" x14ac:dyDescent="0.3">
      <c r="A809" s="505" t="s">
        <v>2474</v>
      </c>
      <c r="B809" s="506" t="s">
        <v>1917</v>
      </c>
      <c r="C809" s="506" t="s">
        <v>1894</v>
      </c>
      <c r="D809" s="506" t="s">
        <v>2167</v>
      </c>
      <c r="E809" s="506" t="s">
        <v>2168</v>
      </c>
      <c r="F809" s="509">
        <v>25</v>
      </c>
      <c r="G809" s="509">
        <v>4325</v>
      </c>
      <c r="H809" s="509">
        <v>1</v>
      </c>
      <c r="I809" s="509">
        <v>173</v>
      </c>
      <c r="J809" s="509">
        <v>36</v>
      </c>
      <c r="K809" s="509">
        <v>6242</v>
      </c>
      <c r="L809" s="509">
        <v>1.4432369942196532</v>
      </c>
      <c r="M809" s="509">
        <v>173.38888888888889</v>
      </c>
      <c r="N809" s="509">
        <v>29</v>
      </c>
      <c r="O809" s="509">
        <v>5075</v>
      </c>
      <c r="P809" s="522">
        <v>1.1734104046242775</v>
      </c>
      <c r="Q809" s="510">
        <v>175</v>
      </c>
    </row>
    <row r="810" spans="1:17" ht="14.4" customHeight="1" x14ac:dyDescent="0.3">
      <c r="A810" s="505" t="s">
        <v>2474</v>
      </c>
      <c r="B810" s="506" t="s">
        <v>1917</v>
      </c>
      <c r="C810" s="506" t="s">
        <v>1894</v>
      </c>
      <c r="D810" s="506" t="s">
        <v>2169</v>
      </c>
      <c r="E810" s="506" t="s">
        <v>2170</v>
      </c>
      <c r="F810" s="509">
        <v>3</v>
      </c>
      <c r="G810" s="509">
        <v>5988</v>
      </c>
      <c r="H810" s="509">
        <v>1</v>
      </c>
      <c r="I810" s="509">
        <v>1996</v>
      </c>
      <c r="J810" s="509">
        <v>5</v>
      </c>
      <c r="K810" s="509">
        <v>9983</v>
      </c>
      <c r="L810" s="509">
        <v>1.6671676686706747</v>
      </c>
      <c r="M810" s="509">
        <v>1996.6</v>
      </c>
      <c r="N810" s="509">
        <v>7</v>
      </c>
      <c r="O810" s="509">
        <v>14007</v>
      </c>
      <c r="P810" s="522">
        <v>2.3391783567134268</v>
      </c>
      <c r="Q810" s="510">
        <v>2001</v>
      </c>
    </row>
    <row r="811" spans="1:17" ht="14.4" customHeight="1" x14ac:dyDescent="0.3">
      <c r="A811" s="505" t="s">
        <v>2474</v>
      </c>
      <c r="B811" s="506" t="s">
        <v>1917</v>
      </c>
      <c r="C811" s="506" t="s">
        <v>1894</v>
      </c>
      <c r="D811" s="506" t="s">
        <v>2177</v>
      </c>
      <c r="E811" s="506" t="s">
        <v>2178</v>
      </c>
      <c r="F811" s="509">
        <v>1</v>
      </c>
      <c r="G811" s="509">
        <v>5180</v>
      </c>
      <c r="H811" s="509">
        <v>1</v>
      </c>
      <c r="I811" s="509">
        <v>5180</v>
      </c>
      <c r="J811" s="509"/>
      <c r="K811" s="509"/>
      <c r="L811" s="509"/>
      <c r="M811" s="509"/>
      <c r="N811" s="509"/>
      <c r="O811" s="509"/>
      <c r="P811" s="522"/>
      <c r="Q811" s="510"/>
    </row>
    <row r="812" spans="1:17" ht="14.4" customHeight="1" x14ac:dyDescent="0.3">
      <c r="A812" s="505" t="s">
        <v>2474</v>
      </c>
      <c r="B812" s="506" t="s">
        <v>1917</v>
      </c>
      <c r="C812" s="506" t="s">
        <v>1894</v>
      </c>
      <c r="D812" s="506" t="s">
        <v>2181</v>
      </c>
      <c r="E812" s="506" t="s">
        <v>2182</v>
      </c>
      <c r="F812" s="509">
        <v>1</v>
      </c>
      <c r="G812" s="509">
        <v>658</v>
      </c>
      <c r="H812" s="509">
        <v>1</v>
      </c>
      <c r="I812" s="509">
        <v>658</v>
      </c>
      <c r="J812" s="509"/>
      <c r="K812" s="509"/>
      <c r="L812" s="509"/>
      <c r="M812" s="509"/>
      <c r="N812" s="509"/>
      <c r="O812" s="509"/>
      <c r="P812" s="522"/>
      <c r="Q812" s="510"/>
    </row>
    <row r="813" spans="1:17" ht="14.4" customHeight="1" x14ac:dyDescent="0.3">
      <c r="A813" s="505" t="s">
        <v>2474</v>
      </c>
      <c r="B813" s="506" t="s">
        <v>1917</v>
      </c>
      <c r="C813" s="506" t="s">
        <v>1894</v>
      </c>
      <c r="D813" s="506" t="s">
        <v>2189</v>
      </c>
      <c r="E813" s="506" t="s">
        <v>2190</v>
      </c>
      <c r="F813" s="509"/>
      <c r="G813" s="509"/>
      <c r="H813" s="509"/>
      <c r="I813" s="509"/>
      <c r="J813" s="509"/>
      <c r="K813" s="509"/>
      <c r="L813" s="509"/>
      <c r="M813" s="509"/>
      <c r="N813" s="509">
        <v>1</v>
      </c>
      <c r="O813" s="509">
        <v>151</v>
      </c>
      <c r="P813" s="522"/>
      <c r="Q813" s="510">
        <v>151</v>
      </c>
    </row>
    <row r="814" spans="1:17" ht="14.4" customHeight="1" x14ac:dyDescent="0.3">
      <c r="A814" s="505" t="s">
        <v>2474</v>
      </c>
      <c r="B814" s="506" t="s">
        <v>1917</v>
      </c>
      <c r="C814" s="506" t="s">
        <v>1894</v>
      </c>
      <c r="D814" s="506" t="s">
        <v>2191</v>
      </c>
      <c r="E814" s="506" t="s">
        <v>2192</v>
      </c>
      <c r="F814" s="509">
        <v>1</v>
      </c>
      <c r="G814" s="509">
        <v>193</v>
      </c>
      <c r="H814" s="509">
        <v>1</v>
      </c>
      <c r="I814" s="509">
        <v>193</v>
      </c>
      <c r="J814" s="509"/>
      <c r="K814" s="509"/>
      <c r="L814" s="509"/>
      <c r="M814" s="509"/>
      <c r="N814" s="509"/>
      <c r="O814" s="509"/>
      <c r="P814" s="522"/>
      <c r="Q814" s="510"/>
    </row>
    <row r="815" spans="1:17" ht="14.4" customHeight="1" x14ac:dyDescent="0.3">
      <c r="A815" s="505" t="s">
        <v>2474</v>
      </c>
      <c r="B815" s="506" t="s">
        <v>1917</v>
      </c>
      <c r="C815" s="506" t="s">
        <v>1894</v>
      </c>
      <c r="D815" s="506" t="s">
        <v>2193</v>
      </c>
      <c r="E815" s="506" t="s">
        <v>2194</v>
      </c>
      <c r="F815" s="509"/>
      <c r="G815" s="509"/>
      <c r="H815" s="509"/>
      <c r="I815" s="509"/>
      <c r="J815" s="509">
        <v>11</v>
      </c>
      <c r="K815" s="509">
        <v>2189</v>
      </c>
      <c r="L815" s="509"/>
      <c r="M815" s="509">
        <v>199</v>
      </c>
      <c r="N815" s="509">
        <v>20</v>
      </c>
      <c r="O815" s="509">
        <v>4000</v>
      </c>
      <c r="P815" s="522"/>
      <c r="Q815" s="510">
        <v>200</v>
      </c>
    </row>
    <row r="816" spans="1:17" ht="14.4" customHeight="1" x14ac:dyDescent="0.3">
      <c r="A816" s="505" t="s">
        <v>2474</v>
      </c>
      <c r="B816" s="506" t="s">
        <v>1917</v>
      </c>
      <c r="C816" s="506" t="s">
        <v>1894</v>
      </c>
      <c r="D816" s="506" t="s">
        <v>2195</v>
      </c>
      <c r="E816" s="506" t="s">
        <v>2196</v>
      </c>
      <c r="F816" s="509">
        <v>1</v>
      </c>
      <c r="G816" s="509">
        <v>415</v>
      </c>
      <c r="H816" s="509">
        <v>1</v>
      </c>
      <c r="I816" s="509">
        <v>415</v>
      </c>
      <c r="J816" s="509"/>
      <c r="K816" s="509"/>
      <c r="L816" s="509"/>
      <c r="M816" s="509"/>
      <c r="N816" s="509"/>
      <c r="O816" s="509"/>
      <c r="P816" s="522"/>
      <c r="Q816" s="510"/>
    </row>
    <row r="817" spans="1:17" ht="14.4" customHeight="1" x14ac:dyDescent="0.3">
      <c r="A817" s="505" t="s">
        <v>2474</v>
      </c>
      <c r="B817" s="506" t="s">
        <v>1917</v>
      </c>
      <c r="C817" s="506" t="s">
        <v>1894</v>
      </c>
      <c r="D817" s="506" t="s">
        <v>2199</v>
      </c>
      <c r="E817" s="506" t="s">
        <v>2200</v>
      </c>
      <c r="F817" s="509">
        <v>1</v>
      </c>
      <c r="G817" s="509">
        <v>158</v>
      </c>
      <c r="H817" s="509">
        <v>1</v>
      </c>
      <c r="I817" s="509">
        <v>158</v>
      </c>
      <c r="J817" s="509"/>
      <c r="K817" s="509"/>
      <c r="L817" s="509"/>
      <c r="M817" s="509"/>
      <c r="N817" s="509"/>
      <c r="O817" s="509"/>
      <c r="P817" s="522"/>
      <c r="Q817" s="510"/>
    </row>
    <row r="818" spans="1:17" ht="14.4" customHeight="1" x14ac:dyDescent="0.3">
      <c r="A818" s="505" t="s">
        <v>2474</v>
      </c>
      <c r="B818" s="506" t="s">
        <v>1917</v>
      </c>
      <c r="C818" s="506" t="s">
        <v>1894</v>
      </c>
      <c r="D818" s="506" t="s">
        <v>2201</v>
      </c>
      <c r="E818" s="506"/>
      <c r="F818" s="509">
        <v>1</v>
      </c>
      <c r="G818" s="509">
        <v>312</v>
      </c>
      <c r="H818" s="509">
        <v>1</v>
      </c>
      <c r="I818" s="509">
        <v>312</v>
      </c>
      <c r="J818" s="509"/>
      <c r="K818" s="509"/>
      <c r="L818" s="509"/>
      <c r="M818" s="509"/>
      <c r="N818" s="509"/>
      <c r="O818" s="509"/>
      <c r="P818" s="522"/>
      <c r="Q818" s="510"/>
    </row>
    <row r="819" spans="1:17" ht="14.4" customHeight="1" x14ac:dyDescent="0.3">
      <c r="A819" s="505" t="s">
        <v>2474</v>
      </c>
      <c r="B819" s="506" t="s">
        <v>1917</v>
      </c>
      <c r="C819" s="506" t="s">
        <v>1894</v>
      </c>
      <c r="D819" s="506" t="s">
        <v>2204</v>
      </c>
      <c r="E819" s="506" t="s">
        <v>2205</v>
      </c>
      <c r="F819" s="509">
        <v>18</v>
      </c>
      <c r="G819" s="509">
        <v>38124</v>
      </c>
      <c r="H819" s="509">
        <v>1</v>
      </c>
      <c r="I819" s="509">
        <v>2118</v>
      </c>
      <c r="J819" s="509">
        <v>4</v>
      </c>
      <c r="K819" s="509">
        <v>8472</v>
      </c>
      <c r="L819" s="509">
        <v>0.22222222222222221</v>
      </c>
      <c r="M819" s="509">
        <v>2118</v>
      </c>
      <c r="N819" s="509">
        <v>12</v>
      </c>
      <c r="O819" s="509">
        <v>25476</v>
      </c>
      <c r="P819" s="522">
        <v>0.66824047843877876</v>
      </c>
      <c r="Q819" s="510">
        <v>2123</v>
      </c>
    </row>
    <row r="820" spans="1:17" ht="14.4" customHeight="1" x14ac:dyDescent="0.3">
      <c r="A820" s="505" t="s">
        <v>2474</v>
      </c>
      <c r="B820" s="506" t="s">
        <v>1917</v>
      </c>
      <c r="C820" s="506" t="s">
        <v>1894</v>
      </c>
      <c r="D820" s="506" t="s">
        <v>2206</v>
      </c>
      <c r="E820" s="506" t="s">
        <v>2138</v>
      </c>
      <c r="F820" s="509">
        <v>4</v>
      </c>
      <c r="G820" s="509">
        <v>7456</v>
      </c>
      <c r="H820" s="509">
        <v>1</v>
      </c>
      <c r="I820" s="509">
        <v>1864</v>
      </c>
      <c r="J820" s="509"/>
      <c r="K820" s="509"/>
      <c r="L820" s="509"/>
      <c r="M820" s="509"/>
      <c r="N820" s="509">
        <v>2</v>
      </c>
      <c r="O820" s="509">
        <v>3738</v>
      </c>
      <c r="P820" s="522">
        <v>0.50134120171673824</v>
      </c>
      <c r="Q820" s="510">
        <v>1869</v>
      </c>
    </row>
    <row r="821" spans="1:17" ht="14.4" customHeight="1" x14ac:dyDescent="0.3">
      <c r="A821" s="505" t="s">
        <v>2474</v>
      </c>
      <c r="B821" s="506" t="s">
        <v>1917</v>
      </c>
      <c r="C821" s="506" t="s">
        <v>1894</v>
      </c>
      <c r="D821" s="506" t="s">
        <v>2211</v>
      </c>
      <c r="E821" s="506" t="s">
        <v>2212</v>
      </c>
      <c r="F821" s="509">
        <v>1</v>
      </c>
      <c r="G821" s="509">
        <v>912</v>
      </c>
      <c r="H821" s="509">
        <v>1</v>
      </c>
      <c r="I821" s="509">
        <v>912</v>
      </c>
      <c r="J821" s="509">
        <v>1</v>
      </c>
      <c r="K821" s="509">
        <v>912</v>
      </c>
      <c r="L821" s="509">
        <v>1</v>
      </c>
      <c r="M821" s="509">
        <v>912</v>
      </c>
      <c r="N821" s="509"/>
      <c r="O821" s="509"/>
      <c r="P821" s="522"/>
      <c r="Q821" s="510"/>
    </row>
    <row r="822" spans="1:17" ht="14.4" customHeight="1" x14ac:dyDescent="0.3">
      <c r="A822" s="505" t="s">
        <v>2474</v>
      </c>
      <c r="B822" s="506" t="s">
        <v>1917</v>
      </c>
      <c r="C822" s="506" t="s">
        <v>1894</v>
      </c>
      <c r="D822" s="506" t="s">
        <v>2215</v>
      </c>
      <c r="E822" s="506" t="s">
        <v>2216</v>
      </c>
      <c r="F822" s="509">
        <v>2</v>
      </c>
      <c r="G822" s="509">
        <v>16768</v>
      </c>
      <c r="H822" s="509">
        <v>1</v>
      </c>
      <c r="I822" s="509">
        <v>8384</v>
      </c>
      <c r="J822" s="509"/>
      <c r="K822" s="509"/>
      <c r="L822" s="509"/>
      <c r="M822" s="509"/>
      <c r="N822" s="509">
        <v>1</v>
      </c>
      <c r="O822" s="509">
        <v>8399</v>
      </c>
      <c r="P822" s="522">
        <v>0.50089456106870234</v>
      </c>
      <c r="Q822" s="510">
        <v>8399</v>
      </c>
    </row>
    <row r="823" spans="1:17" ht="14.4" customHeight="1" x14ac:dyDescent="0.3">
      <c r="A823" s="505" t="s">
        <v>2474</v>
      </c>
      <c r="B823" s="506" t="s">
        <v>1917</v>
      </c>
      <c r="C823" s="506" t="s">
        <v>1894</v>
      </c>
      <c r="D823" s="506" t="s">
        <v>2223</v>
      </c>
      <c r="E823" s="506" t="s">
        <v>2224</v>
      </c>
      <c r="F823" s="509"/>
      <c r="G823" s="509"/>
      <c r="H823" s="509"/>
      <c r="I823" s="509"/>
      <c r="J823" s="509"/>
      <c r="K823" s="509"/>
      <c r="L823" s="509"/>
      <c r="M823" s="509"/>
      <c r="N823" s="509">
        <v>1</v>
      </c>
      <c r="O823" s="509">
        <v>2005</v>
      </c>
      <c r="P823" s="522"/>
      <c r="Q823" s="510">
        <v>2005</v>
      </c>
    </row>
    <row r="824" spans="1:17" ht="14.4" customHeight="1" x14ac:dyDescent="0.3">
      <c r="A824" s="505" t="s">
        <v>2475</v>
      </c>
      <c r="B824" s="506" t="s">
        <v>1917</v>
      </c>
      <c r="C824" s="506" t="s">
        <v>1918</v>
      </c>
      <c r="D824" s="506" t="s">
        <v>1926</v>
      </c>
      <c r="E824" s="506" t="s">
        <v>716</v>
      </c>
      <c r="F824" s="509"/>
      <c r="G824" s="509"/>
      <c r="H824" s="509"/>
      <c r="I824" s="509"/>
      <c r="J824" s="509"/>
      <c r="K824" s="509"/>
      <c r="L824" s="509"/>
      <c r="M824" s="509"/>
      <c r="N824" s="509">
        <v>0.09</v>
      </c>
      <c r="O824" s="509">
        <v>444.93</v>
      </c>
      <c r="P824" s="522"/>
      <c r="Q824" s="510">
        <v>4943.666666666667</v>
      </c>
    </row>
    <row r="825" spans="1:17" ht="14.4" customHeight="1" x14ac:dyDescent="0.3">
      <c r="A825" s="505" t="s">
        <v>2475</v>
      </c>
      <c r="B825" s="506" t="s">
        <v>1917</v>
      </c>
      <c r="C825" s="506" t="s">
        <v>1918</v>
      </c>
      <c r="D825" s="506" t="s">
        <v>1931</v>
      </c>
      <c r="E825" s="506" t="s">
        <v>716</v>
      </c>
      <c r="F825" s="509"/>
      <c r="G825" s="509"/>
      <c r="H825" s="509"/>
      <c r="I825" s="509"/>
      <c r="J825" s="509">
        <v>0.05</v>
      </c>
      <c r="K825" s="509">
        <v>516.86</v>
      </c>
      <c r="L825" s="509"/>
      <c r="M825" s="509">
        <v>10337.199999999999</v>
      </c>
      <c r="N825" s="509"/>
      <c r="O825" s="509"/>
      <c r="P825" s="522"/>
      <c r="Q825" s="510"/>
    </row>
    <row r="826" spans="1:17" ht="14.4" customHeight="1" x14ac:dyDescent="0.3">
      <c r="A826" s="505" t="s">
        <v>2475</v>
      </c>
      <c r="B826" s="506" t="s">
        <v>1917</v>
      </c>
      <c r="C826" s="506" t="s">
        <v>1918</v>
      </c>
      <c r="D826" s="506" t="s">
        <v>1933</v>
      </c>
      <c r="E826" s="506" t="s">
        <v>1930</v>
      </c>
      <c r="F826" s="509"/>
      <c r="G826" s="509"/>
      <c r="H826" s="509"/>
      <c r="I826" s="509"/>
      <c r="J826" s="509">
        <v>0.04</v>
      </c>
      <c r="K826" s="509">
        <v>212.43</v>
      </c>
      <c r="L826" s="509"/>
      <c r="M826" s="509">
        <v>5310.75</v>
      </c>
      <c r="N826" s="509"/>
      <c r="O826" s="509"/>
      <c r="P826" s="522"/>
      <c r="Q826" s="510"/>
    </row>
    <row r="827" spans="1:17" ht="14.4" customHeight="1" x14ac:dyDescent="0.3">
      <c r="A827" s="505" t="s">
        <v>2475</v>
      </c>
      <c r="B827" s="506" t="s">
        <v>1917</v>
      </c>
      <c r="C827" s="506" t="s">
        <v>1918</v>
      </c>
      <c r="D827" s="506" t="s">
        <v>1934</v>
      </c>
      <c r="E827" s="506" t="s">
        <v>716</v>
      </c>
      <c r="F827" s="509"/>
      <c r="G827" s="509"/>
      <c r="H827" s="509"/>
      <c r="I827" s="509"/>
      <c r="J827" s="509">
        <v>0.05</v>
      </c>
      <c r="K827" s="509">
        <v>325.32</v>
      </c>
      <c r="L827" s="509"/>
      <c r="M827" s="509">
        <v>6506.4</v>
      </c>
      <c r="N827" s="509">
        <v>0.02</v>
      </c>
      <c r="O827" s="509">
        <v>98.87</v>
      </c>
      <c r="P827" s="522"/>
      <c r="Q827" s="510">
        <v>4943.5</v>
      </c>
    </row>
    <row r="828" spans="1:17" ht="14.4" customHeight="1" x14ac:dyDescent="0.3">
      <c r="A828" s="505" t="s">
        <v>2475</v>
      </c>
      <c r="B828" s="506" t="s">
        <v>1917</v>
      </c>
      <c r="C828" s="506" t="s">
        <v>1918</v>
      </c>
      <c r="D828" s="506" t="s">
        <v>1935</v>
      </c>
      <c r="E828" s="506"/>
      <c r="F828" s="509"/>
      <c r="G828" s="509"/>
      <c r="H828" s="509"/>
      <c r="I828" s="509"/>
      <c r="J828" s="509">
        <v>0.02</v>
      </c>
      <c r="K828" s="509">
        <v>172.84</v>
      </c>
      <c r="L828" s="509"/>
      <c r="M828" s="509">
        <v>8642</v>
      </c>
      <c r="N828" s="509"/>
      <c r="O828" s="509"/>
      <c r="P828" s="522"/>
      <c r="Q828" s="510"/>
    </row>
    <row r="829" spans="1:17" ht="14.4" customHeight="1" x14ac:dyDescent="0.3">
      <c r="A829" s="505" t="s">
        <v>2475</v>
      </c>
      <c r="B829" s="506" t="s">
        <v>1917</v>
      </c>
      <c r="C829" s="506" t="s">
        <v>1918</v>
      </c>
      <c r="D829" s="506" t="s">
        <v>1942</v>
      </c>
      <c r="E829" s="506" t="s">
        <v>660</v>
      </c>
      <c r="F829" s="509"/>
      <c r="G829" s="509"/>
      <c r="H829" s="509"/>
      <c r="I829" s="509"/>
      <c r="J829" s="509"/>
      <c r="K829" s="509"/>
      <c r="L829" s="509"/>
      <c r="M829" s="509"/>
      <c r="N829" s="509">
        <v>0.02</v>
      </c>
      <c r="O829" s="509">
        <v>88.54</v>
      </c>
      <c r="P829" s="522"/>
      <c r="Q829" s="510">
        <v>4427</v>
      </c>
    </row>
    <row r="830" spans="1:17" ht="14.4" customHeight="1" x14ac:dyDescent="0.3">
      <c r="A830" s="505" t="s">
        <v>2475</v>
      </c>
      <c r="B830" s="506" t="s">
        <v>1917</v>
      </c>
      <c r="C830" s="506" t="s">
        <v>1918</v>
      </c>
      <c r="D830" s="506" t="s">
        <v>1943</v>
      </c>
      <c r="E830" s="506" t="s">
        <v>660</v>
      </c>
      <c r="F830" s="509">
        <v>0.01</v>
      </c>
      <c r="G830" s="509">
        <v>109.21</v>
      </c>
      <c r="H830" s="509">
        <v>1</v>
      </c>
      <c r="I830" s="509">
        <v>10921</v>
      </c>
      <c r="J830" s="509">
        <v>0.02</v>
      </c>
      <c r="K830" s="509">
        <v>218.43</v>
      </c>
      <c r="L830" s="509">
        <v>2.0000915667063457</v>
      </c>
      <c r="M830" s="509">
        <v>10921.5</v>
      </c>
      <c r="N830" s="509">
        <v>0.08</v>
      </c>
      <c r="O830" s="509">
        <v>708.32</v>
      </c>
      <c r="P830" s="522">
        <v>6.4858529438696095</v>
      </c>
      <c r="Q830" s="510">
        <v>8854</v>
      </c>
    </row>
    <row r="831" spans="1:17" ht="14.4" customHeight="1" x14ac:dyDescent="0.3">
      <c r="A831" s="505" t="s">
        <v>2475</v>
      </c>
      <c r="B831" s="506" t="s">
        <v>1917</v>
      </c>
      <c r="C831" s="506" t="s">
        <v>1918</v>
      </c>
      <c r="D831" s="506" t="s">
        <v>1944</v>
      </c>
      <c r="E831" s="506" t="s">
        <v>738</v>
      </c>
      <c r="F831" s="509">
        <v>0.15000000000000002</v>
      </c>
      <c r="G831" s="509">
        <v>293.41000000000003</v>
      </c>
      <c r="H831" s="509">
        <v>1</v>
      </c>
      <c r="I831" s="509">
        <v>1956.0666666666666</v>
      </c>
      <c r="J831" s="509"/>
      <c r="K831" s="509"/>
      <c r="L831" s="509"/>
      <c r="M831" s="509"/>
      <c r="N831" s="509">
        <v>0.30000000000000004</v>
      </c>
      <c r="O831" s="509">
        <v>584.79</v>
      </c>
      <c r="P831" s="522">
        <v>1.9930813537370911</v>
      </c>
      <c r="Q831" s="510">
        <v>1949.2999999999995</v>
      </c>
    </row>
    <row r="832" spans="1:17" ht="14.4" customHeight="1" x14ac:dyDescent="0.3">
      <c r="A832" s="505" t="s">
        <v>2475</v>
      </c>
      <c r="B832" s="506" t="s">
        <v>1917</v>
      </c>
      <c r="C832" s="506" t="s">
        <v>1918</v>
      </c>
      <c r="D832" s="506" t="s">
        <v>1945</v>
      </c>
      <c r="E832" s="506" t="s">
        <v>660</v>
      </c>
      <c r="F832" s="509"/>
      <c r="G832" s="509"/>
      <c r="H832" s="509"/>
      <c r="I832" s="509"/>
      <c r="J832" s="509"/>
      <c r="K832" s="509"/>
      <c r="L832" s="509"/>
      <c r="M832" s="509"/>
      <c r="N832" s="509">
        <v>0.25</v>
      </c>
      <c r="O832" s="509">
        <v>442.70000000000005</v>
      </c>
      <c r="P832" s="522"/>
      <c r="Q832" s="510">
        <v>1770.8000000000002</v>
      </c>
    </row>
    <row r="833" spans="1:17" ht="14.4" customHeight="1" x14ac:dyDescent="0.3">
      <c r="A833" s="505" t="s">
        <v>2475</v>
      </c>
      <c r="B833" s="506" t="s">
        <v>1917</v>
      </c>
      <c r="C833" s="506" t="s">
        <v>1918</v>
      </c>
      <c r="D833" s="506" t="s">
        <v>1948</v>
      </c>
      <c r="E833" s="506" t="s">
        <v>660</v>
      </c>
      <c r="F833" s="509"/>
      <c r="G833" s="509"/>
      <c r="H833" s="509"/>
      <c r="I833" s="509"/>
      <c r="J833" s="509"/>
      <c r="K833" s="509"/>
      <c r="L833" s="509"/>
      <c r="M833" s="509"/>
      <c r="N833" s="509">
        <v>0</v>
      </c>
      <c r="O833" s="509">
        <v>35.409999999999997</v>
      </c>
      <c r="P833" s="522"/>
      <c r="Q833" s="510"/>
    </row>
    <row r="834" spans="1:17" ht="14.4" customHeight="1" x14ac:dyDescent="0.3">
      <c r="A834" s="505" t="s">
        <v>2475</v>
      </c>
      <c r="B834" s="506" t="s">
        <v>1917</v>
      </c>
      <c r="C834" s="506" t="s">
        <v>1887</v>
      </c>
      <c r="D834" s="506" t="s">
        <v>1962</v>
      </c>
      <c r="E834" s="506" t="s">
        <v>1960</v>
      </c>
      <c r="F834" s="509"/>
      <c r="G834" s="509"/>
      <c r="H834" s="509"/>
      <c r="I834" s="509"/>
      <c r="J834" s="509">
        <v>2</v>
      </c>
      <c r="K834" s="509">
        <v>3414.62</v>
      </c>
      <c r="L834" s="509"/>
      <c r="M834" s="509">
        <v>1707.31</v>
      </c>
      <c r="N834" s="509"/>
      <c r="O834" s="509"/>
      <c r="P834" s="522"/>
      <c r="Q834" s="510"/>
    </row>
    <row r="835" spans="1:17" ht="14.4" customHeight="1" x14ac:dyDescent="0.3">
      <c r="A835" s="505" t="s">
        <v>2475</v>
      </c>
      <c r="B835" s="506" t="s">
        <v>1917</v>
      </c>
      <c r="C835" s="506" t="s">
        <v>1887</v>
      </c>
      <c r="D835" s="506" t="s">
        <v>1979</v>
      </c>
      <c r="E835" s="506" t="s">
        <v>1980</v>
      </c>
      <c r="F835" s="509"/>
      <c r="G835" s="509"/>
      <c r="H835" s="509"/>
      <c r="I835" s="509"/>
      <c r="J835" s="509">
        <v>4</v>
      </c>
      <c r="K835" s="509">
        <v>27563.119999999999</v>
      </c>
      <c r="L835" s="509"/>
      <c r="M835" s="509">
        <v>6890.78</v>
      </c>
      <c r="N835" s="509"/>
      <c r="O835" s="509"/>
      <c r="P835" s="522"/>
      <c r="Q835" s="510"/>
    </row>
    <row r="836" spans="1:17" ht="14.4" customHeight="1" x14ac:dyDescent="0.3">
      <c r="A836" s="505" t="s">
        <v>2475</v>
      </c>
      <c r="B836" s="506" t="s">
        <v>1917</v>
      </c>
      <c r="C836" s="506" t="s">
        <v>1887</v>
      </c>
      <c r="D836" s="506" t="s">
        <v>1991</v>
      </c>
      <c r="E836" s="506" t="s">
        <v>1992</v>
      </c>
      <c r="F836" s="509"/>
      <c r="G836" s="509"/>
      <c r="H836" s="509"/>
      <c r="I836" s="509"/>
      <c r="J836" s="509">
        <v>2</v>
      </c>
      <c r="K836" s="509">
        <v>2005.6</v>
      </c>
      <c r="L836" s="509"/>
      <c r="M836" s="509">
        <v>1002.8</v>
      </c>
      <c r="N836" s="509"/>
      <c r="O836" s="509"/>
      <c r="P836" s="522"/>
      <c r="Q836" s="510"/>
    </row>
    <row r="837" spans="1:17" ht="14.4" customHeight="1" x14ac:dyDescent="0.3">
      <c r="A837" s="505" t="s">
        <v>2475</v>
      </c>
      <c r="B837" s="506" t="s">
        <v>1917</v>
      </c>
      <c r="C837" s="506" t="s">
        <v>1887</v>
      </c>
      <c r="D837" s="506" t="s">
        <v>2037</v>
      </c>
      <c r="E837" s="506" t="s">
        <v>2038</v>
      </c>
      <c r="F837" s="509"/>
      <c r="G837" s="509"/>
      <c r="H837" s="509"/>
      <c r="I837" s="509"/>
      <c r="J837" s="509">
        <v>2</v>
      </c>
      <c r="K837" s="509">
        <v>2611.64</v>
      </c>
      <c r="L837" s="509"/>
      <c r="M837" s="509">
        <v>1305.82</v>
      </c>
      <c r="N837" s="509"/>
      <c r="O837" s="509"/>
      <c r="P837" s="522"/>
      <c r="Q837" s="510"/>
    </row>
    <row r="838" spans="1:17" ht="14.4" customHeight="1" x14ac:dyDescent="0.3">
      <c r="A838" s="505" t="s">
        <v>2475</v>
      </c>
      <c r="B838" s="506" t="s">
        <v>1917</v>
      </c>
      <c r="C838" s="506" t="s">
        <v>1894</v>
      </c>
      <c r="D838" s="506" t="s">
        <v>2091</v>
      </c>
      <c r="E838" s="506" t="s">
        <v>2092</v>
      </c>
      <c r="F838" s="509"/>
      <c r="G838" s="509"/>
      <c r="H838" s="509"/>
      <c r="I838" s="509"/>
      <c r="J838" s="509">
        <v>1</v>
      </c>
      <c r="K838" s="509">
        <v>151</v>
      </c>
      <c r="L838" s="509"/>
      <c r="M838" s="509">
        <v>151</v>
      </c>
      <c r="N838" s="509"/>
      <c r="O838" s="509"/>
      <c r="P838" s="522"/>
      <c r="Q838" s="510"/>
    </row>
    <row r="839" spans="1:17" ht="14.4" customHeight="1" x14ac:dyDescent="0.3">
      <c r="A839" s="505" t="s">
        <v>2475</v>
      </c>
      <c r="B839" s="506" t="s">
        <v>1917</v>
      </c>
      <c r="C839" s="506" t="s">
        <v>1894</v>
      </c>
      <c r="D839" s="506" t="s">
        <v>2093</v>
      </c>
      <c r="E839" s="506" t="s">
        <v>2094</v>
      </c>
      <c r="F839" s="509"/>
      <c r="G839" s="509"/>
      <c r="H839" s="509"/>
      <c r="I839" s="509"/>
      <c r="J839" s="509">
        <v>2</v>
      </c>
      <c r="K839" s="509">
        <v>366</v>
      </c>
      <c r="L839" s="509"/>
      <c r="M839" s="509">
        <v>183</v>
      </c>
      <c r="N839" s="509"/>
      <c r="O839" s="509"/>
      <c r="P839" s="522"/>
      <c r="Q839" s="510"/>
    </row>
    <row r="840" spans="1:17" ht="14.4" customHeight="1" x14ac:dyDescent="0.3">
      <c r="A840" s="505" t="s">
        <v>2475</v>
      </c>
      <c r="B840" s="506" t="s">
        <v>1917</v>
      </c>
      <c r="C840" s="506" t="s">
        <v>1894</v>
      </c>
      <c r="D840" s="506" t="s">
        <v>2095</v>
      </c>
      <c r="E840" s="506" t="s">
        <v>2096</v>
      </c>
      <c r="F840" s="509"/>
      <c r="G840" s="509"/>
      <c r="H840" s="509"/>
      <c r="I840" s="509"/>
      <c r="J840" s="509">
        <v>1</v>
      </c>
      <c r="K840" s="509">
        <v>125</v>
      </c>
      <c r="L840" s="509"/>
      <c r="M840" s="509">
        <v>125</v>
      </c>
      <c r="N840" s="509"/>
      <c r="O840" s="509"/>
      <c r="P840" s="522"/>
      <c r="Q840" s="510"/>
    </row>
    <row r="841" spans="1:17" ht="14.4" customHeight="1" x14ac:dyDescent="0.3">
      <c r="A841" s="505" t="s">
        <v>2475</v>
      </c>
      <c r="B841" s="506" t="s">
        <v>1917</v>
      </c>
      <c r="C841" s="506" t="s">
        <v>1894</v>
      </c>
      <c r="D841" s="506" t="s">
        <v>2097</v>
      </c>
      <c r="E841" s="506" t="s">
        <v>2098</v>
      </c>
      <c r="F841" s="509">
        <v>22</v>
      </c>
      <c r="G841" s="509">
        <v>4774</v>
      </c>
      <c r="H841" s="509">
        <v>1</v>
      </c>
      <c r="I841" s="509">
        <v>217</v>
      </c>
      <c r="J841" s="509">
        <v>46</v>
      </c>
      <c r="K841" s="509">
        <v>9569</v>
      </c>
      <c r="L841" s="509">
        <v>2.0043988269794721</v>
      </c>
      <c r="M841" s="509">
        <v>208.02173913043478</v>
      </c>
      <c r="N841" s="509">
        <v>11</v>
      </c>
      <c r="O841" s="509">
        <v>2409</v>
      </c>
      <c r="P841" s="522">
        <v>0.50460829493087556</v>
      </c>
      <c r="Q841" s="510">
        <v>219</v>
      </c>
    </row>
    <row r="842" spans="1:17" ht="14.4" customHeight="1" x14ac:dyDescent="0.3">
      <c r="A842" s="505" t="s">
        <v>2475</v>
      </c>
      <c r="B842" s="506" t="s">
        <v>1917</v>
      </c>
      <c r="C842" s="506" t="s">
        <v>1894</v>
      </c>
      <c r="D842" s="506" t="s">
        <v>2103</v>
      </c>
      <c r="E842" s="506" t="s">
        <v>2104</v>
      </c>
      <c r="F842" s="509">
        <v>10</v>
      </c>
      <c r="G842" s="509">
        <v>2190</v>
      </c>
      <c r="H842" s="509">
        <v>1</v>
      </c>
      <c r="I842" s="509">
        <v>219</v>
      </c>
      <c r="J842" s="509">
        <v>10</v>
      </c>
      <c r="K842" s="509">
        <v>2195</v>
      </c>
      <c r="L842" s="509">
        <v>1.0022831050228311</v>
      </c>
      <c r="M842" s="509">
        <v>219.5</v>
      </c>
      <c r="N842" s="509">
        <v>19</v>
      </c>
      <c r="O842" s="509">
        <v>4199</v>
      </c>
      <c r="P842" s="522">
        <v>1.9173515981735161</v>
      </c>
      <c r="Q842" s="510">
        <v>221</v>
      </c>
    </row>
    <row r="843" spans="1:17" ht="14.4" customHeight="1" x14ac:dyDescent="0.3">
      <c r="A843" s="505" t="s">
        <v>2475</v>
      </c>
      <c r="B843" s="506" t="s">
        <v>1917</v>
      </c>
      <c r="C843" s="506" t="s">
        <v>1894</v>
      </c>
      <c r="D843" s="506" t="s">
        <v>2105</v>
      </c>
      <c r="E843" s="506" t="s">
        <v>2106</v>
      </c>
      <c r="F843" s="509"/>
      <c r="G843" s="509"/>
      <c r="H843" s="509"/>
      <c r="I843" s="509"/>
      <c r="J843" s="509">
        <v>1</v>
      </c>
      <c r="K843" s="509">
        <v>609</v>
      </c>
      <c r="L843" s="509"/>
      <c r="M843" s="509">
        <v>609</v>
      </c>
      <c r="N843" s="509"/>
      <c r="O843" s="509"/>
      <c r="P843" s="522"/>
      <c r="Q843" s="510"/>
    </row>
    <row r="844" spans="1:17" ht="14.4" customHeight="1" x14ac:dyDescent="0.3">
      <c r="A844" s="505" t="s">
        <v>2475</v>
      </c>
      <c r="B844" s="506" t="s">
        <v>1917</v>
      </c>
      <c r="C844" s="506" t="s">
        <v>1894</v>
      </c>
      <c r="D844" s="506" t="s">
        <v>2111</v>
      </c>
      <c r="E844" s="506" t="s">
        <v>2112</v>
      </c>
      <c r="F844" s="509">
        <v>1</v>
      </c>
      <c r="G844" s="509">
        <v>449</v>
      </c>
      <c r="H844" s="509">
        <v>1</v>
      </c>
      <c r="I844" s="509">
        <v>449</v>
      </c>
      <c r="J844" s="509"/>
      <c r="K844" s="509"/>
      <c r="L844" s="509"/>
      <c r="M844" s="509"/>
      <c r="N844" s="509"/>
      <c r="O844" s="509"/>
      <c r="P844" s="522"/>
      <c r="Q844" s="510"/>
    </row>
    <row r="845" spans="1:17" ht="14.4" customHeight="1" x14ac:dyDescent="0.3">
      <c r="A845" s="505" t="s">
        <v>2475</v>
      </c>
      <c r="B845" s="506" t="s">
        <v>1917</v>
      </c>
      <c r="C845" s="506" t="s">
        <v>1894</v>
      </c>
      <c r="D845" s="506" t="s">
        <v>2131</v>
      </c>
      <c r="E845" s="506" t="s">
        <v>2132</v>
      </c>
      <c r="F845" s="509"/>
      <c r="G845" s="509"/>
      <c r="H845" s="509"/>
      <c r="I845" s="509"/>
      <c r="J845" s="509">
        <v>2</v>
      </c>
      <c r="K845" s="509">
        <v>3046</v>
      </c>
      <c r="L845" s="509"/>
      <c r="M845" s="509">
        <v>1523</v>
      </c>
      <c r="N845" s="509"/>
      <c r="O845" s="509"/>
      <c r="P845" s="522"/>
      <c r="Q845" s="510"/>
    </row>
    <row r="846" spans="1:17" ht="14.4" customHeight="1" x14ac:dyDescent="0.3">
      <c r="A846" s="505" t="s">
        <v>2475</v>
      </c>
      <c r="B846" s="506" t="s">
        <v>1917</v>
      </c>
      <c r="C846" s="506" t="s">
        <v>1894</v>
      </c>
      <c r="D846" s="506" t="s">
        <v>2157</v>
      </c>
      <c r="E846" s="506" t="s">
        <v>2158</v>
      </c>
      <c r="F846" s="509">
        <v>15</v>
      </c>
      <c r="G846" s="509">
        <v>76020</v>
      </c>
      <c r="H846" s="509">
        <v>1</v>
      </c>
      <c r="I846" s="509">
        <v>5068</v>
      </c>
      <c r="J846" s="509">
        <v>9</v>
      </c>
      <c r="K846" s="509">
        <v>45648</v>
      </c>
      <c r="L846" s="509">
        <v>0.60047355958958171</v>
      </c>
      <c r="M846" s="509">
        <v>5072</v>
      </c>
      <c r="N846" s="509">
        <v>4</v>
      </c>
      <c r="O846" s="509">
        <v>20304</v>
      </c>
      <c r="P846" s="522">
        <v>0.2670876085240726</v>
      </c>
      <c r="Q846" s="510">
        <v>5076</v>
      </c>
    </row>
    <row r="847" spans="1:17" ht="14.4" customHeight="1" x14ac:dyDescent="0.3">
      <c r="A847" s="505" t="s">
        <v>2475</v>
      </c>
      <c r="B847" s="506" t="s">
        <v>1917</v>
      </c>
      <c r="C847" s="506" t="s">
        <v>1894</v>
      </c>
      <c r="D847" s="506" t="s">
        <v>2161</v>
      </c>
      <c r="E847" s="506" t="s">
        <v>2162</v>
      </c>
      <c r="F847" s="509">
        <v>1</v>
      </c>
      <c r="G847" s="509">
        <v>5508</v>
      </c>
      <c r="H847" s="509">
        <v>1</v>
      </c>
      <c r="I847" s="509">
        <v>5508</v>
      </c>
      <c r="J847" s="509"/>
      <c r="K847" s="509"/>
      <c r="L847" s="509"/>
      <c r="M847" s="509"/>
      <c r="N847" s="509"/>
      <c r="O847" s="509"/>
      <c r="P847" s="522"/>
      <c r="Q847" s="510"/>
    </row>
    <row r="848" spans="1:17" ht="14.4" customHeight="1" x14ac:dyDescent="0.3">
      <c r="A848" s="505" t="s">
        <v>2475</v>
      </c>
      <c r="B848" s="506" t="s">
        <v>1917</v>
      </c>
      <c r="C848" s="506" t="s">
        <v>1894</v>
      </c>
      <c r="D848" s="506" t="s">
        <v>2167</v>
      </c>
      <c r="E848" s="506" t="s">
        <v>2168</v>
      </c>
      <c r="F848" s="509">
        <v>224</v>
      </c>
      <c r="G848" s="509">
        <v>38752</v>
      </c>
      <c r="H848" s="509">
        <v>1</v>
      </c>
      <c r="I848" s="509">
        <v>173</v>
      </c>
      <c r="J848" s="509">
        <v>164</v>
      </c>
      <c r="K848" s="509">
        <v>28081</v>
      </c>
      <c r="L848" s="509">
        <v>0.72463356729975226</v>
      </c>
      <c r="M848" s="509">
        <v>171.22560975609755</v>
      </c>
      <c r="N848" s="509">
        <v>194</v>
      </c>
      <c r="O848" s="509">
        <v>33950</v>
      </c>
      <c r="P848" s="522">
        <v>0.87608381502890176</v>
      </c>
      <c r="Q848" s="510">
        <v>175</v>
      </c>
    </row>
    <row r="849" spans="1:17" ht="14.4" customHeight="1" x14ac:dyDescent="0.3">
      <c r="A849" s="505" t="s">
        <v>2475</v>
      </c>
      <c r="B849" s="506" t="s">
        <v>1917</v>
      </c>
      <c r="C849" s="506" t="s">
        <v>1894</v>
      </c>
      <c r="D849" s="506" t="s">
        <v>2169</v>
      </c>
      <c r="E849" s="506" t="s">
        <v>2170</v>
      </c>
      <c r="F849" s="509">
        <v>1</v>
      </c>
      <c r="G849" s="509">
        <v>1996</v>
      </c>
      <c r="H849" s="509">
        <v>1</v>
      </c>
      <c r="I849" s="509">
        <v>1996</v>
      </c>
      <c r="J849" s="509"/>
      <c r="K849" s="509"/>
      <c r="L849" s="509"/>
      <c r="M849" s="509"/>
      <c r="N849" s="509">
        <v>1</v>
      </c>
      <c r="O849" s="509">
        <v>2001</v>
      </c>
      <c r="P849" s="522">
        <v>1.0025050100200401</v>
      </c>
      <c r="Q849" s="510">
        <v>2001</v>
      </c>
    </row>
    <row r="850" spans="1:17" ht="14.4" customHeight="1" x14ac:dyDescent="0.3">
      <c r="A850" s="505" t="s">
        <v>2475</v>
      </c>
      <c r="B850" s="506" t="s">
        <v>1917</v>
      </c>
      <c r="C850" s="506" t="s">
        <v>1894</v>
      </c>
      <c r="D850" s="506" t="s">
        <v>2175</v>
      </c>
      <c r="E850" s="506" t="s">
        <v>2176</v>
      </c>
      <c r="F850" s="509">
        <v>12</v>
      </c>
      <c r="G850" s="509">
        <v>32304</v>
      </c>
      <c r="H850" s="509">
        <v>1</v>
      </c>
      <c r="I850" s="509">
        <v>2692</v>
      </c>
      <c r="J850" s="509">
        <v>5</v>
      </c>
      <c r="K850" s="509">
        <v>13472</v>
      </c>
      <c r="L850" s="509">
        <v>0.41703813769192671</v>
      </c>
      <c r="M850" s="509">
        <v>2694.4</v>
      </c>
      <c r="N850" s="509">
        <v>3</v>
      </c>
      <c r="O850" s="509">
        <v>8088</v>
      </c>
      <c r="P850" s="522">
        <v>0.25037147102526003</v>
      </c>
      <c r="Q850" s="510">
        <v>2696</v>
      </c>
    </row>
    <row r="851" spans="1:17" ht="14.4" customHeight="1" x14ac:dyDescent="0.3">
      <c r="A851" s="505" t="s">
        <v>2475</v>
      </c>
      <c r="B851" s="506" t="s">
        <v>1917</v>
      </c>
      <c r="C851" s="506" t="s">
        <v>1894</v>
      </c>
      <c r="D851" s="506" t="s">
        <v>2177</v>
      </c>
      <c r="E851" s="506" t="s">
        <v>2178</v>
      </c>
      <c r="F851" s="509">
        <v>1</v>
      </c>
      <c r="G851" s="509">
        <v>5180</v>
      </c>
      <c r="H851" s="509">
        <v>1</v>
      </c>
      <c r="I851" s="509">
        <v>5180</v>
      </c>
      <c r="J851" s="509"/>
      <c r="K851" s="509"/>
      <c r="L851" s="509"/>
      <c r="M851" s="509"/>
      <c r="N851" s="509"/>
      <c r="O851" s="509"/>
      <c r="P851" s="522"/>
      <c r="Q851" s="510"/>
    </row>
    <row r="852" spans="1:17" ht="14.4" customHeight="1" x14ac:dyDescent="0.3">
      <c r="A852" s="505" t="s">
        <v>2475</v>
      </c>
      <c r="B852" s="506" t="s">
        <v>1917</v>
      </c>
      <c r="C852" s="506" t="s">
        <v>1894</v>
      </c>
      <c r="D852" s="506" t="s">
        <v>2181</v>
      </c>
      <c r="E852" s="506" t="s">
        <v>2182</v>
      </c>
      <c r="F852" s="509">
        <v>1</v>
      </c>
      <c r="G852" s="509">
        <v>658</v>
      </c>
      <c r="H852" s="509">
        <v>1</v>
      </c>
      <c r="I852" s="509">
        <v>658</v>
      </c>
      <c r="J852" s="509">
        <v>4</v>
      </c>
      <c r="K852" s="509">
        <v>2635</v>
      </c>
      <c r="L852" s="509">
        <v>4.004559270516717</v>
      </c>
      <c r="M852" s="509">
        <v>658.75</v>
      </c>
      <c r="N852" s="509">
        <v>8</v>
      </c>
      <c r="O852" s="509">
        <v>5296</v>
      </c>
      <c r="P852" s="522">
        <v>8.0486322188449844</v>
      </c>
      <c r="Q852" s="510">
        <v>662</v>
      </c>
    </row>
    <row r="853" spans="1:17" ht="14.4" customHeight="1" x14ac:dyDescent="0.3">
      <c r="A853" s="505" t="s">
        <v>2475</v>
      </c>
      <c r="B853" s="506" t="s">
        <v>1917</v>
      </c>
      <c r="C853" s="506" t="s">
        <v>1894</v>
      </c>
      <c r="D853" s="506" t="s">
        <v>2185</v>
      </c>
      <c r="E853" s="506" t="s">
        <v>2186</v>
      </c>
      <c r="F853" s="509">
        <v>1</v>
      </c>
      <c r="G853" s="509">
        <v>555</v>
      </c>
      <c r="H853" s="509">
        <v>1</v>
      </c>
      <c r="I853" s="509">
        <v>555</v>
      </c>
      <c r="J853" s="509"/>
      <c r="K853" s="509"/>
      <c r="L853" s="509"/>
      <c r="M853" s="509"/>
      <c r="N853" s="509"/>
      <c r="O853" s="509"/>
      <c r="P853" s="522"/>
      <c r="Q853" s="510"/>
    </row>
    <row r="854" spans="1:17" ht="14.4" customHeight="1" x14ac:dyDescent="0.3">
      <c r="A854" s="505" t="s">
        <v>2475</v>
      </c>
      <c r="B854" s="506" t="s">
        <v>1917</v>
      </c>
      <c r="C854" s="506" t="s">
        <v>1894</v>
      </c>
      <c r="D854" s="506" t="s">
        <v>2189</v>
      </c>
      <c r="E854" s="506" t="s">
        <v>2190</v>
      </c>
      <c r="F854" s="509">
        <v>1</v>
      </c>
      <c r="G854" s="509">
        <v>150</v>
      </c>
      <c r="H854" s="509">
        <v>1</v>
      </c>
      <c r="I854" s="509">
        <v>150</v>
      </c>
      <c r="J854" s="509">
        <v>1</v>
      </c>
      <c r="K854" s="509">
        <v>151</v>
      </c>
      <c r="L854" s="509">
        <v>1.0066666666666666</v>
      </c>
      <c r="M854" s="509">
        <v>151</v>
      </c>
      <c r="N854" s="509"/>
      <c r="O854" s="509"/>
      <c r="P854" s="522"/>
      <c r="Q854" s="510"/>
    </row>
    <row r="855" spans="1:17" ht="14.4" customHeight="1" x14ac:dyDescent="0.3">
      <c r="A855" s="505" t="s">
        <v>2475</v>
      </c>
      <c r="B855" s="506" t="s">
        <v>1917</v>
      </c>
      <c r="C855" s="506" t="s">
        <v>1894</v>
      </c>
      <c r="D855" s="506" t="s">
        <v>2191</v>
      </c>
      <c r="E855" s="506" t="s">
        <v>2192</v>
      </c>
      <c r="F855" s="509"/>
      <c r="G855" s="509"/>
      <c r="H855" s="509"/>
      <c r="I855" s="509"/>
      <c r="J855" s="509">
        <v>2</v>
      </c>
      <c r="K855" s="509">
        <v>386</v>
      </c>
      <c r="L855" s="509"/>
      <c r="M855" s="509">
        <v>193</v>
      </c>
      <c r="N855" s="509"/>
      <c r="O855" s="509"/>
      <c r="P855" s="522"/>
      <c r="Q855" s="510"/>
    </row>
    <row r="856" spans="1:17" ht="14.4" customHeight="1" x14ac:dyDescent="0.3">
      <c r="A856" s="505" t="s">
        <v>2475</v>
      </c>
      <c r="B856" s="506" t="s">
        <v>1917</v>
      </c>
      <c r="C856" s="506" t="s">
        <v>1894</v>
      </c>
      <c r="D856" s="506" t="s">
        <v>2193</v>
      </c>
      <c r="E856" s="506" t="s">
        <v>2194</v>
      </c>
      <c r="F856" s="509"/>
      <c r="G856" s="509"/>
      <c r="H856" s="509"/>
      <c r="I856" s="509"/>
      <c r="J856" s="509"/>
      <c r="K856" s="509"/>
      <c r="L856" s="509"/>
      <c r="M856" s="509"/>
      <c r="N856" s="509">
        <v>1</v>
      </c>
      <c r="O856" s="509">
        <v>200</v>
      </c>
      <c r="P856" s="522"/>
      <c r="Q856" s="510">
        <v>200</v>
      </c>
    </row>
    <row r="857" spans="1:17" ht="14.4" customHeight="1" x14ac:dyDescent="0.3">
      <c r="A857" s="505" t="s">
        <v>2475</v>
      </c>
      <c r="B857" s="506" t="s">
        <v>1917</v>
      </c>
      <c r="C857" s="506" t="s">
        <v>1894</v>
      </c>
      <c r="D857" s="506" t="s">
        <v>2195</v>
      </c>
      <c r="E857" s="506" t="s">
        <v>2196</v>
      </c>
      <c r="F857" s="509"/>
      <c r="G857" s="509"/>
      <c r="H857" s="509"/>
      <c r="I857" s="509"/>
      <c r="J857" s="509">
        <v>4</v>
      </c>
      <c r="K857" s="509">
        <v>1664</v>
      </c>
      <c r="L857" s="509"/>
      <c r="M857" s="509">
        <v>416</v>
      </c>
      <c r="N857" s="509"/>
      <c r="O857" s="509"/>
      <c r="P857" s="522"/>
      <c r="Q857" s="510"/>
    </row>
    <row r="858" spans="1:17" ht="14.4" customHeight="1" x14ac:dyDescent="0.3">
      <c r="A858" s="505" t="s">
        <v>2475</v>
      </c>
      <c r="B858" s="506" t="s">
        <v>1917</v>
      </c>
      <c r="C858" s="506" t="s">
        <v>1894</v>
      </c>
      <c r="D858" s="506" t="s">
        <v>2199</v>
      </c>
      <c r="E858" s="506" t="s">
        <v>2200</v>
      </c>
      <c r="F858" s="509">
        <v>1</v>
      </c>
      <c r="G858" s="509">
        <v>158</v>
      </c>
      <c r="H858" s="509">
        <v>1</v>
      </c>
      <c r="I858" s="509">
        <v>158</v>
      </c>
      <c r="J858" s="509">
        <v>2</v>
      </c>
      <c r="K858" s="509">
        <v>318</v>
      </c>
      <c r="L858" s="509">
        <v>2.0126582278481013</v>
      </c>
      <c r="M858" s="509">
        <v>159</v>
      </c>
      <c r="N858" s="509"/>
      <c r="O858" s="509"/>
      <c r="P858" s="522"/>
      <c r="Q858" s="510"/>
    </row>
    <row r="859" spans="1:17" ht="14.4" customHeight="1" x14ac:dyDescent="0.3">
      <c r="A859" s="505" t="s">
        <v>2475</v>
      </c>
      <c r="B859" s="506" t="s">
        <v>1917</v>
      </c>
      <c r="C859" s="506" t="s">
        <v>1894</v>
      </c>
      <c r="D859" s="506" t="s">
        <v>2204</v>
      </c>
      <c r="E859" s="506" t="s">
        <v>2205</v>
      </c>
      <c r="F859" s="509"/>
      <c r="G859" s="509"/>
      <c r="H859" s="509"/>
      <c r="I859" s="509"/>
      <c r="J859" s="509"/>
      <c r="K859" s="509"/>
      <c r="L859" s="509"/>
      <c r="M859" s="509"/>
      <c r="N859" s="509">
        <v>1</v>
      </c>
      <c r="O859" s="509">
        <v>2123</v>
      </c>
      <c r="P859" s="522"/>
      <c r="Q859" s="510">
        <v>2123</v>
      </c>
    </row>
    <row r="860" spans="1:17" ht="14.4" customHeight="1" x14ac:dyDescent="0.3">
      <c r="A860" s="505" t="s">
        <v>2475</v>
      </c>
      <c r="B860" s="506" t="s">
        <v>1917</v>
      </c>
      <c r="C860" s="506" t="s">
        <v>1894</v>
      </c>
      <c r="D860" s="506" t="s">
        <v>2211</v>
      </c>
      <c r="E860" s="506" t="s">
        <v>2212</v>
      </c>
      <c r="F860" s="509">
        <v>1</v>
      </c>
      <c r="G860" s="509">
        <v>912</v>
      </c>
      <c r="H860" s="509">
        <v>1</v>
      </c>
      <c r="I860" s="509">
        <v>912</v>
      </c>
      <c r="J860" s="509"/>
      <c r="K860" s="509"/>
      <c r="L860" s="509"/>
      <c r="M860" s="509"/>
      <c r="N860" s="509">
        <v>4</v>
      </c>
      <c r="O860" s="509">
        <v>3668</v>
      </c>
      <c r="P860" s="522">
        <v>4.0219298245614032</v>
      </c>
      <c r="Q860" s="510">
        <v>917</v>
      </c>
    </row>
    <row r="861" spans="1:17" ht="14.4" customHeight="1" x14ac:dyDescent="0.3">
      <c r="A861" s="505" t="s">
        <v>2476</v>
      </c>
      <c r="B861" s="506" t="s">
        <v>1917</v>
      </c>
      <c r="C861" s="506" t="s">
        <v>1918</v>
      </c>
      <c r="D861" s="506" t="s">
        <v>1923</v>
      </c>
      <c r="E861" s="506" t="s">
        <v>1924</v>
      </c>
      <c r="F861" s="509">
        <v>0.66</v>
      </c>
      <c r="G861" s="509">
        <v>1755.49</v>
      </c>
      <c r="H861" s="509">
        <v>1</v>
      </c>
      <c r="I861" s="509">
        <v>2659.833333333333</v>
      </c>
      <c r="J861" s="509">
        <v>0.8600000000000001</v>
      </c>
      <c r="K861" s="509">
        <v>2297.4499999999998</v>
      </c>
      <c r="L861" s="509">
        <v>1.3087229206660247</v>
      </c>
      <c r="M861" s="509">
        <v>2671.4534883720926</v>
      </c>
      <c r="N861" s="509">
        <v>0.53</v>
      </c>
      <c r="O861" s="509">
        <v>1354.3</v>
      </c>
      <c r="P861" s="522">
        <v>0.77146551675030905</v>
      </c>
      <c r="Q861" s="510">
        <v>2555.2830188679245</v>
      </c>
    </row>
    <row r="862" spans="1:17" ht="14.4" customHeight="1" x14ac:dyDescent="0.3">
      <c r="A862" s="505" t="s">
        <v>2476</v>
      </c>
      <c r="B862" s="506" t="s">
        <v>1917</v>
      </c>
      <c r="C862" s="506" t="s">
        <v>1918</v>
      </c>
      <c r="D862" s="506" t="s">
        <v>1926</v>
      </c>
      <c r="E862" s="506" t="s">
        <v>716</v>
      </c>
      <c r="F862" s="509"/>
      <c r="G862" s="509"/>
      <c r="H862" s="509"/>
      <c r="I862" s="509"/>
      <c r="J862" s="509"/>
      <c r="K862" s="509"/>
      <c r="L862" s="509"/>
      <c r="M862" s="509"/>
      <c r="N862" s="509">
        <v>0.32</v>
      </c>
      <c r="O862" s="509">
        <v>1582.04</v>
      </c>
      <c r="P862" s="522"/>
      <c r="Q862" s="510">
        <v>4943.875</v>
      </c>
    </row>
    <row r="863" spans="1:17" ht="14.4" customHeight="1" x14ac:dyDescent="0.3">
      <c r="A863" s="505" t="s">
        <v>2476</v>
      </c>
      <c r="B863" s="506" t="s">
        <v>1917</v>
      </c>
      <c r="C863" s="506" t="s">
        <v>1918</v>
      </c>
      <c r="D863" s="506" t="s">
        <v>1927</v>
      </c>
      <c r="E863" s="506" t="s">
        <v>637</v>
      </c>
      <c r="F863" s="509">
        <v>0.7</v>
      </c>
      <c r="G863" s="509">
        <v>692.32</v>
      </c>
      <c r="H863" s="509">
        <v>1</v>
      </c>
      <c r="I863" s="509">
        <v>989.02857142857158</v>
      </c>
      <c r="J863" s="509">
        <v>1.4</v>
      </c>
      <c r="K863" s="509">
        <v>1384.63</v>
      </c>
      <c r="L863" s="509">
        <v>1.9999855558123412</v>
      </c>
      <c r="M863" s="509">
        <v>989.02142857142871</v>
      </c>
      <c r="N863" s="509">
        <v>0.89</v>
      </c>
      <c r="O863" s="509">
        <v>846.67000000000007</v>
      </c>
      <c r="P863" s="522">
        <v>1.2229460365149065</v>
      </c>
      <c r="Q863" s="510">
        <v>951.31460674157313</v>
      </c>
    </row>
    <row r="864" spans="1:17" ht="14.4" customHeight="1" x14ac:dyDescent="0.3">
      <c r="A864" s="505" t="s">
        <v>2476</v>
      </c>
      <c r="B864" s="506" t="s">
        <v>1917</v>
      </c>
      <c r="C864" s="506" t="s">
        <v>1918</v>
      </c>
      <c r="D864" s="506" t="s">
        <v>1931</v>
      </c>
      <c r="E864" s="506" t="s">
        <v>716</v>
      </c>
      <c r="F864" s="509">
        <v>0.67</v>
      </c>
      <c r="G864" s="509">
        <v>7054.12</v>
      </c>
      <c r="H864" s="509">
        <v>1</v>
      </c>
      <c r="I864" s="509">
        <v>10528.537313432835</v>
      </c>
      <c r="J864" s="509">
        <v>0.35</v>
      </c>
      <c r="K864" s="509">
        <v>3566.3900000000003</v>
      </c>
      <c r="L864" s="509">
        <v>0.50557546511825724</v>
      </c>
      <c r="M864" s="509">
        <v>10189.685714285715</v>
      </c>
      <c r="N864" s="509">
        <v>0.23</v>
      </c>
      <c r="O864" s="509">
        <v>2274.19</v>
      </c>
      <c r="P864" s="522">
        <v>0.32239173702743928</v>
      </c>
      <c r="Q864" s="510">
        <v>9887.782608695652</v>
      </c>
    </row>
    <row r="865" spans="1:17" ht="14.4" customHeight="1" x14ac:dyDescent="0.3">
      <c r="A865" s="505" t="s">
        <v>2476</v>
      </c>
      <c r="B865" s="506" t="s">
        <v>1917</v>
      </c>
      <c r="C865" s="506" t="s">
        <v>1918</v>
      </c>
      <c r="D865" s="506" t="s">
        <v>1933</v>
      </c>
      <c r="E865" s="506" t="s">
        <v>1930</v>
      </c>
      <c r="F865" s="509">
        <v>0.08</v>
      </c>
      <c r="G865" s="509">
        <v>421.16</v>
      </c>
      <c r="H865" s="509">
        <v>1</v>
      </c>
      <c r="I865" s="509">
        <v>5264.5</v>
      </c>
      <c r="J865" s="509">
        <v>0.21</v>
      </c>
      <c r="K865" s="509">
        <v>1115.25</v>
      </c>
      <c r="L865" s="509">
        <v>2.6480434989077786</v>
      </c>
      <c r="M865" s="509">
        <v>5310.7142857142862</v>
      </c>
      <c r="N865" s="509"/>
      <c r="O865" s="509"/>
      <c r="P865" s="522"/>
      <c r="Q865" s="510"/>
    </row>
    <row r="866" spans="1:17" ht="14.4" customHeight="1" x14ac:dyDescent="0.3">
      <c r="A866" s="505" t="s">
        <v>2476</v>
      </c>
      <c r="B866" s="506" t="s">
        <v>1917</v>
      </c>
      <c r="C866" s="506" t="s">
        <v>1918</v>
      </c>
      <c r="D866" s="506" t="s">
        <v>1934</v>
      </c>
      <c r="E866" s="506" t="s">
        <v>716</v>
      </c>
      <c r="F866" s="509">
        <v>0.24000000000000002</v>
      </c>
      <c r="G866" s="509">
        <v>1547.98</v>
      </c>
      <c r="H866" s="509">
        <v>1</v>
      </c>
      <c r="I866" s="509">
        <v>6449.9166666666661</v>
      </c>
      <c r="J866" s="509">
        <v>0.53</v>
      </c>
      <c r="K866" s="509">
        <v>3415.8999999999996</v>
      </c>
      <c r="L866" s="509">
        <v>2.2066822568767037</v>
      </c>
      <c r="M866" s="509">
        <v>6445.0943396226403</v>
      </c>
      <c r="N866" s="509">
        <v>0.03</v>
      </c>
      <c r="O866" s="509">
        <v>123.59</v>
      </c>
      <c r="P866" s="522">
        <v>7.9839532810501435E-2</v>
      </c>
      <c r="Q866" s="510">
        <v>4119.666666666667</v>
      </c>
    </row>
    <row r="867" spans="1:17" ht="14.4" customHeight="1" x14ac:dyDescent="0.3">
      <c r="A867" s="505" t="s">
        <v>2476</v>
      </c>
      <c r="B867" s="506" t="s">
        <v>1917</v>
      </c>
      <c r="C867" s="506" t="s">
        <v>1918</v>
      </c>
      <c r="D867" s="506" t="s">
        <v>1935</v>
      </c>
      <c r="E867" s="506"/>
      <c r="F867" s="509"/>
      <c r="G867" s="509"/>
      <c r="H867" s="509"/>
      <c r="I867" s="509"/>
      <c r="J867" s="509">
        <v>0.16</v>
      </c>
      <c r="K867" s="509">
        <v>1843.72</v>
      </c>
      <c r="L867" s="509"/>
      <c r="M867" s="509">
        <v>11523.25</v>
      </c>
      <c r="N867" s="509"/>
      <c r="O867" s="509"/>
      <c r="P867" s="522"/>
      <c r="Q867" s="510"/>
    </row>
    <row r="868" spans="1:17" ht="14.4" customHeight="1" x14ac:dyDescent="0.3">
      <c r="A868" s="505" t="s">
        <v>2476</v>
      </c>
      <c r="B868" s="506" t="s">
        <v>1917</v>
      </c>
      <c r="C868" s="506" t="s">
        <v>1918</v>
      </c>
      <c r="D868" s="506" t="s">
        <v>1938</v>
      </c>
      <c r="E868" s="506" t="s">
        <v>641</v>
      </c>
      <c r="F868" s="509">
        <v>14.700000000000001</v>
      </c>
      <c r="G868" s="509">
        <v>14283.13</v>
      </c>
      <c r="H868" s="509">
        <v>1</v>
      </c>
      <c r="I868" s="509">
        <v>971.64149659863938</v>
      </c>
      <c r="J868" s="509">
        <v>19.68</v>
      </c>
      <c r="K868" s="509">
        <v>19192.289999999997</v>
      </c>
      <c r="L868" s="509">
        <v>1.3437033759407075</v>
      </c>
      <c r="M868" s="509">
        <v>975.21798780487791</v>
      </c>
      <c r="N868" s="509">
        <v>12.099999999999998</v>
      </c>
      <c r="O868" s="509">
        <v>11287.089999999998</v>
      </c>
      <c r="P868" s="522">
        <v>0.79023925428109942</v>
      </c>
      <c r="Q868" s="510">
        <v>932.81735537190082</v>
      </c>
    </row>
    <row r="869" spans="1:17" ht="14.4" customHeight="1" x14ac:dyDescent="0.3">
      <c r="A869" s="505" t="s">
        <v>2476</v>
      </c>
      <c r="B869" s="506" t="s">
        <v>1917</v>
      </c>
      <c r="C869" s="506" t="s">
        <v>1918</v>
      </c>
      <c r="D869" s="506" t="s">
        <v>1942</v>
      </c>
      <c r="E869" s="506" t="s">
        <v>660</v>
      </c>
      <c r="F869" s="509">
        <v>0.4</v>
      </c>
      <c r="G869" s="509">
        <v>2174.8200000000002</v>
      </c>
      <c r="H869" s="509">
        <v>1</v>
      </c>
      <c r="I869" s="509">
        <v>5437.05</v>
      </c>
      <c r="J869" s="509">
        <v>0.86</v>
      </c>
      <c r="K869" s="509">
        <v>4696.28</v>
      </c>
      <c r="L869" s="509">
        <v>2.1593879033667149</v>
      </c>
      <c r="M869" s="509">
        <v>5460.790697674418</v>
      </c>
      <c r="N869" s="509">
        <v>0.2</v>
      </c>
      <c r="O869" s="509">
        <v>885.4</v>
      </c>
      <c r="P869" s="522">
        <v>0.40711415197579565</v>
      </c>
      <c r="Q869" s="510">
        <v>4427</v>
      </c>
    </row>
    <row r="870" spans="1:17" ht="14.4" customHeight="1" x14ac:dyDescent="0.3">
      <c r="A870" s="505" t="s">
        <v>2476</v>
      </c>
      <c r="B870" s="506" t="s">
        <v>1917</v>
      </c>
      <c r="C870" s="506" t="s">
        <v>1918</v>
      </c>
      <c r="D870" s="506" t="s">
        <v>1943</v>
      </c>
      <c r="E870" s="506" t="s">
        <v>660</v>
      </c>
      <c r="F870" s="509">
        <v>2.6500000000000004</v>
      </c>
      <c r="G870" s="509">
        <v>28641.020000000004</v>
      </c>
      <c r="H870" s="509">
        <v>1</v>
      </c>
      <c r="I870" s="509">
        <v>10807.932075471697</v>
      </c>
      <c r="J870" s="509">
        <v>3.1799999999999993</v>
      </c>
      <c r="K870" s="509">
        <v>34730.520000000004</v>
      </c>
      <c r="L870" s="509">
        <v>1.2126146345346638</v>
      </c>
      <c r="M870" s="509">
        <v>10921.547169811325</v>
      </c>
      <c r="N870" s="509">
        <v>1.05</v>
      </c>
      <c r="O870" s="509">
        <v>9252.44</v>
      </c>
      <c r="P870" s="522">
        <v>0.3230485506451935</v>
      </c>
      <c r="Q870" s="510">
        <v>8811.8476190476194</v>
      </c>
    </row>
    <row r="871" spans="1:17" ht="14.4" customHeight="1" x14ac:dyDescent="0.3">
      <c r="A871" s="505" t="s">
        <v>2476</v>
      </c>
      <c r="B871" s="506" t="s">
        <v>1917</v>
      </c>
      <c r="C871" s="506" t="s">
        <v>1918</v>
      </c>
      <c r="D871" s="506" t="s">
        <v>1944</v>
      </c>
      <c r="E871" s="506" t="s">
        <v>738</v>
      </c>
      <c r="F871" s="509">
        <v>1.04</v>
      </c>
      <c r="G871" s="509">
        <v>2011.7700000000004</v>
      </c>
      <c r="H871" s="509">
        <v>1</v>
      </c>
      <c r="I871" s="509">
        <v>1934.3942307692312</v>
      </c>
      <c r="J871" s="509">
        <v>1.4800000000000004</v>
      </c>
      <c r="K871" s="509">
        <v>2885.2200000000007</v>
      </c>
      <c r="L871" s="509">
        <v>1.434169910079184</v>
      </c>
      <c r="M871" s="509">
        <v>1949.4729729729729</v>
      </c>
      <c r="N871" s="509">
        <v>0.66999999999999993</v>
      </c>
      <c r="O871" s="509">
        <v>1296.2600000000002</v>
      </c>
      <c r="P871" s="522">
        <v>0.64433807045537006</v>
      </c>
      <c r="Q871" s="510">
        <v>1934.7164179104484</v>
      </c>
    </row>
    <row r="872" spans="1:17" ht="14.4" customHeight="1" x14ac:dyDescent="0.3">
      <c r="A872" s="505" t="s">
        <v>2476</v>
      </c>
      <c r="B872" s="506" t="s">
        <v>1917</v>
      </c>
      <c r="C872" s="506" t="s">
        <v>1918</v>
      </c>
      <c r="D872" s="506" t="s">
        <v>1945</v>
      </c>
      <c r="E872" s="506" t="s">
        <v>660</v>
      </c>
      <c r="F872" s="509"/>
      <c r="G872" s="509"/>
      <c r="H872" s="509"/>
      <c r="I872" s="509"/>
      <c r="J872" s="509">
        <v>0.7</v>
      </c>
      <c r="K872" s="509">
        <v>1529.02</v>
      </c>
      <c r="L872" s="509"/>
      <c r="M872" s="509">
        <v>2184.3142857142857</v>
      </c>
      <c r="N872" s="509">
        <v>4.75</v>
      </c>
      <c r="O872" s="509">
        <v>8402.44</v>
      </c>
      <c r="P872" s="522"/>
      <c r="Q872" s="510">
        <v>1768.9347368421054</v>
      </c>
    </row>
    <row r="873" spans="1:17" ht="14.4" customHeight="1" x14ac:dyDescent="0.3">
      <c r="A873" s="505" t="s">
        <v>2476</v>
      </c>
      <c r="B873" s="506" t="s">
        <v>1917</v>
      </c>
      <c r="C873" s="506" t="s">
        <v>1918</v>
      </c>
      <c r="D873" s="506" t="s">
        <v>1946</v>
      </c>
      <c r="E873" s="506" t="s">
        <v>645</v>
      </c>
      <c r="F873" s="509">
        <v>4.38</v>
      </c>
      <c r="G873" s="509">
        <v>1655.95</v>
      </c>
      <c r="H873" s="509">
        <v>1</v>
      </c>
      <c r="I873" s="509">
        <v>378.07077625570776</v>
      </c>
      <c r="J873" s="509">
        <v>1.9299999999999997</v>
      </c>
      <c r="K873" s="509">
        <v>730.12</v>
      </c>
      <c r="L873" s="509">
        <v>0.44090703221715632</v>
      </c>
      <c r="M873" s="509">
        <v>378.30051813471511</v>
      </c>
      <c r="N873" s="509">
        <v>2.11</v>
      </c>
      <c r="O873" s="509">
        <v>1022.95</v>
      </c>
      <c r="P873" s="522">
        <v>0.61774208158458888</v>
      </c>
      <c r="Q873" s="510">
        <v>484.81042654028442</v>
      </c>
    </row>
    <row r="874" spans="1:17" ht="14.4" customHeight="1" x14ac:dyDescent="0.3">
      <c r="A874" s="505" t="s">
        <v>2476</v>
      </c>
      <c r="B874" s="506" t="s">
        <v>1917</v>
      </c>
      <c r="C874" s="506" t="s">
        <v>1918</v>
      </c>
      <c r="D874" s="506" t="s">
        <v>1947</v>
      </c>
      <c r="E874" s="506" t="s">
        <v>622</v>
      </c>
      <c r="F874" s="509">
        <v>0.02</v>
      </c>
      <c r="G874" s="509">
        <v>14.04</v>
      </c>
      <c r="H874" s="509">
        <v>1</v>
      </c>
      <c r="I874" s="509">
        <v>701.99999999999989</v>
      </c>
      <c r="J874" s="509">
        <v>0.05</v>
      </c>
      <c r="K874" s="509">
        <v>47.24</v>
      </c>
      <c r="L874" s="509">
        <v>3.3646723646723649</v>
      </c>
      <c r="M874" s="509">
        <v>944.8</v>
      </c>
      <c r="N874" s="509">
        <v>0.05</v>
      </c>
      <c r="O874" s="509">
        <v>45.19</v>
      </c>
      <c r="P874" s="522">
        <v>3.2186609686609686</v>
      </c>
      <c r="Q874" s="510">
        <v>903.8</v>
      </c>
    </row>
    <row r="875" spans="1:17" ht="14.4" customHeight="1" x14ac:dyDescent="0.3">
      <c r="A875" s="505" t="s">
        <v>2476</v>
      </c>
      <c r="B875" s="506" t="s">
        <v>1917</v>
      </c>
      <c r="C875" s="506" t="s">
        <v>1918</v>
      </c>
      <c r="D875" s="506" t="s">
        <v>2477</v>
      </c>
      <c r="E875" s="506"/>
      <c r="F875" s="509"/>
      <c r="G875" s="509"/>
      <c r="H875" s="509"/>
      <c r="I875" s="509"/>
      <c r="J875" s="509">
        <v>0.1</v>
      </c>
      <c r="K875" s="509">
        <v>1305.6199999999999</v>
      </c>
      <c r="L875" s="509"/>
      <c r="M875" s="509">
        <v>13056.199999999999</v>
      </c>
      <c r="N875" s="509"/>
      <c r="O875" s="509"/>
      <c r="P875" s="522"/>
      <c r="Q875" s="510"/>
    </row>
    <row r="876" spans="1:17" ht="14.4" customHeight="1" x14ac:dyDescent="0.3">
      <c r="A876" s="505" t="s">
        <v>2476</v>
      </c>
      <c r="B876" s="506" t="s">
        <v>1917</v>
      </c>
      <c r="C876" s="506" t="s">
        <v>1918</v>
      </c>
      <c r="D876" s="506" t="s">
        <v>2294</v>
      </c>
      <c r="E876" s="506"/>
      <c r="F876" s="509"/>
      <c r="G876" s="509"/>
      <c r="H876" s="509"/>
      <c r="I876" s="509"/>
      <c r="J876" s="509">
        <v>0.02</v>
      </c>
      <c r="K876" s="509">
        <v>47.05</v>
      </c>
      <c r="L876" s="509"/>
      <c r="M876" s="509">
        <v>2352.5</v>
      </c>
      <c r="N876" s="509"/>
      <c r="O876" s="509"/>
      <c r="P876" s="522"/>
      <c r="Q876" s="510"/>
    </row>
    <row r="877" spans="1:17" ht="14.4" customHeight="1" x14ac:dyDescent="0.3">
      <c r="A877" s="505" t="s">
        <v>2476</v>
      </c>
      <c r="B877" s="506" t="s">
        <v>1917</v>
      </c>
      <c r="C877" s="506" t="s">
        <v>1918</v>
      </c>
      <c r="D877" s="506" t="s">
        <v>1948</v>
      </c>
      <c r="E877" s="506" t="s">
        <v>660</v>
      </c>
      <c r="F877" s="509"/>
      <c r="G877" s="509"/>
      <c r="H877" s="509"/>
      <c r="I877" s="509"/>
      <c r="J877" s="509"/>
      <c r="K877" s="509"/>
      <c r="L877" s="509"/>
      <c r="M877" s="509"/>
      <c r="N877" s="509">
        <v>1.2500000000000002</v>
      </c>
      <c r="O877" s="509">
        <v>43916.040000000008</v>
      </c>
      <c r="P877" s="522"/>
      <c r="Q877" s="510">
        <v>35132.832000000002</v>
      </c>
    </row>
    <row r="878" spans="1:17" ht="14.4" customHeight="1" x14ac:dyDescent="0.3">
      <c r="A878" s="505" t="s">
        <v>2476</v>
      </c>
      <c r="B878" s="506" t="s">
        <v>1917</v>
      </c>
      <c r="C878" s="506" t="s">
        <v>1887</v>
      </c>
      <c r="D878" s="506" t="s">
        <v>1959</v>
      </c>
      <c r="E878" s="506" t="s">
        <v>1960</v>
      </c>
      <c r="F878" s="509">
        <v>1</v>
      </c>
      <c r="G878" s="509">
        <v>972.32</v>
      </c>
      <c r="H878" s="509">
        <v>1</v>
      </c>
      <c r="I878" s="509">
        <v>972.32</v>
      </c>
      <c r="J878" s="509">
        <v>1</v>
      </c>
      <c r="K878" s="509">
        <v>972.32</v>
      </c>
      <c r="L878" s="509">
        <v>1</v>
      </c>
      <c r="M878" s="509">
        <v>972.32</v>
      </c>
      <c r="N878" s="509"/>
      <c r="O878" s="509"/>
      <c r="P878" s="522"/>
      <c r="Q878" s="510"/>
    </row>
    <row r="879" spans="1:17" ht="14.4" customHeight="1" x14ac:dyDescent="0.3">
      <c r="A879" s="505" t="s">
        <v>2476</v>
      </c>
      <c r="B879" s="506" t="s">
        <v>1917</v>
      </c>
      <c r="C879" s="506" t="s">
        <v>1887</v>
      </c>
      <c r="D879" s="506" t="s">
        <v>1962</v>
      </c>
      <c r="E879" s="506" t="s">
        <v>1960</v>
      </c>
      <c r="F879" s="509">
        <v>6</v>
      </c>
      <c r="G879" s="509">
        <v>10243.86</v>
      </c>
      <c r="H879" s="509">
        <v>1</v>
      </c>
      <c r="I879" s="509">
        <v>1707.3100000000002</v>
      </c>
      <c r="J879" s="509">
        <v>1</v>
      </c>
      <c r="K879" s="509">
        <v>1707.31</v>
      </c>
      <c r="L879" s="509">
        <v>0.16666666666666666</v>
      </c>
      <c r="M879" s="509">
        <v>1707.31</v>
      </c>
      <c r="N879" s="509">
        <v>1</v>
      </c>
      <c r="O879" s="509">
        <v>1707.31</v>
      </c>
      <c r="P879" s="522">
        <v>0.16666666666666666</v>
      </c>
      <c r="Q879" s="510">
        <v>1707.31</v>
      </c>
    </row>
    <row r="880" spans="1:17" ht="14.4" customHeight="1" x14ac:dyDescent="0.3">
      <c r="A880" s="505" t="s">
        <v>2476</v>
      </c>
      <c r="B880" s="506" t="s">
        <v>1917</v>
      </c>
      <c r="C880" s="506" t="s">
        <v>1887</v>
      </c>
      <c r="D880" s="506" t="s">
        <v>1966</v>
      </c>
      <c r="E880" s="506" t="s">
        <v>1967</v>
      </c>
      <c r="F880" s="509">
        <v>1</v>
      </c>
      <c r="G880" s="509">
        <v>1027.76</v>
      </c>
      <c r="H880" s="509">
        <v>1</v>
      </c>
      <c r="I880" s="509">
        <v>1027.76</v>
      </c>
      <c r="J880" s="509">
        <v>1</v>
      </c>
      <c r="K880" s="509">
        <v>1027.76</v>
      </c>
      <c r="L880" s="509">
        <v>1</v>
      </c>
      <c r="M880" s="509">
        <v>1027.76</v>
      </c>
      <c r="N880" s="509"/>
      <c r="O880" s="509"/>
      <c r="P880" s="522"/>
      <c r="Q880" s="510"/>
    </row>
    <row r="881" spans="1:17" ht="14.4" customHeight="1" x14ac:dyDescent="0.3">
      <c r="A881" s="505" t="s">
        <v>2476</v>
      </c>
      <c r="B881" s="506" t="s">
        <v>1917</v>
      </c>
      <c r="C881" s="506" t="s">
        <v>1887</v>
      </c>
      <c r="D881" s="506" t="s">
        <v>1977</v>
      </c>
      <c r="E881" s="506" t="s">
        <v>1978</v>
      </c>
      <c r="F881" s="509">
        <v>1</v>
      </c>
      <c r="G881" s="509">
        <v>2236.5</v>
      </c>
      <c r="H881" s="509">
        <v>1</v>
      </c>
      <c r="I881" s="509">
        <v>2236.5</v>
      </c>
      <c r="J881" s="509"/>
      <c r="K881" s="509"/>
      <c r="L881" s="509"/>
      <c r="M881" s="509"/>
      <c r="N881" s="509">
        <v>2</v>
      </c>
      <c r="O881" s="509">
        <v>4473</v>
      </c>
      <c r="P881" s="522">
        <v>2</v>
      </c>
      <c r="Q881" s="510">
        <v>2236.5</v>
      </c>
    </row>
    <row r="882" spans="1:17" ht="14.4" customHeight="1" x14ac:dyDescent="0.3">
      <c r="A882" s="505" t="s">
        <v>2476</v>
      </c>
      <c r="B882" s="506" t="s">
        <v>1917</v>
      </c>
      <c r="C882" s="506" t="s">
        <v>1887</v>
      </c>
      <c r="D882" s="506" t="s">
        <v>1981</v>
      </c>
      <c r="E882" s="506" t="s">
        <v>1982</v>
      </c>
      <c r="F882" s="509">
        <v>1</v>
      </c>
      <c r="G882" s="509">
        <v>19196.8</v>
      </c>
      <c r="H882" s="509">
        <v>1</v>
      </c>
      <c r="I882" s="509">
        <v>19196.8</v>
      </c>
      <c r="J882" s="509">
        <v>1</v>
      </c>
      <c r="K882" s="509">
        <v>19196.8</v>
      </c>
      <c r="L882" s="509">
        <v>1</v>
      </c>
      <c r="M882" s="509">
        <v>19196.8</v>
      </c>
      <c r="N882" s="509"/>
      <c r="O882" s="509"/>
      <c r="P882" s="522"/>
      <c r="Q882" s="510"/>
    </row>
    <row r="883" spans="1:17" ht="14.4" customHeight="1" x14ac:dyDescent="0.3">
      <c r="A883" s="505" t="s">
        <v>2476</v>
      </c>
      <c r="B883" s="506" t="s">
        <v>1917</v>
      </c>
      <c r="C883" s="506" t="s">
        <v>1887</v>
      </c>
      <c r="D883" s="506" t="s">
        <v>1991</v>
      </c>
      <c r="E883" s="506" t="s">
        <v>1992</v>
      </c>
      <c r="F883" s="509">
        <v>7</v>
      </c>
      <c r="G883" s="509">
        <v>7019.6</v>
      </c>
      <c r="H883" s="509">
        <v>1</v>
      </c>
      <c r="I883" s="509">
        <v>1002.8000000000001</v>
      </c>
      <c r="J883" s="509"/>
      <c r="K883" s="509"/>
      <c r="L883" s="509"/>
      <c r="M883" s="509"/>
      <c r="N883" s="509"/>
      <c r="O883" s="509"/>
      <c r="P883" s="522"/>
      <c r="Q883" s="510"/>
    </row>
    <row r="884" spans="1:17" ht="14.4" customHeight="1" x14ac:dyDescent="0.3">
      <c r="A884" s="505" t="s">
        <v>2476</v>
      </c>
      <c r="B884" s="506" t="s">
        <v>1917</v>
      </c>
      <c r="C884" s="506" t="s">
        <v>1887</v>
      </c>
      <c r="D884" s="506" t="s">
        <v>1995</v>
      </c>
      <c r="E884" s="506" t="s">
        <v>1996</v>
      </c>
      <c r="F884" s="509">
        <v>4</v>
      </c>
      <c r="G884" s="509">
        <v>37481.56</v>
      </c>
      <c r="H884" s="509">
        <v>1</v>
      </c>
      <c r="I884" s="509">
        <v>9370.39</v>
      </c>
      <c r="J884" s="509"/>
      <c r="K884" s="509"/>
      <c r="L884" s="509"/>
      <c r="M884" s="509"/>
      <c r="N884" s="509"/>
      <c r="O884" s="509"/>
      <c r="P884" s="522"/>
      <c r="Q884" s="510"/>
    </row>
    <row r="885" spans="1:17" ht="14.4" customHeight="1" x14ac:dyDescent="0.3">
      <c r="A885" s="505" t="s">
        <v>2476</v>
      </c>
      <c r="B885" s="506" t="s">
        <v>1917</v>
      </c>
      <c r="C885" s="506" t="s">
        <v>1887</v>
      </c>
      <c r="D885" s="506" t="s">
        <v>1999</v>
      </c>
      <c r="E885" s="506" t="s">
        <v>2000</v>
      </c>
      <c r="F885" s="509">
        <v>5</v>
      </c>
      <c r="G885" s="509">
        <v>66422.600000000006</v>
      </c>
      <c r="H885" s="509">
        <v>1</v>
      </c>
      <c r="I885" s="509">
        <v>13284.52</v>
      </c>
      <c r="J885" s="509">
        <v>1</v>
      </c>
      <c r="K885" s="509">
        <v>13284.52</v>
      </c>
      <c r="L885" s="509">
        <v>0.19999999999999998</v>
      </c>
      <c r="M885" s="509">
        <v>13284.52</v>
      </c>
      <c r="N885" s="509"/>
      <c r="O885" s="509"/>
      <c r="P885" s="522"/>
      <c r="Q885" s="510"/>
    </row>
    <row r="886" spans="1:17" ht="14.4" customHeight="1" x14ac:dyDescent="0.3">
      <c r="A886" s="505" t="s">
        <v>2476</v>
      </c>
      <c r="B886" s="506" t="s">
        <v>1917</v>
      </c>
      <c r="C886" s="506" t="s">
        <v>1887</v>
      </c>
      <c r="D886" s="506" t="s">
        <v>2016</v>
      </c>
      <c r="E886" s="506" t="s">
        <v>2017</v>
      </c>
      <c r="F886" s="509">
        <v>2</v>
      </c>
      <c r="G886" s="509">
        <v>2994.88</v>
      </c>
      <c r="H886" s="509">
        <v>1</v>
      </c>
      <c r="I886" s="509">
        <v>1497.44</v>
      </c>
      <c r="J886" s="509">
        <v>1</v>
      </c>
      <c r="K886" s="509">
        <v>1497.44</v>
      </c>
      <c r="L886" s="509">
        <v>0.5</v>
      </c>
      <c r="M886" s="509">
        <v>1497.44</v>
      </c>
      <c r="N886" s="509">
        <v>1</v>
      </c>
      <c r="O886" s="509">
        <v>1497.44</v>
      </c>
      <c r="P886" s="522">
        <v>0.5</v>
      </c>
      <c r="Q886" s="510">
        <v>1497.44</v>
      </c>
    </row>
    <row r="887" spans="1:17" ht="14.4" customHeight="1" x14ac:dyDescent="0.3">
      <c r="A887" s="505" t="s">
        <v>2476</v>
      </c>
      <c r="B887" s="506" t="s">
        <v>1917</v>
      </c>
      <c r="C887" s="506" t="s">
        <v>1887</v>
      </c>
      <c r="D887" s="506" t="s">
        <v>2022</v>
      </c>
      <c r="E887" s="506" t="s">
        <v>2023</v>
      </c>
      <c r="F887" s="509">
        <v>1</v>
      </c>
      <c r="G887" s="509">
        <v>831.16</v>
      </c>
      <c r="H887" s="509">
        <v>1</v>
      </c>
      <c r="I887" s="509">
        <v>831.16</v>
      </c>
      <c r="J887" s="509"/>
      <c r="K887" s="509"/>
      <c r="L887" s="509"/>
      <c r="M887" s="509"/>
      <c r="N887" s="509"/>
      <c r="O887" s="509"/>
      <c r="P887" s="522"/>
      <c r="Q887" s="510"/>
    </row>
    <row r="888" spans="1:17" ht="14.4" customHeight="1" x14ac:dyDescent="0.3">
      <c r="A888" s="505" t="s">
        <v>2476</v>
      </c>
      <c r="B888" s="506" t="s">
        <v>1917</v>
      </c>
      <c r="C888" s="506" t="s">
        <v>1887</v>
      </c>
      <c r="D888" s="506" t="s">
        <v>2024</v>
      </c>
      <c r="E888" s="506" t="s">
        <v>2023</v>
      </c>
      <c r="F888" s="509">
        <v>1</v>
      </c>
      <c r="G888" s="509">
        <v>888.06</v>
      </c>
      <c r="H888" s="509">
        <v>1</v>
      </c>
      <c r="I888" s="509">
        <v>888.06</v>
      </c>
      <c r="J888" s="509"/>
      <c r="K888" s="509"/>
      <c r="L888" s="509"/>
      <c r="M888" s="509"/>
      <c r="N888" s="509"/>
      <c r="O888" s="509"/>
      <c r="P888" s="522"/>
      <c r="Q888" s="510"/>
    </row>
    <row r="889" spans="1:17" ht="14.4" customHeight="1" x14ac:dyDescent="0.3">
      <c r="A889" s="505" t="s">
        <v>2476</v>
      </c>
      <c r="B889" s="506" t="s">
        <v>1917</v>
      </c>
      <c r="C889" s="506" t="s">
        <v>1887</v>
      </c>
      <c r="D889" s="506" t="s">
        <v>2031</v>
      </c>
      <c r="E889" s="506" t="s">
        <v>2032</v>
      </c>
      <c r="F889" s="509">
        <v>1</v>
      </c>
      <c r="G889" s="509">
        <v>1472.88</v>
      </c>
      <c r="H889" s="509">
        <v>1</v>
      </c>
      <c r="I889" s="509">
        <v>1472.88</v>
      </c>
      <c r="J889" s="509"/>
      <c r="K889" s="509"/>
      <c r="L889" s="509"/>
      <c r="M889" s="509"/>
      <c r="N889" s="509"/>
      <c r="O889" s="509"/>
      <c r="P889" s="522"/>
      <c r="Q889" s="510"/>
    </row>
    <row r="890" spans="1:17" ht="14.4" customHeight="1" x14ac:dyDescent="0.3">
      <c r="A890" s="505" t="s">
        <v>2476</v>
      </c>
      <c r="B890" s="506" t="s">
        <v>1917</v>
      </c>
      <c r="C890" s="506" t="s">
        <v>1887</v>
      </c>
      <c r="D890" s="506" t="s">
        <v>2037</v>
      </c>
      <c r="E890" s="506" t="s">
        <v>2038</v>
      </c>
      <c r="F890" s="509">
        <v>5</v>
      </c>
      <c r="G890" s="509">
        <v>6529.0999999999995</v>
      </c>
      <c r="H890" s="509">
        <v>1</v>
      </c>
      <c r="I890" s="509">
        <v>1305.82</v>
      </c>
      <c r="J890" s="509"/>
      <c r="K890" s="509"/>
      <c r="L890" s="509"/>
      <c r="M890" s="509"/>
      <c r="N890" s="509"/>
      <c r="O890" s="509"/>
      <c r="P890" s="522"/>
      <c r="Q890" s="510"/>
    </row>
    <row r="891" spans="1:17" ht="14.4" customHeight="1" x14ac:dyDescent="0.3">
      <c r="A891" s="505" t="s">
        <v>2476</v>
      </c>
      <c r="B891" s="506" t="s">
        <v>1917</v>
      </c>
      <c r="C891" s="506" t="s">
        <v>1887</v>
      </c>
      <c r="D891" s="506" t="s">
        <v>2047</v>
      </c>
      <c r="E891" s="506" t="s">
        <v>2048</v>
      </c>
      <c r="F891" s="509"/>
      <c r="G891" s="509"/>
      <c r="H891" s="509"/>
      <c r="I891" s="509"/>
      <c r="J891" s="509"/>
      <c r="K891" s="509"/>
      <c r="L891" s="509"/>
      <c r="M891" s="509"/>
      <c r="N891" s="509">
        <v>1</v>
      </c>
      <c r="O891" s="509">
        <v>6587.13</v>
      </c>
      <c r="P891" s="522"/>
      <c r="Q891" s="510">
        <v>6587.13</v>
      </c>
    </row>
    <row r="892" spans="1:17" ht="14.4" customHeight="1" x14ac:dyDescent="0.3">
      <c r="A892" s="505" t="s">
        <v>2476</v>
      </c>
      <c r="B892" s="506" t="s">
        <v>1917</v>
      </c>
      <c r="C892" s="506" t="s">
        <v>1887</v>
      </c>
      <c r="D892" s="506" t="s">
        <v>2049</v>
      </c>
      <c r="E892" s="506" t="s">
        <v>2050</v>
      </c>
      <c r="F892" s="509"/>
      <c r="G892" s="509"/>
      <c r="H892" s="509"/>
      <c r="I892" s="509"/>
      <c r="J892" s="509"/>
      <c r="K892" s="509"/>
      <c r="L892" s="509"/>
      <c r="M892" s="509"/>
      <c r="N892" s="509">
        <v>1</v>
      </c>
      <c r="O892" s="509">
        <v>1841.62</v>
      </c>
      <c r="P892" s="522"/>
      <c r="Q892" s="510">
        <v>1841.62</v>
      </c>
    </row>
    <row r="893" spans="1:17" ht="14.4" customHeight="1" x14ac:dyDescent="0.3">
      <c r="A893" s="505" t="s">
        <v>2476</v>
      </c>
      <c r="B893" s="506" t="s">
        <v>1917</v>
      </c>
      <c r="C893" s="506" t="s">
        <v>1887</v>
      </c>
      <c r="D893" s="506" t="s">
        <v>2342</v>
      </c>
      <c r="E893" s="506" t="s">
        <v>2343</v>
      </c>
      <c r="F893" s="509">
        <v>1</v>
      </c>
      <c r="G893" s="509">
        <v>26499.82</v>
      </c>
      <c r="H893" s="509">
        <v>1</v>
      </c>
      <c r="I893" s="509">
        <v>26499.82</v>
      </c>
      <c r="J893" s="509">
        <v>1</v>
      </c>
      <c r="K893" s="509">
        <v>26499.82</v>
      </c>
      <c r="L893" s="509">
        <v>1</v>
      </c>
      <c r="M893" s="509">
        <v>26499.82</v>
      </c>
      <c r="N893" s="509"/>
      <c r="O893" s="509"/>
      <c r="P893" s="522"/>
      <c r="Q893" s="510"/>
    </row>
    <row r="894" spans="1:17" ht="14.4" customHeight="1" x14ac:dyDescent="0.3">
      <c r="A894" s="505" t="s">
        <v>2476</v>
      </c>
      <c r="B894" s="506" t="s">
        <v>1917</v>
      </c>
      <c r="C894" s="506" t="s">
        <v>1894</v>
      </c>
      <c r="D894" s="506" t="s">
        <v>2089</v>
      </c>
      <c r="E894" s="506" t="s">
        <v>2090</v>
      </c>
      <c r="F894" s="509">
        <v>44</v>
      </c>
      <c r="G894" s="509">
        <v>9020</v>
      </c>
      <c r="H894" s="509">
        <v>1</v>
      </c>
      <c r="I894" s="509">
        <v>205</v>
      </c>
      <c r="J894" s="509">
        <v>32</v>
      </c>
      <c r="K894" s="509">
        <v>6568</v>
      </c>
      <c r="L894" s="509">
        <v>0.72815964523281596</v>
      </c>
      <c r="M894" s="509">
        <v>205.25</v>
      </c>
      <c r="N894" s="509">
        <v>30</v>
      </c>
      <c r="O894" s="509">
        <v>6210</v>
      </c>
      <c r="P894" s="522">
        <v>0.68847006651884701</v>
      </c>
      <c r="Q894" s="510">
        <v>207</v>
      </c>
    </row>
    <row r="895" spans="1:17" ht="14.4" customHeight="1" x14ac:dyDescent="0.3">
      <c r="A895" s="505" t="s">
        <v>2476</v>
      </c>
      <c r="B895" s="506" t="s">
        <v>1917</v>
      </c>
      <c r="C895" s="506" t="s">
        <v>1894</v>
      </c>
      <c r="D895" s="506" t="s">
        <v>2091</v>
      </c>
      <c r="E895" s="506" t="s">
        <v>2092</v>
      </c>
      <c r="F895" s="509">
        <v>35</v>
      </c>
      <c r="G895" s="509">
        <v>5250</v>
      </c>
      <c r="H895" s="509">
        <v>1</v>
      </c>
      <c r="I895" s="509">
        <v>150</v>
      </c>
      <c r="J895" s="509">
        <v>57</v>
      </c>
      <c r="K895" s="509">
        <v>8577</v>
      </c>
      <c r="L895" s="509">
        <v>1.6337142857142857</v>
      </c>
      <c r="M895" s="509">
        <v>150.47368421052633</v>
      </c>
      <c r="N895" s="509">
        <v>46</v>
      </c>
      <c r="O895" s="509">
        <v>6946</v>
      </c>
      <c r="P895" s="522">
        <v>1.323047619047619</v>
      </c>
      <c r="Q895" s="510">
        <v>151</v>
      </c>
    </row>
    <row r="896" spans="1:17" ht="14.4" customHeight="1" x14ac:dyDescent="0.3">
      <c r="A896" s="505" t="s">
        <v>2476</v>
      </c>
      <c r="B896" s="506" t="s">
        <v>1917</v>
      </c>
      <c r="C896" s="506" t="s">
        <v>1894</v>
      </c>
      <c r="D896" s="506" t="s">
        <v>2093</v>
      </c>
      <c r="E896" s="506" t="s">
        <v>2094</v>
      </c>
      <c r="F896" s="509">
        <v>13</v>
      </c>
      <c r="G896" s="509">
        <v>2366</v>
      </c>
      <c r="H896" s="509">
        <v>1</v>
      </c>
      <c r="I896" s="509">
        <v>182</v>
      </c>
      <c r="J896" s="509">
        <v>9</v>
      </c>
      <c r="K896" s="509">
        <v>1641</v>
      </c>
      <c r="L896" s="509">
        <v>0.69357565511411667</v>
      </c>
      <c r="M896" s="509">
        <v>182.33333333333334</v>
      </c>
      <c r="N896" s="509">
        <v>15</v>
      </c>
      <c r="O896" s="509">
        <v>2745</v>
      </c>
      <c r="P896" s="522">
        <v>1.1601859678782755</v>
      </c>
      <c r="Q896" s="510">
        <v>183</v>
      </c>
    </row>
    <row r="897" spans="1:17" ht="14.4" customHeight="1" x14ac:dyDescent="0.3">
      <c r="A897" s="505" t="s">
        <v>2476</v>
      </c>
      <c r="B897" s="506" t="s">
        <v>1917</v>
      </c>
      <c r="C897" s="506" t="s">
        <v>1894</v>
      </c>
      <c r="D897" s="506" t="s">
        <v>2095</v>
      </c>
      <c r="E897" s="506" t="s">
        <v>2096</v>
      </c>
      <c r="F897" s="509">
        <v>17</v>
      </c>
      <c r="G897" s="509">
        <v>2108</v>
      </c>
      <c r="H897" s="509">
        <v>1</v>
      </c>
      <c r="I897" s="509">
        <v>124</v>
      </c>
      <c r="J897" s="509">
        <v>20</v>
      </c>
      <c r="K897" s="509">
        <v>2491</v>
      </c>
      <c r="L897" s="509">
        <v>1.1816888045540797</v>
      </c>
      <c r="M897" s="509">
        <v>124.55</v>
      </c>
      <c r="N897" s="509">
        <v>25</v>
      </c>
      <c r="O897" s="509">
        <v>3125</v>
      </c>
      <c r="P897" s="522">
        <v>1.4824478178368121</v>
      </c>
      <c r="Q897" s="510">
        <v>125</v>
      </c>
    </row>
    <row r="898" spans="1:17" ht="14.4" customHeight="1" x14ac:dyDescent="0.3">
      <c r="A898" s="505" t="s">
        <v>2476</v>
      </c>
      <c r="B898" s="506" t="s">
        <v>1917</v>
      </c>
      <c r="C898" s="506" t="s">
        <v>1894</v>
      </c>
      <c r="D898" s="506" t="s">
        <v>2097</v>
      </c>
      <c r="E898" s="506" t="s">
        <v>2098</v>
      </c>
      <c r="F898" s="509">
        <v>178</v>
      </c>
      <c r="G898" s="509">
        <v>38626</v>
      </c>
      <c r="H898" s="509">
        <v>1</v>
      </c>
      <c r="I898" s="509">
        <v>217</v>
      </c>
      <c r="J898" s="509">
        <v>176</v>
      </c>
      <c r="K898" s="509">
        <v>38299</v>
      </c>
      <c r="L898" s="509">
        <v>0.99153419976181845</v>
      </c>
      <c r="M898" s="509">
        <v>217.60795454545453</v>
      </c>
      <c r="N898" s="509">
        <v>169</v>
      </c>
      <c r="O898" s="509">
        <v>37011</v>
      </c>
      <c r="P898" s="522">
        <v>0.9581887847563817</v>
      </c>
      <c r="Q898" s="510">
        <v>219</v>
      </c>
    </row>
    <row r="899" spans="1:17" ht="14.4" customHeight="1" x14ac:dyDescent="0.3">
      <c r="A899" s="505" t="s">
        <v>2476</v>
      </c>
      <c r="B899" s="506" t="s">
        <v>1917</v>
      </c>
      <c r="C899" s="506" t="s">
        <v>1894</v>
      </c>
      <c r="D899" s="506" t="s">
        <v>2099</v>
      </c>
      <c r="E899" s="506" t="s">
        <v>2100</v>
      </c>
      <c r="F899" s="509">
        <v>7</v>
      </c>
      <c r="G899" s="509">
        <v>1519</v>
      </c>
      <c r="H899" s="509">
        <v>1</v>
      </c>
      <c r="I899" s="509">
        <v>217</v>
      </c>
      <c r="J899" s="509">
        <v>13</v>
      </c>
      <c r="K899" s="509">
        <v>2827</v>
      </c>
      <c r="L899" s="509">
        <v>1.8610928242264648</v>
      </c>
      <c r="M899" s="509">
        <v>217.46153846153845</v>
      </c>
      <c r="N899" s="509">
        <v>4</v>
      </c>
      <c r="O899" s="509">
        <v>876</v>
      </c>
      <c r="P899" s="522">
        <v>0.57669519420671489</v>
      </c>
      <c r="Q899" s="510">
        <v>219</v>
      </c>
    </row>
    <row r="900" spans="1:17" ht="14.4" customHeight="1" x14ac:dyDescent="0.3">
      <c r="A900" s="505" t="s">
        <v>2476</v>
      </c>
      <c r="B900" s="506" t="s">
        <v>1917</v>
      </c>
      <c r="C900" s="506" t="s">
        <v>1894</v>
      </c>
      <c r="D900" s="506" t="s">
        <v>2103</v>
      </c>
      <c r="E900" s="506" t="s">
        <v>2104</v>
      </c>
      <c r="F900" s="509">
        <v>66</v>
      </c>
      <c r="G900" s="509">
        <v>14454</v>
      </c>
      <c r="H900" s="509">
        <v>1</v>
      </c>
      <c r="I900" s="509">
        <v>219</v>
      </c>
      <c r="J900" s="509">
        <v>94</v>
      </c>
      <c r="K900" s="509">
        <v>20616</v>
      </c>
      <c r="L900" s="509">
        <v>1.4263179742631797</v>
      </c>
      <c r="M900" s="509">
        <v>219.31914893617022</v>
      </c>
      <c r="N900" s="509">
        <v>79</v>
      </c>
      <c r="O900" s="509">
        <v>17459</v>
      </c>
      <c r="P900" s="522">
        <v>1.2079009270790093</v>
      </c>
      <c r="Q900" s="510">
        <v>221</v>
      </c>
    </row>
    <row r="901" spans="1:17" ht="14.4" customHeight="1" x14ac:dyDescent="0.3">
      <c r="A901" s="505" t="s">
        <v>2476</v>
      </c>
      <c r="B901" s="506" t="s">
        <v>1917</v>
      </c>
      <c r="C901" s="506" t="s">
        <v>1894</v>
      </c>
      <c r="D901" s="506" t="s">
        <v>2105</v>
      </c>
      <c r="E901" s="506" t="s">
        <v>2106</v>
      </c>
      <c r="F901" s="509">
        <v>4</v>
      </c>
      <c r="G901" s="509">
        <v>2436</v>
      </c>
      <c r="H901" s="509">
        <v>1</v>
      </c>
      <c r="I901" s="509">
        <v>609</v>
      </c>
      <c r="J901" s="509">
        <v>8</v>
      </c>
      <c r="K901" s="509">
        <v>4884</v>
      </c>
      <c r="L901" s="509">
        <v>2.0049261083743843</v>
      </c>
      <c r="M901" s="509">
        <v>610.5</v>
      </c>
      <c r="N901" s="509">
        <v>6</v>
      </c>
      <c r="O901" s="509">
        <v>3678</v>
      </c>
      <c r="P901" s="522">
        <v>1.5098522167487685</v>
      </c>
      <c r="Q901" s="510">
        <v>613</v>
      </c>
    </row>
    <row r="902" spans="1:17" ht="14.4" customHeight="1" x14ac:dyDescent="0.3">
      <c r="A902" s="505" t="s">
        <v>2476</v>
      </c>
      <c r="B902" s="506" t="s">
        <v>1917</v>
      </c>
      <c r="C902" s="506" t="s">
        <v>1894</v>
      </c>
      <c r="D902" s="506" t="s">
        <v>2109</v>
      </c>
      <c r="E902" s="506" t="s">
        <v>2110</v>
      </c>
      <c r="F902" s="509">
        <v>2</v>
      </c>
      <c r="G902" s="509">
        <v>2028</v>
      </c>
      <c r="H902" s="509">
        <v>1</v>
      </c>
      <c r="I902" s="509">
        <v>1014</v>
      </c>
      <c r="J902" s="509"/>
      <c r="K902" s="509"/>
      <c r="L902" s="509"/>
      <c r="M902" s="509"/>
      <c r="N902" s="509">
        <v>1</v>
      </c>
      <c r="O902" s="509">
        <v>1026</v>
      </c>
      <c r="P902" s="522">
        <v>0.50591715976331364</v>
      </c>
      <c r="Q902" s="510">
        <v>1026</v>
      </c>
    </row>
    <row r="903" spans="1:17" ht="14.4" customHeight="1" x14ac:dyDescent="0.3">
      <c r="A903" s="505" t="s">
        <v>2476</v>
      </c>
      <c r="B903" s="506" t="s">
        <v>1917</v>
      </c>
      <c r="C903" s="506" t="s">
        <v>1894</v>
      </c>
      <c r="D903" s="506" t="s">
        <v>2111</v>
      </c>
      <c r="E903" s="506" t="s">
        <v>2112</v>
      </c>
      <c r="F903" s="509">
        <v>11</v>
      </c>
      <c r="G903" s="509">
        <v>4939</v>
      </c>
      <c r="H903" s="509">
        <v>1</v>
      </c>
      <c r="I903" s="509">
        <v>449</v>
      </c>
      <c r="J903" s="509">
        <v>11</v>
      </c>
      <c r="K903" s="509">
        <v>4949</v>
      </c>
      <c r="L903" s="509">
        <v>1.00202470135655</v>
      </c>
      <c r="M903" s="509">
        <v>449.90909090909093</v>
      </c>
      <c r="N903" s="509">
        <v>10</v>
      </c>
      <c r="O903" s="509">
        <v>4520</v>
      </c>
      <c r="P903" s="522">
        <v>0.91516501316055887</v>
      </c>
      <c r="Q903" s="510">
        <v>452</v>
      </c>
    </row>
    <row r="904" spans="1:17" ht="14.4" customHeight="1" x14ac:dyDescent="0.3">
      <c r="A904" s="505" t="s">
        <v>2476</v>
      </c>
      <c r="B904" s="506" t="s">
        <v>1917</v>
      </c>
      <c r="C904" s="506" t="s">
        <v>1894</v>
      </c>
      <c r="D904" s="506" t="s">
        <v>2478</v>
      </c>
      <c r="E904" s="506" t="s">
        <v>2479</v>
      </c>
      <c r="F904" s="509"/>
      <c r="G904" s="509"/>
      <c r="H904" s="509"/>
      <c r="I904" s="509"/>
      <c r="J904" s="509">
        <v>1</v>
      </c>
      <c r="K904" s="509">
        <v>1114</v>
      </c>
      <c r="L904" s="509"/>
      <c r="M904" s="509">
        <v>1114</v>
      </c>
      <c r="N904" s="509"/>
      <c r="O904" s="509"/>
      <c r="P904" s="522"/>
      <c r="Q904" s="510"/>
    </row>
    <row r="905" spans="1:17" ht="14.4" customHeight="1" x14ac:dyDescent="0.3">
      <c r="A905" s="505" t="s">
        <v>2476</v>
      </c>
      <c r="B905" s="506" t="s">
        <v>1917</v>
      </c>
      <c r="C905" s="506" t="s">
        <v>1894</v>
      </c>
      <c r="D905" s="506" t="s">
        <v>2119</v>
      </c>
      <c r="E905" s="506" t="s">
        <v>2120</v>
      </c>
      <c r="F905" s="509">
        <v>29</v>
      </c>
      <c r="G905" s="509">
        <v>7453</v>
      </c>
      <c r="H905" s="509">
        <v>1</v>
      </c>
      <c r="I905" s="509">
        <v>257</v>
      </c>
      <c r="J905" s="509">
        <v>23</v>
      </c>
      <c r="K905" s="509">
        <v>5919</v>
      </c>
      <c r="L905" s="509">
        <v>0.79417684154031931</v>
      </c>
      <c r="M905" s="509">
        <v>257.3478260869565</v>
      </c>
      <c r="N905" s="509">
        <v>25</v>
      </c>
      <c r="O905" s="509">
        <v>6475</v>
      </c>
      <c r="P905" s="522">
        <v>0.86877767342009926</v>
      </c>
      <c r="Q905" s="510">
        <v>259</v>
      </c>
    </row>
    <row r="906" spans="1:17" ht="14.4" customHeight="1" x14ac:dyDescent="0.3">
      <c r="A906" s="505" t="s">
        <v>2476</v>
      </c>
      <c r="B906" s="506" t="s">
        <v>1917</v>
      </c>
      <c r="C906" s="506" t="s">
        <v>1894</v>
      </c>
      <c r="D906" s="506" t="s">
        <v>2121</v>
      </c>
      <c r="E906" s="506" t="s">
        <v>2122</v>
      </c>
      <c r="F906" s="509">
        <v>2</v>
      </c>
      <c r="G906" s="509">
        <v>652</v>
      </c>
      <c r="H906" s="509">
        <v>1</v>
      </c>
      <c r="I906" s="509">
        <v>326</v>
      </c>
      <c r="J906" s="509"/>
      <c r="K906" s="509"/>
      <c r="L906" s="509"/>
      <c r="M906" s="509"/>
      <c r="N906" s="509">
        <v>4</v>
      </c>
      <c r="O906" s="509">
        <v>1320</v>
      </c>
      <c r="P906" s="522">
        <v>2.0245398773006134</v>
      </c>
      <c r="Q906" s="510">
        <v>330</v>
      </c>
    </row>
    <row r="907" spans="1:17" ht="14.4" customHeight="1" x14ac:dyDescent="0.3">
      <c r="A907" s="505" t="s">
        <v>2476</v>
      </c>
      <c r="B907" s="506" t="s">
        <v>1917</v>
      </c>
      <c r="C907" s="506" t="s">
        <v>1894</v>
      </c>
      <c r="D907" s="506" t="s">
        <v>2125</v>
      </c>
      <c r="E907" s="506" t="s">
        <v>2126</v>
      </c>
      <c r="F907" s="509">
        <v>6</v>
      </c>
      <c r="G907" s="509">
        <v>24762</v>
      </c>
      <c r="H907" s="509">
        <v>1</v>
      </c>
      <c r="I907" s="509">
        <v>4127</v>
      </c>
      <c r="J907" s="509">
        <v>1</v>
      </c>
      <c r="K907" s="509">
        <v>4127</v>
      </c>
      <c r="L907" s="509">
        <v>0.16666666666666666</v>
      </c>
      <c r="M907" s="509">
        <v>4127</v>
      </c>
      <c r="N907" s="509">
        <v>3</v>
      </c>
      <c r="O907" s="509">
        <v>12417</v>
      </c>
      <c r="P907" s="522">
        <v>0.5014538405621517</v>
      </c>
      <c r="Q907" s="510">
        <v>4139</v>
      </c>
    </row>
    <row r="908" spans="1:17" ht="14.4" customHeight="1" x14ac:dyDescent="0.3">
      <c r="A908" s="505" t="s">
        <v>2476</v>
      </c>
      <c r="B908" s="506" t="s">
        <v>1917</v>
      </c>
      <c r="C908" s="506" t="s">
        <v>1894</v>
      </c>
      <c r="D908" s="506" t="s">
        <v>2127</v>
      </c>
      <c r="E908" s="506" t="s">
        <v>2128</v>
      </c>
      <c r="F908" s="509"/>
      <c r="G908" s="509"/>
      <c r="H908" s="509"/>
      <c r="I908" s="509"/>
      <c r="J908" s="509">
        <v>3</v>
      </c>
      <c r="K908" s="509">
        <v>834</v>
      </c>
      <c r="L908" s="509"/>
      <c r="M908" s="509">
        <v>278</v>
      </c>
      <c r="N908" s="509"/>
      <c r="O908" s="509"/>
      <c r="P908" s="522"/>
      <c r="Q908" s="510"/>
    </row>
    <row r="909" spans="1:17" ht="14.4" customHeight="1" x14ac:dyDescent="0.3">
      <c r="A909" s="505" t="s">
        <v>2476</v>
      </c>
      <c r="B909" s="506" t="s">
        <v>1917</v>
      </c>
      <c r="C909" s="506" t="s">
        <v>1894</v>
      </c>
      <c r="D909" s="506" t="s">
        <v>2131</v>
      </c>
      <c r="E909" s="506" t="s">
        <v>2132</v>
      </c>
      <c r="F909" s="509">
        <v>5</v>
      </c>
      <c r="G909" s="509">
        <v>7575</v>
      </c>
      <c r="H909" s="509">
        <v>1</v>
      </c>
      <c r="I909" s="509">
        <v>1515</v>
      </c>
      <c r="J909" s="509">
        <v>1</v>
      </c>
      <c r="K909" s="509">
        <v>1515</v>
      </c>
      <c r="L909" s="509">
        <v>0.2</v>
      </c>
      <c r="M909" s="509">
        <v>1515</v>
      </c>
      <c r="N909" s="509"/>
      <c r="O909" s="509"/>
      <c r="P909" s="522"/>
      <c r="Q909" s="510"/>
    </row>
    <row r="910" spans="1:17" ht="14.4" customHeight="1" x14ac:dyDescent="0.3">
      <c r="A910" s="505" t="s">
        <v>2476</v>
      </c>
      <c r="B910" s="506" t="s">
        <v>1917</v>
      </c>
      <c r="C910" s="506" t="s">
        <v>1894</v>
      </c>
      <c r="D910" s="506" t="s">
        <v>2137</v>
      </c>
      <c r="E910" s="506" t="s">
        <v>2138</v>
      </c>
      <c r="F910" s="509">
        <v>6</v>
      </c>
      <c r="G910" s="509">
        <v>22890</v>
      </c>
      <c r="H910" s="509">
        <v>1</v>
      </c>
      <c r="I910" s="509">
        <v>3815</v>
      </c>
      <c r="J910" s="509"/>
      <c r="K910" s="509"/>
      <c r="L910" s="509"/>
      <c r="M910" s="509"/>
      <c r="N910" s="509">
        <v>1</v>
      </c>
      <c r="O910" s="509">
        <v>3824</v>
      </c>
      <c r="P910" s="522">
        <v>0.16705985146352118</v>
      </c>
      <c r="Q910" s="510">
        <v>3824</v>
      </c>
    </row>
    <row r="911" spans="1:17" ht="14.4" customHeight="1" x14ac:dyDescent="0.3">
      <c r="A911" s="505" t="s">
        <v>2476</v>
      </c>
      <c r="B911" s="506" t="s">
        <v>1917</v>
      </c>
      <c r="C911" s="506" t="s">
        <v>1894</v>
      </c>
      <c r="D911" s="506" t="s">
        <v>2139</v>
      </c>
      <c r="E911" s="506" t="s">
        <v>2140</v>
      </c>
      <c r="F911" s="509">
        <v>5</v>
      </c>
      <c r="G911" s="509">
        <v>25750</v>
      </c>
      <c r="H911" s="509">
        <v>1</v>
      </c>
      <c r="I911" s="509">
        <v>5150</v>
      </c>
      <c r="J911" s="509">
        <v>1</v>
      </c>
      <c r="K911" s="509">
        <v>5150</v>
      </c>
      <c r="L911" s="509">
        <v>0.2</v>
      </c>
      <c r="M911" s="509">
        <v>5150</v>
      </c>
      <c r="N911" s="509">
        <v>2</v>
      </c>
      <c r="O911" s="509">
        <v>10324</v>
      </c>
      <c r="P911" s="522">
        <v>0.40093203883495143</v>
      </c>
      <c r="Q911" s="510">
        <v>5162</v>
      </c>
    </row>
    <row r="912" spans="1:17" ht="14.4" customHeight="1" x14ac:dyDescent="0.3">
      <c r="A912" s="505" t="s">
        <v>2476</v>
      </c>
      <c r="B912" s="506" t="s">
        <v>1917</v>
      </c>
      <c r="C912" s="506" t="s">
        <v>1894</v>
      </c>
      <c r="D912" s="506" t="s">
        <v>2439</v>
      </c>
      <c r="E912" s="506" t="s">
        <v>2440</v>
      </c>
      <c r="F912" s="509">
        <v>1</v>
      </c>
      <c r="G912" s="509">
        <v>914</v>
      </c>
      <c r="H912" s="509">
        <v>1</v>
      </c>
      <c r="I912" s="509">
        <v>914</v>
      </c>
      <c r="J912" s="509"/>
      <c r="K912" s="509"/>
      <c r="L912" s="509"/>
      <c r="M912" s="509"/>
      <c r="N912" s="509"/>
      <c r="O912" s="509"/>
      <c r="P912" s="522"/>
      <c r="Q912" s="510"/>
    </row>
    <row r="913" spans="1:17" ht="14.4" customHeight="1" x14ac:dyDescent="0.3">
      <c r="A913" s="505" t="s">
        <v>2476</v>
      </c>
      <c r="B913" s="506" t="s">
        <v>1917</v>
      </c>
      <c r="C913" s="506" t="s">
        <v>1894</v>
      </c>
      <c r="D913" s="506" t="s">
        <v>2151</v>
      </c>
      <c r="E913" s="506" t="s">
        <v>2152</v>
      </c>
      <c r="F913" s="509">
        <v>1</v>
      </c>
      <c r="G913" s="509">
        <v>1043</v>
      </c>
      <c r="H913" s="509">
        <v>1</v>
      </c>
      <c r="I913" s="509">
        <v>1043</v>
      </c>
      <c r="J913" s="509"/>
      <c r="K913" s="509"/>
      <c r="L913" s="509"/>
      <c r="M913" s="509"/>
      <c r="N913" s="509"/>
      <c r="O913" s="509"/>
      <c r="P913" s="522"/>
      <c r="Q913" s="510"/>
    </row>
    <row r="914" spans="1:17" ht="14.4" customHeight="1" x14ac:dyDescent="0.3">
      <c r="A914" s="505" t="s">
        <v>2476</v>
      </c>
      <c r="B914" s="506" t="s">
        <v>1917</v>
      </c>
      <c r="C914" s="506" t="s">
        <v>1894</v>
      </c>
      <c r="D914" s="506" t="s">
        <v>2153</v>
      </c>
      <c r="E914" s="506" t="s">
        <v>2154</v>
      </c>
      <c r="F914" s="509">
        <v>11</v>
      </c>
      <c r="G914" s="509">
        <v>14047</v>
      </c>
      <c r="H914" s="509">
        <v>1</v>
      </c>
      <c r="I914" s="509">
        <v>1277</v>
      </c>
      <c r="J914" s="509">
        <v>17</v>
      </c>
      <c r="K914" s="509">
        <v>21721</v>
      </c>
      <c r="L914" s="509">
        <v>1.546308820388695</v>
      </c>
      <c r="M914" s="509">
        <v>1277.7058823529412</v>
      </c>
      <c r="N914" s="509">
        <v>12</v>
      </c>
      <c r="O914" s="509">
        <v>15372</v>
      </c>
      <c r="P914" s="522">
        <v>1.0943261906456894</v>
      </c>
      <c r="Q914" s="510">
        <v>1281</v>
      </c>
    </row>
    <row r="915" spans="1:17" ht="14.4" customHeight="1" x14ac:dyDescent="0.3">
      <c r="A915" s="505" t="s">
        <v>2476</v>
      </c>
      <c r="B915" s="506" t="s">
        <v>1917</v>
      </c>
      <c r="C915" s="506" t="s">
        <v>1894</v>
      </c>
      <c r="D915" s="506" t="s">
        <v>2155</v>
      </c>
      <c r="E915" s="506" t="s">
        <v>2156</v>
      </c>
      <c r="F915" s="509">
        <v>9</v>
      </c>
      <c r="G915" s="509">
        <v>10476</v>
      </c>
      <c r="H915" s="509">
        <v>1</v>
      </c>
      <c r="I915" s="509">
        <v>1164</v>
      </c>
      <c r="J915" s="509">
        <v>15</v>
      </c>
      <c r="K915" s="509">
        <v>17468</v>
      </c>
      <c r="L915" s="509">
        <v>1.667430316914853</v>
      </c>
      <c r="M915" s="509">
        <v>1164.5333333333333</v>
      </c>
      <c r="N915" s="509">
        <v>8</v>
      </c>
      <c r="O915" s="509">
        <v>9336</v>
      </c>
      <c r="P915" s="522">
        <v>0.89117983963344793</v>
      </c>
      <c r="Q915" s="510">
        <v>1167</v>
      </c>
    </row>
    <row r="916" spans="1:17" ht="14.4" customHeight="1" x14ac:dyDescent="0.3">
      <c r="A916" s="505" t="s">
        <v>2476</v>
      </c>
      <c r="B916" s="506" t="s">
        <v>1917</v>
      </c>
      <c r="C916" s="506" t="s">
        <v>1894</v>
      </c>
      <c r="D916" s="506" t="s">
        <v>2157</v>
      </c>
      <c r="E916" s="506" t="s">
        <v>2158</v>
      </c>
      <c r="F916" s="509">
        <v>74</v>
      </c>
      <c r="G916" s="509">
        <v>375032</v>
      </c>
      <c r="H916" s="509">
        <v>1</v>
      </c>
      <c r="I916" s="509">
        <v>5068</v>
      </c>
      <c r="J916" s="509">
        <v>99</v>
      </c>
      <c r="K916" s="509">
        <v>501972</v>
      </c>
      <c r="L916" s="509">
        <v>1.3384777832291646</v>
      </c>
      <c r="M916" s="509">
        <v>5070.424242424242</v>
      </c>
      <c r="N916" s="509">
        <v>80</v>
      </c>
      <c r="O916" s="509">
        <v>406080</v>
      </c>
      <c r="P916" s="522">
        <v>1.0827876021246188</v>
      </c>
      <c r="Q916" s="510">
        <v>5076</v>
      </c>
    </row>
    <row r="917" spans="1:17" ht="14.4" customHeight="1" x14ac:dyDescent="0.3">
      <c r="A917" s="505" t="s">
        <v>2476</v>
      </c>
      <c r="B917" s="506" t="s">
        <v>1917</v>
      </c>
      <c r="C917" s="506" t="s">
        <v>1894</v>
      </c>
      <c r="D917" s="506" t="s">
        <v>2159</v>
      </c>
      <c r="E917" s="506" t="s">
        <v>2160</v>
      </c>
      <c r="F917" s="509">
        <v>1</v>
      </c>
      <c r="G917" s="509">
        <v>7673</v>
      </c>
      <c r="H917" s="509">
        <v>1</v>
      </c>
      <c r="I917" s="509">
        <v>7673</v>
      </c>
      <c r="J917" s="509"/>
      <c r="K917" s="509"/>
      <c r="L917" s="509"/>
      <c r="M917" s="509"/>
      <c r="N917" s="509"/>
      <c r="O917" s="509"/>
      <c r="P917" s="522"/>
      <c r="Q917" s="510"/>
    </row>
    <row r="918" spans="1:17" ht="14.4" customHeight="1" x14ac:dyDescent="0.3">
      <c r="A918" s="505" t="s">
        <v>2476</v>
      </c>
      <c r="B918" s="506" t="s">
        <v>1917</v>
      </c>
      <c r="C918" s="506" t="s">
        <v>1894</v>
      </c>
      <c r="D918" s="506" t="s">
        <v>2161</v>
      </c>
      <c r="E918" s="506" t="s">
        <v>2162</v>
      </c>
      <c r="F918" s="509">
        <v>4</v>
      </c>
      <c r="G918" s="509">
        <v>22032</v>
      </c>
      <c r="H918" s="509">
        <v>1</v>
      </c>
      <c r="I918" s="509">
        <v>5508</v>
      </c>
      <c r="J918" s="509">
        <v>9</v>
      </c>
      <c r="K918" s="509">
        <v>49584</v>
      </c>
      <c r="L918" s="509">
        <v>2.2505446623093683</v>
      </c>
      <c r="M918" s="509">
        <v>5509.333333333333</v>
      </c>
      <c r="N918" s="509">
        <v>2</v>
      </c>
      <c r="O918" s="509">
        <v>11032</v>
      </c>
      <c r="P918" s="522">
        <v>0.50072621641249093</v>
      </c>
      <c r="Q918" s="510">
        <v>5516</v>
      </c>
    </row>
    <row r="919" spans="1:17" ht="14.4" customHeight="1" x14ac:dyDescent="0.3">
      <c r="A919" s="505" t="s">
        <v>2476</v>
      </c>
      <c r="B919" s="506" t="s">
        <v>1917</v>
      </c>
      <c r="C919" s="506" t="s">
        <v>1894</v>
      </c>
      <c r="D919" s="506" t="s">
        <v>2165</v>
      </c>
      <c r="E919" s="506" t="s">
        <v>2166</v>
      </c>
      <c r="F919" s="509">
        <v>1</v>
      </c>
      <c r="G919" s="509">
        <v>742</v>
      </c>
      <c r="H919" s="509">
        <v>1</v>
      </c>
      <c r="I919" s="509">
        <v>742</v>
      </c>
      <c r="J919" s="509">
        <v>1</v>
      </c>
      <c r="K919" s="509">
        <v>742</v>
      </c>
      <c r="L919" s="509">
        <v>1</v>
      </c>
      <c r="M919" s="509">
        <v>742</v>
      </c>
      <c r="N919" s="509">
        <v>1</v>
      </c>
      <c r="O919" s="509">
        <v>752</v>
      </c>
      <c r="P919" s="522">
        <v>1.013477088948787</v>
      </c>
      <c r="Q919" s="510">
        <v>752</v>
      </c>
    </row>
    <row r="920" spans="1:17" ht="14.4" customHeight="1" x14ac:dyDescent="0.3">
      <c r="A920" s="505" t="s">
        <v>2476</v>
      </c>
      <c r="B920" s="506" t="s">
        <v>1917</v>
      </c>
      <c r="C920" s="506" t="s">
        <v>1894</v>
      </c>
      <c r="D920" s="506" t="s">
        <v>2167</v>
      </c>
      <c r="E920" s="506" t="s">
        <v>2168</v>
      </c>
      <c r="F920" s="509">
        <v>385</v>
      </c>
      <c r="G920" s="509">
        <v>66605</v>
      </c>
      <c r="H920" s="509">
        <v>1</v>
      </c>
      <c r="I920" s="509">
        <v>173</v>
      </c>
      <c r="J920" s="509">
        <v>328</v>
      </c>
      <c r="K920" s="509">
        <v>55118</v>
      </c>
      <c r="L920" s="509">
        <v>0.82753547031003682</v>
      </c>
      <c r="M920" s="509">
        <v>168.04268292682926</v>
      </c>
      <c r="N920" s="509">
        <v>331</v>
      </c>
      <c r="O920" s="509">
        <v>57925</v>
      </c>
      <c r="P920" s="522">
        <v>0.86967945349448239</v>
      </c>
      <c r="Q920" s="510">
        <v>175</v>
      </c>
    </row>
    <row r="921" spans="1:17" ht="14.4" customHeight="1" x14ac:dyDescent="0.3">
      <c r="A921" s="505" t="s">
        <v>2476</v>
      </c>
      <c r="B921" s="506" t="s">
        <v>1917</v>
      </c>
      <c r="C921" s="506" t="s">
        <v>1894</v>
      </c>
      <c r="D921" s="506" t="s">
        <v>2169</v>
      </c>
      <c r="E921" s="506" t="s">
        <v>2170</v>
      </c>
      <c r="F921" s="509">
        <v>66</v>
      </c>
      <c r="G921" s="509">
        <v>131736</v>
      </c>
      <c r="H921" s="509">
        <v>1</v>
      </c>
      <c r="I921" s="509">
        <v>1996</v>
      </c>
      <c r="J921" s="509">
        <v>52</v>
      </c>
      <c r="K921" s="509">
        <v>103852</v>
      </c>
      <c r="L921" s="509">
        <v>0.78833424424606791</v>
      </c>
      <c r="M921" s="509">
        <v>1997.1538461538462</v>
      </c>
      <c r="N921" s="509">
        <v>41</v>
      </c>
      <c r="O921" s="509">
        <v>82041</v>
      </c>
      <c r="P921" s="522">
        <v>0.6227682638003279</v>
      </c>
      <c r="Q921" s="510">
        <v>2001</v>
      </c>
    </row>
    <row r="922" spans="1:17" ht="14.4" customHeight="1" x14ac:dyDescent="0.3">
      <c r="A922" s="505" t="s">
        <v>2476</v>
      </c>
      <c r="B922" s="506" t="s">
        <v>1917</v>
      </c>
      <c r="C922" s="506" t="s">
        <v>1894</v>
      </c>
      <c r="D922" s="506" t="s">
        <v>2175</v>
      </c>
      <c r="E922" s="506" t="s">
        <v>2176</v>
      </c>
      <c r="F922" s="509">
        <v>39</v>
      </c>
      <c r="G922" s="509">
        <v>104988</v>
      </c>
      <c r="H922" s="509">
        <v>1</v>
      </c>
      <c r="I922" s="509">
        <v>2692</v>
      </c>
      <c r="J922" s="509">
        <v>41</v>
      </c>
      <c r="K922" s="509">
        <v>110429</v>
      </c>
      <c r="L922" s="509">
        <v>1.051824970472816</v>
      </c>
      <c r="M922" s="509">
        <v>2693.3902439024391</v>
      </c>
      <c r="N922" s="509">
        <v>35</v>
      </c>
      <c r="O922" s="509">
        <v>94360</v>
      </c>
      <c r="P922" s="522">
        <v>0.89876938316760013</v>
      </c>
      <c r="Q922" s="510">
        <v>2696</v>
      </c>
    </row>
    <row r="923" spans="1:17" ht="14.4" customHeight="1" x14ac:dyDescent="0.3">
      <c r="A923" s="505" t="s">
        <v>2476</v>
      </c>
      <c r="B923" s="506" t="s">
        <v>1917</v>
      </c>
      <c r="C923" s="506" t="s">
        <v>1894</v>
      </c>
      <c r="D923" s="506" t="s">
        <v>2177</v>
      </c>
      <c r="E923" s="506" t="s">
        <v>2178</v>
      </c>
      <c r="F923" s="509">
        <v>17</v>
      </c>
      <c r="G923" s="509">
        <v>88060</v>
      </c>
      <c r="H923" s="509">
        <v>1</v>
      </c>
      <c r="I923" s="509">
        <v>5180</v>
      </c>
      <c r="J923" s="509">
        <v>10</v>
      </c>
      <c r="K923" s="509">
        <v>51836</v>
      </c>
      <c r="L923" s="509">
        <v>0.58864410629116515</v>
      </c>
      <c r="M923" s="509">
        <v>5183.6000000000004</v>
      </c>
      <c r="N923" s="509">
        <v>10</v>
      </c>
      <c r="O923" s="509">
        <v>51880</v>
      </c>
      <c r="P923" s="522">
        <v>0.58914376561435389</v>
      </c>
      <c r="Q923" s="510">
        <v>5188</v>
      </c>
    </row>
    <row r="924" spans="1:17" ht="14.4" customHeight="1" x14ac:dyDescent="0.3">
      <c r="A924" s="505" t="s">
        <v>2476</v>
      </c>
      <c r="B924" s="506" t="s">
        <v>1917</v>
      </c>
      <c r="C924" s="506" t="s">
        <v>1894</v>
      </c>
      <c r="D924" s="506" t="s">
        <v>2181</v>
      </c>
      <c r="E924" s="506" t="s">
        <v>2182</v>
      </c>
      <c r="F924" s="509">
        <v>13</v>
      </c>
      <c r="G924" s="509">
        <v>8554</v>
      </c>
      <c r="H924" s="509">
        <v>1</v>
      </c>
      <c r="I924" s="509">
        <v>658</v>
      </c>
      <c r="J924" s="509">
        <v>13</v>
      </c>
      <c r="K924" s="509">
        <v>8563</v>
      </c>
      <c r="L924" s="509">
        <v>1.0010521393500116</v>
      </c>
      <c r="M924" s="509">
        <v>658.69230769230774</v>
      </c>
      <c r="N924" s="509">
        <v>15</v>
      </c>
      <c r="O924" s="509">
        <v>9930</v>
      </c>
      <c r="P924" s="522">
        <v>1.160860416179565</v>
      </c>
      <c r="Q924" s="510">
        <v>662</v>
      </c>
    </row>
    <row r="925" spans="1:17" ht="14.4" customHeight="1" x14ac:dyDescent="0.3">
      <c r="A925" s="505" t="s">
        <v>2476</v>
      </c>
      <c r="B925" s="506" t="s">
        <v>1917</v>
      </c>
      <c r="C925" s="506" t="s">
        <v>1894</v>
      </c>
      <c r="D925" s="506" t="s">
        <v>2185</v>
      </c>
      <c r="E925" s="506" t="s">
        <v>2186</v>
      </c>
      <c r="F925" s="509">
        <v>11</v>
      </c>
      <c r="G925" s="509">
        <v>6105</v>
      </c>
      <c r="H925" s="509">
        <v>1</v>
      </c>
      <c r="I925" s="509">
        <v>555</v>
      </c>
      <c r="J925" s="509">
        <v>11</v>
      </c>
      <c r="K925" s="509">
        <v>6115</v>
      </c>
      <c r="L925" s="509">
        <v>1.0016380016380015</v>
      </c>
      <c r="M925" s="509">
        <v>555.90909090909088</v>
      </c>
      <c r="N925" s="509">
        <v>10</v>
      </c>
      <c r="O925" s="509">
        <v>5580</v>
      </c>
      <c r="P925" s="522">
        <v>0.91400491400491402</v>
      </c>
      <c r="Q925" s="510">
        <v>558</v>
      </c>
    </row>
    <row r="926" spans="1:17" ht="14.4" customHeight="1" x14ac:dyDescent="0.3">
      <c r="A926" s="505" t="s">
        <v>2476</v>
      </c>
      <c r="B926" s="506" t="s">
        <v>1917</v>
      </c>
      <c r="C926" s="506" t="s">
        <v>1894</v>
      </c>
      <c r="D926" s="506" t="s">
        <v>2189</v>
      </c>
      <c r="E926" s="506" t="s">
        <v>2190</v>
      </c>
      <c r="F926" s="509">
        <v>40</v>
      </c>
      <c r="G926" s="509">
        <v>6000</v>
      </c>
      <c r="H926" s="509">
        <v>1</v>
      </c>
      <c r="I926" s="509">
        <v>150</v>
      </c>
      <c r="J926" s="509">
        <v>45</v>
      </c>
      <c r="K926" s="509">
        <v>6771</v>
      </c>
      <c r="L926" s="509">
        <v>1.1285000000000001</v>
      </c>
      <c r="M926" s="509">
        <v>150.46666666666667</v>
      </c>
      <c r="N926" s="509">
        <v>29</v>
      </c>
      <c r="O926" s="509">
        <v>4379</v>
      </c>
      <c r="P926" s="522">
        <v>0.72983333333333333</v>
      </c>
      <c r="Q926" s="510">
        <v>151</v>
      </c>
    </row>
    <row r="927" spans="1:17" ht="14.4" customHeight="1" x14ac:dyDescent="0.3">
      <c r="A927" s="505" t="s">
        <v>2476</v>
      </c>
      <c r="B927" s="506" t="s">
        <v>1917</v>
      </c>
      <c r="C927" s="506" t="s">
        <v>1894</v>
      </c>
      <c r="D927" s="506" t="s">
        <v>2191</v>
      </c>
      <c r="E927" s="506" t="s">
        <v>2192</v>
      </c>
      <c r="F927" s="509">
        <v>7</v>
      </c>
      <c r="G927" s="509">
        <v>1351</v>
      </c>
      <c r="H927" s="509">
        <v>1</v>
      </c>
      <c r="I927" s="509">
        <v>193</v>
      </c>
      <c r="J927" s="509">
        <v>7</v>
      </c>
      <c r="K927" s="509">
        <v>1356</v>
      </c>
      <c r="L927" s="509">
        <v>1.0037009622501851</v>
      </c>
      <c r="M927" s="509">
        <v>193.71428571428572</v>
      </c>
      <c r="N927" s="509">
        <v>11</v>
      </c>
      <c r="O927" s="509">
        <v>2145</v>
      </c>
      <c r="P927" s="522">
        <v>1.5877128053293856</v>
      </c>
      <c r="Q927" s="510">
        <v>195</v>
      </c>
    </row>
    <row r="928" spans="1:17" ht="14.4" customHeight="1" x14ac:dyDescent="0.3">
      <c r="A928" s="505" t="s">
        <v>2476</v>
      </c>
      <c r="B928" s="506" t="s">
        <v>1917</v>
      </c>
      <c r="C928" s="506" t="s">
        <v>1894</v>
      </c>
      <c r="D928" s="506" t="s">
        <v>2193</v>
      </c>
      <c r="E928" s="506" t="s">
        <v>2194</v>
      </c>
      <c r="F928" s="509">
        <v>166</v>
      </c>
      <c r="G928" s="509">
        <v>32868</v>
      </c>
      <c r="H928" s="509">
        <v>1</v>
      </c>
      <c r="I928" s="509">
        <v>198</v>
      </c>
      <c r="J928" s="509">
        <v>237</v>
      </c>
      <c r="K928" s="509">
        <v>47036</v>
      </c>
      <c r="L928" s="509">
        <v>1.4310575635876841</v>
      </c>
      <c r="M928" s="509">
        <v>198.46413502109704</v>
      </c>
      <c r="N928" s="509">
        <v>201</v>
      </c>
      <c r="O928" s="509">
        <v>40200</v>
      </c>
      <c r="P928" s="522">
        <v>1.2230741146403796</v>
      </c>
      <c r="Q928" s="510">
        <v>200</v>
      </c>
    </row>
    <row r="929" spans="1:17" ht="14.4" customHeight="1" x14ac:dyDescent="0.3">
      <c r="A929" s="505" t="s">
        <v>2476</v>
      </c>
      <c r="B929" s="506" t="s">
        <v>1917</v>
      </c>
      <c r="C929" s="506" t="s">
        <v>1894</v>
      </c>
      <c r="D929" s="506" t="s">
        <v>2195</v>
      </c>
      <c r="E929" s="506" t="s">
        <v>2196</v>
      </c>
      <c r="F929" s="509">
        <v>13</v>
      </c>
      <c r="G929" s="509">
        <v>5395</v>
      </c>
      <c r="H929" s="509">
        <v>1</v>
      </c>
      <c r="I929" s="509">
        <v>415</v>
      </c>
      <c r="J929" s="509">
        <v>14</v>
      </c>
      <c r="K929" s="509">
        <v>5824</v>
      </c>
      <c r="L929" s="509">
        <v>1.0795180722891566</v>
      </c>
      <c r="M929" s="509">
        <v>416</v>
      </c>
      <c r="N929" s="509">
        <v>11</v>
      </c>
      <c r="O929" s="509">
        <v>4598</v>
      </c>
      <c r="P929" s="522">
        <v>0.85227062094531969</v>
      </c>
      <c r="Q929" s="510">
        <v>418</v>
      </c>
    </row>
    <row r="930" spans="1:17" ht="14.4" customHeight="1" x14ac:dyDescent="0.3">
      <c r="A930" s="505" t="s">
        <v>2476</v>
      </c>
      <c r="B930" s="506" t="s">
        <v>1917</v>
      </c>
      <c r="C930" s="506" t="s">
        <v>1894</v>
      </c>
      <c r="D930" s="506" t="s">
        <v>2199</v>
      </c>
      <c r="E930" s="506" t="s">
        <v>2200</v>
      </c>
      <c r="F930" s="509">
        <v>77</v>
      </c>
      <c r="G930" s="509">
        <v>12166</v>
      </c>
      <c r="H930" s="509">
        <v>1</v>
      </c>
      <c r="I930" s="509">
        <v>158</v>
      </c>
      <c r="J930" s="509">
        <v>77</v>
      </c>
      <c r="K930" s="509">
        <v>12201</v>
      </c>
      <c r="L930" s="509">
        <v>1.0028768699654775</v>
      </c>
      <c r="M930" s="509">
        <v>158.45454545454547</v>
      </c>
      <c r="N930" s="509">
        <v>77</v>
      </c>
      <c r="O930" s="509">
        <v>12243</v>
      </c>
      <c r="P930" s="522">
        <v>1.0063291139240507</v>
      </c>
      <c r="Q930" s="510">
        <v>159</v>
      </c>
    </row>
    <row r="931" spans="1:17" ht="14.4" customHeight="1" x14ac:dyDescent="0.3">
      <c r="A931" s="505" t="s">
        <v>2476</v>
      </c>
      <c r="B931" s="506" t="s">
        <v>1917</v>
      </c>
      <c r="C931" s="506" t="s">
        <v>1894</v>
      </c>
      <c r="D931" s="506" t="s">
        <v>2201</v>
      </c>
      <c r="E931" s="506"/>
      <c r="F931" s="509"/>
      <c r="G931" s="509"/>
      <c r="H931" s="509"/>
      <c r="I931" s="509"/>
      <c r="J931" s="509">
        <v>2</v>
      </c>
      <c r="K931" s="509">
        <v>626</v>
      </c>
      <c r="L931" s="509"/>
      <c r="M931" s="509">
        <v>313</v>
      </c>
      <c r="N931" s="509"/>
      <c r="O931" s="509"/>
      <c r="P931" s="522"/>
      <c r="Q931" s="510"/>
    </row>
    <row r="932" spans="1:17" ht="14.4" customHeight="1" x14ac:dyDescent="0.3">
      <c r="A932" s="505" t="s">
        <v>2476</v>
      </c>
      <c r="B932" s="506" t="s">
        <v>1917</v>
      </c>
      <c r="C932" s="506" t="s">
        <v>1894</v>
      </c>
      <c r="D932" s="506" t="s">
        <v>2202</v>
      </c>
      <c r="E932" s="506" t="s">
        <v>2203</v>
      </c>
      <c r="F932" s="509">
        <v>2</v>
      </c>
      <c r="G932" s="509">
        <v>850</v>
      </c>
      <c r="H932" s="509">
        <v>1</v>
      </c>
      <c r="I932" s="509">
        <v>425</v>
      </c>
      <c r="J932" s="509">
        <v>5</v>
      </c>
      <c r="K932" s="509">
        <v>2127</v>
      </c>
      <c r="L932" s="509">
        <v>2.5023529411764707</v>
      </c>
      <c r="M932" s="509">
        <v>425.4</v>
      </c>
      <c r="N932" s="509">
        <v>4</v>
      </c>
      <c r="O932" s="509">
        <v>1712</v>
      </c>
      <c r="P932" s="522">
        <v>2.0141176470588236</v>
      </c>
      <c r="Q932" s="510">
        <v>428</v>
      </c>
    </row>
    <row r="933" spans="1:17" ht="14.4" customHeight="1" x14ac:dyDescent="0.3">
      <c r="A933" s="505" t="s">
        <v>2476</v>
      </c>
      <c r="B933" s="506" t="s">
        <v>1917</v>
      </c>
      <c r="C933" s="506" t="s">
        <v>1894</v>
      </c>
      <c r="D933" s="506" t="s">
        <v>2204</v>
      </c>
      <c r="E933" s="506" t="s">
        <v>2205</v>
      </c>
      <c r="F933" s="509">
        <v>18</v>
      </c>
      <c r="G933" s="509">
        <v>38124</v>
      </c>
      <c r="H933" s="509">
        <v>1</v>
      </c>
      <c r="I933" s="509">
        <v>2118</v>
      </c>
      <c r="J933" s="509">
        <v>18</v>
      </c>
      <c r="K933" s="509">
        <v>38145</v>
      </c>
      <c r="L933" s="509">
        <v>1.0005508341202392</v>
      </c>
      <c r="M933" s="509">
        <v>2119.1666666666665</v>
      </c>
      <c r="N933" s="509">
        <v>23</v>
      </c>
      <c r="O933" s="509">
        <v>48829</v>
      </c>
      <c r="P933" s="522">
        <v>1.2807942503409926</v>
      </c>
      <c r="Q933" s="510">
        <v>2123</v>
      </c>
    </row>
    <row r="934" spans="1:17" ht="14.4" customHeight="1" x14ac:dyDescent="0.3">
      <c r="A934" s="505" t="s">
        <v>2476</v>
      </c>
      <c r="B934" s="506" t="s">
        <v>1917</v>
      </c>
      <c r="C934" s="506" t="s">
        <v>1894</v>
      </c>
      <c r="D934" s="506" t="s">
        <v>2206</v>
      </c>
      <c r="E934" s="506" t="s">
        <v>2138</v>
      </c>
      <c r="F934" s="509">
        <v>8</v>
      </c>
      <c r="G934" s="509">
        <v>14912</v>
      </c>
      <c r="H934" s="509">
        <v>1</v>
      </c>
      <c r="I934" s="509">
        <v>1864</v>
      </c>
      <c r="J934" s="509"/>
      <c r="K934" s="509"/>
      <c r="L934" s="509"/>
      <c r="M934" s="509"/>
      <c r="N934" s="509">
        <v>2</v>
      </c>
      <c r="O934" s="509">
        <v>3738</v>
      </c>
      <c r="P934" s="522">
        <v>0.25067060085836912</v>
      </c>
      <c r="Q934" s="510">
        <v>1869</v>
      </c>
    </row>
    <row r="935" spans="1:17" ht="14.4" customHeight="1" x14ac:dyDescent="0.3">
      <c r="A935" s="505" t="s">
        <v>2476</v>
      </c>
      <c r="B935" s="506" t="s">
        <v>1917</v>
      </c>
      <c r="C935" s="506" t="s">
        <v>1894</v>
      </c>
      <c r="D935" s="506" t="s">
        <v>2207</v>
      </c>
      <c r="E935" s="506" t="s">
        <v>2208</v>
      </c>
      <c r="F935" s="509">
        <v>1</v>
      </c>
      <c r="G935" s="509">
        <v>158</v>
      </c>
      <c r="H935" s="509">
        <v>1</v>
      </c>
      <c r="I935" s="509">
        <v>158</v>
      </c>
      <c r="J935" s="509"/>
      <c r="K935" s="509"/>
      <c r="L935" s="509"/>
      <c r="M935" s="509"/>
      <c r="N935" s="509"/>
      <c r="O935" s="509"/>
      <c r="P935" s="522"/>
      <c r="Q935" s="510"/>
    </row>
    <row r="936" spans="1:17" ht="14.4" customHeight="1" x14ac:dyDescent="0.3">
      <c r="A936" s="505" t="s">
        <v>2476</v>
      </c>
      <c r="B936" s="506" t="s">
        <v>1917</v>
      </c>
      <c r="C936" s="506" t="s">
        <v>1894</v>
      </c>
      <c r="D936" s="506" t="s">
        <v>2209</v>
      </c>
      <c r="E936" s="506" t="s">
        <v>2210</v>
      </c>
      <c r="F936" s="509">
        <v>2</v>
      </c>
      <c r="G936" s="509">
        <v>19422</v>
      </c>
      <c r="H936" s="509">
        <v>1</v>
      </c>
      <c r="I936" s="509">
        <v>9711</v>
      </c>
      <c r="J936" s="509">
        <v>1</v>
      </c>
      <c r="K936" s="509">
        <v>9711</v>
      </c>
      <c r="L936" s="509">
        <v>0.5</v>
      </c>
      <c r="M936" s="509">
        <v>9711</v>
      </c>
      <c r="N936" s="509"/>
      <c r="O936" s="509"/>
      <c r="P936" s="522"/>
      <c r="Q936" s="510"/>
    </row>
    <row r="937" spans="1:17" ht="14.4" customHeight="1" x14ac:dyDescent="0.3">
      <c r="A937" s="505" t="s">
        <v>2476</v>
      </c>
      <c r="B937" s="506" t="s">
        <v>1917</v>
      </c>
      <c r="C937" s="506" t="s">
        <v>1894</v>
      </c>
      <c r="D937" s="506" t="s">
        <v>2211</v>
      </c>
      <c r="E937" s="506" t="s">
        <v>2212</v>
      </c>
      <c r="F937" s="509">
        <v>28</v>
      </c>
      <c r="G937" s="509">
        <v>25536</v>
      </c>
      <c r="H937" s="509">
        <v>1</v>
      </c>
      <c r="I937" s="509">
        <v>912</v>
      </c>
      <c r="J937" s="509">
        <v>31</v>
      </c>
      <c r="K937" s="509">
        <v>28302</v>
      </c>
      <c r="L937" s="509">
        <v>1.1083176691729324</v>
      </c>
      <c r="M937" s="509">
        <v>912.9677419354839</v>
      </c>
      <c r="N937" s="509">
        <v>20</v>
      </c>
      <c r="O937" s="509">
        <v>18340</v>
      </c>
      <c r="P937" s="522">
        <v>0.7182017543859649</v>
      </c>
      <c r="Q937" s="510">
        <v>917</v>
      </c>
    </row>
    <row r="938" spans="1:17" ht="14.4" customHeight="1" x14ac:dyDescent="0.3">
      <c r="A938" s="505" t="s">
        <v>2476</v>
      </c>
      <c r="B938" s="506" t="s">
        <v>1917</v>
      </c>
      <c r="C938" s="506" t="s">
        <v>1894</v>
      </c>
      <c r="D938" s="506" t="s">
        <v>2215</v>
      </c>
      <c r="E938" s="506" t="s">
        <v>2216</v>
      </c>
      <c r="F938" s="509">
        <v>4</v>
      </c>
      <c r="G938" s="509">
        <v>33536</v>
      </c>
      <c r="H938" s="509">
        <v>1</v>
      </c>
      <c r="I938" s="509">
        <v>8384</v>
      </c>
      <c r="J938" s="509"/>
      <c r="K938" s="509"/>
      <c r="L938" s="509"/>
      <c r="M938" s="509"/>
      <c r="N938" s="509">
        <v>4</v>
      </c>
      <c r="O938" s="509">
        <v>33596</v>
      </c>
      <c r="P938" s="522">
        <v>1.0017891221374047</v>
      </c>
      <c r="Q938" s="510">
        <v>8399</v>
      </c>
    </row>
    <row r="939" spans="1:17" ht="14.4" customHeight="1" x14ac:dyDescent="0.3">
      <c r="A939" s="505" t="s">
        <v>2476</v>
      </c>
      <c r="B939" s="506" t="s">
        <v>1917</v>
      </c>
      <c r="C939" s="506" t="s">
        <v>1894</v>
      </c>
      <c r="D939" s="506" t="s">
        <v>2223</v>
      </c>
      <c r="E939" s="506" t="s">
        <v>2224</v>
      </c>
      <c r="F939" s="509">
        <v>1</v>
      </c>
      <c r="G939" s="509">
        <v>1993</v>
      </c>
      <c r="H939" s="509">
        <v>1</v>
      </c>
      <c r="I939" s="509">
        <v>1993</v>
      </c>
      <c r="J939" s="509"/>
      <c r="K939" s="509"/>
      <c r="L939" s="509"/>
      <c r="M939" s="509"/>
      <c r="N939" s="509">
        <v>1</v>
      </c>
      <c r="O939" s="509">
        <v>2005</v>
      </c>
      <c r="P939" s="522">
        <v>1.0060210737581536</v>
      </c>
      <c r="Q939" s="510">
        <v>2005</v>
      </c>
    </row>
    <row r="940" spans="1:17" ht="14.4" customHeight="1" x14ac:dyDescent="0.3">
      <c r="A940" s="505" t="s">
        <v>2476</v>
      </c>
      <c r="B940" s="506" t="s">
        <v>1917</v>
      </c>
      <c r="C940" s="506" t="s">
        <v>1894</v>
      </c>
      <c r="D940" s="506" t="s">
        <v>2231</v>
      </c>
      <c r="E940" s="506" t="s">
        <v>2232</v>
      </c>
      <c r="F940" s="509">
        <v>2</v>
      </c>
      <c r="G940" s="509">
        <v>730</v>
      </c>
      <c r="H940" s="509">
        <v>1</v>
      </c>
      <c r="I940" s="509">
        <v>365</v>
      </c>
      <c r="J940" s="509"/>
      <c r="K940" s="509"/>
      <c r="L940" s="509"/>
      <c r="M940" s="509"/>
      <c r="N940" s="509"/>
      <c r="O940" s="509"/>
      <c r="P940" s="522"/>
      <c r="Q940" s="510"/>
    </row>
    <row r="941" spans="1:17" ht="14.4" customHeight="1" x14ac:dyDescent="0.3">
      <c r="A941" s="505" t="s">
        <v>2476</v>
      </c>
      <c r="B941" s="506" t="s">
        <v>1917</v>
      </c>
      <c r="C941" s="506" t="s">
        <v>1894</v>
      </c>
      <c r="D941" s="506" t="s">
        <v>2480</v>
      </c>
      <c r="E941" s="506" t="s">
        <v>2481</v>
      </c>
      <c r="F941" s="509">
        <v>1</v>
      </c>
      <c r="G941" s="509">
        <v>577</v>
      </c>
      <c r="H941" s="509">
        <v>1</v>
      </c>
      <c r="I941" s="509">
        <v>577</v>
      </c>
      <c r="J941" s="509"/>
      <c r="K941" s="509"/>
      <c r="L941" s="509"/>
      <c r="M941" s="509"/>
      <c r="N941" s="509"/>
      <c r="O941" s="509"/>
      <c r="P941" s="522"/>
      <c r="Q941" s="510"/>
    </row>
    <row r="942" spans="1:17" ht="14.4" customHeight="1" x14ac:dyDescent="0.3">
      <c r="A942" s="505" t="s">
        <v>2476</v>
      </c>
      <c r="B942" s="506" t="s">
        <v>1917</v>
      </c>
      <c r="C942" s="506" t="s">
        <v>1894</v>
      </c>
      <c r="D942" s="506" t="s">
        <v>2237</v>
      </c>
      <c r="E942" s="506" t="s">
        <v>2238</v>
      </c>
      <c r="F942" s="509"/>
      <c r="G942" s="509"/>
      <c r="H942" s="509"/>
      <c r="I942" s="509"/>
      <c r="J942" s="509">
        <v>3</v>
      </c>
      <c r="K942" s="509">
        <v>1988</v>
      </c>
      <c r="L942" s="509"/>
      <c r="M942" s="509">
        <v>662.66666666666663</v>
      </c>
      <c r="N942" s="509"/>
      <c r="O942" s="509"/>
      <c r="P942" s="522"/>
      <c r="Q942" s="510"/>
    </row>
    <row r="943" spans="1:17" ht="14.4" customHeight="1" x14ac:dyDescent="0.3">
      <c r="A943" s="505" t="s">
        <v>2482</v>
      </c>
      <c r="B943" s="506" t="s">
        <v>1917</v>
      </c>
      <c r="C943" s="506" t="s">
        <v>1918</v>
      </c>
      <c r="D943" s="506" t="s">
        <v>1923</v>
      </c>
      <c r="E943" s="506" t="s">
        <v>1924</v>
      </c>
      <c r="F943" s="509">
        <v>0.66</v>
      </c>
      <c r="G943" s="509">
        <v>1763.16</v>
      </c>
      <c r="H943" s="509">
        <v>1</v>
      </c>
      <c r="I943" s="509">
        <v>2671.4545454545455</v>
      </c>
      <c r="J943" s="509"/>
      <c r="K943" s="509"/>
      <c r="L943" s="509"/>
      <c r="M943" s="509"/>
      <c r="N943" s="509">
        <v>0.33</v>
      </c>
      <c r="O943" s="509">
        <v>843.25</v>
      </c>
      <c r="P943" s="522">
        <v>0.47826062297239047</v>
      </c>
      <c r="Q943" s="510">
        <v>2555.30303030303</v>
      </c>
    </row>
    <row r="944" spans="1:17" ht="14.4" customHeight="1" x14ac:dyDescent="0.3">
      <c r="A944" s="505" t="s">
        <v>2482</v>
      </c>
      <c r="B944" s="506" t="s">
        <v>1917</v>
      </c>
      <c r="C944" s="506" t="s">
        <v>1918</v>
      </c>
      <c r="D944" s="506" t="s">
        <v>1925</v>
      </c>
      <c r="E944" s="506" t="s">
        <v>1924</v>
      </c>
      <c r="F944" s="509">
        <v>0.2</v>
      </c>
      <c r="G944" s="509">
        <v>1335.72</v>
      </c>
      <c r="H944" s="509">
        <v>1</v>
      </c>
      <c r="I944" s="509">
        <v>6678.5999999999995</v>
      </c>
      <c r="J944" s="509"/>
      <c r="K944" s="509"/>
      <c r="L944" s="509"/>
      <c r="M944" s="509"/>
      <c r="N944" s="509"/>
      <c r="O944" s="509"/>
      <c r="P944" s="522"/>
      <c r="Q944" s="510"/>
    </row>
    <row r="945" spans="1:17" ht="14.4" customHeight="1" x14ac:dyDescent="0.3">
      <c r="A945" s="505" t="s">
        <v>2482</v>
      </c>
      <c r="B945" s="506" t="s">
        <v>1917</v>
      </c>
      <c r="C945" s="506" t="s">
        <v>1918</v>
      </c>
      <c r="D945" s="506" t="s">
        <v>1927</v>
      </c>
      <c r="E945" s="506" t="s">
        <v>637</v>
      </c>
      <c r="F945" s="509">
        <v>0.7</v>
      </c>
      <c r="G945" s="509">
        <v>686.3</v>
      </c>
      <c r="H945" s="509">
        <v>1</v>
      </c>
      <c r="I945" s="509">
        <v>980.42857142857144</v>
      </c>
      <c r="J945" s="509"/>
      <c r="K945" s="509"/>
      <c r="L945" s="509"/>
      <c r="M945" s="509"/>
      <c r="N945" s="509"/>
      <c r="O945" s="509"/>
      <c r="P945" s="522"/>
      <c r="Q945" s="510"/>
    </row>
    <row r="946" spans="1:17" ht="14.4" customHeight="1" x14ac:dyDescent="0.3">
      <c r="A946" s="505" t="s">
        <v>2482</v>
      </c>
      <c r="B946" s="506" t="s">
        <v>1917</v>
      </c>
      <c r="C946" s="506" t="s">
        <v>1918</v>
      </c>
      <c r="D946" s="506" t="s">
        <v>1931</v>
      </c>
      <c r="E946" s="506" t="s">
        <v>716</v>
      </c>
      <c r="F946" s="509"/>
      <c r="G946" s="509"/>
      <c r="H946" s="509"/>
      <c r="I946" s="509"/>
      <c r="J946" s="509">
        <v>0.2</v>
      </c>
      <c r="K946" s="509">
        <v>2067.48</v>
      </c>
      <c r="L946" s="509"/>
      <c r="M946" s="509">
        <v>10337.4</v>
      </c>
      <c r="N946" s="509"/>
      <c r="O946" s="509"/>
      <c r="P946" s="522"/>
      <c r="Q946" s="510"/>
    </row>
    <row r="947" spans="1:17" ht="14.4" customHeight="1" x14ac:dyDescent="0.3">
      <c r="A947" s="505" t="s">
        <v>2482</v>
      </c>
      <c r="B947" s="506" t="s">
        <v>1917</v>
      </c>
      <c r="C947" s="506" t="s">
        <v>1918</v>
      </c>
      <c r="D947" s="506" t="s">
        <v>1934</v>
      </c>
      <c r="E947" s="506" t="s">
        <v>716</v>
      </c>
      <c r="F947" s="509">
        <v>0.05</v>
      </c>
      <c r="G947" s="509">
        <v>322.49</v>
      </c>
      <c r="H947" s="509">
        <v>1</v>
      </c>
      <c r="I947" s="509">
        <v>6449.8</v>
      </c>
      <c r="J947" s="509"/>
      <c r="K947" s="509"/>
      <c r="L947" s="509"/>
      <c r="M947" s="509"/>
      <c r="N947" s="509"/>
      <c r="O947" s="509"/>
      <c r="P947" s="522"/>
      <c r="Q947" s="510"/>
    </row>
    <row r="948" spans="1:17" ht="14.4" customHeight="1" x14ac:dyDescent="0.3">
      <c r="A948" s="505" t="s">
        <v>2482</v>
      </c>
      <c r="B948" s="506" t="s">
        <v>1917</v>
      </c>
      <c r="C948" s="506" t="s">
        <v>1918</v>
      </c>
      <c r="D948" s="506" t="s">
        <v>1943</v>
      </c>
      <c r="E948" s="506" t="s">
        <v>660</v>
      </c>
      <c r="F948" s="509">
        <v>0.33</v>
      </c>
      <c r="G948" s="509">
        <v>3597.46</v>
      </c>
      <c r="H948" s="509">
        <v>1</v>
      </c>
      <c r="I948" s="509">
        <v>10901.393939393938</v>
      </c>
      <c r="J948" s="509">
        <v>0.12000000000000001</v>
      </c>
      <c r="K948" s="509">
        <v>1310.5900000000001</v>
      </c>
      <c r="L948" s="509">
        <v>0.36430981859423039</v>
      </c>
      <c r="M948" s="509">
        <v>10921.583333333334</v>
      </c>
      <c r="N948" s="509"/>
      <c r="O948" s="509"/>
      <c r="P948" s="522"/>
      <c r="Q948" s="510"/>
    </row>
    <row r="949" spans="1:17" ht="14.4" customHeight="1" x14ac:dyDescent="0.3">
      <c r="A949" s="505" t="s">
        <v>2482</v>
      </c>
      <c r="B949" s="506" t="s">
        <v>1917</v>
      </c>
      <c r="C949" s="506" t="s">
        <v>1918</v>
      </c>
      <c r="D949" s="506" t="s">
        <v>1944</v>
      </c>
      <c r="E949" s="506" t="s">
        <v>738</v>
      </c>
      <c r="F949" s="509">
        <v>0.1</v>
      </c>
      <c r="G949" s="509">
        <v>193.91</v>
      </c>
      <c r="H949" s="509">
        <v>1</v>
      </c>
      <c r="I949" s="509">
        <v>1939.1</v>
      </c>
      <c r="J949" s="509">
        <v>0.1</v>
      </c>
      <c r="K949" s="509">
        <v>195.61</v>
      </c>
      <c r="L949" s="509">
        <v>1.0087669537414266</v>
      </c>
      <c r="M949" s="509">
        <v>1956.1000000000001</v>
      </c>
      <c r="N949" s="509"/>
      <c r="O949" s="509"/>
      <c r="P949" s="522"/>
      <c r="Q949" s="510"/>
    </row>
    <row r="950" spans="1:17" ht="14.4" customHeight="1" x14ac:dyDescent="0.3">
      <c r="A950" s="505" t="s">
        <v>2482</v>
      </c>
      <c r="B950" s="506" t="s">
        <v>1917</v>
      </c>
      <c r="C950" s="506" t="s">
        <v>1918</v>
      </c>
      <c r="D950" s="506" t="s">
        <v>1945</v>
      </c>
      <c r="E950" s="506" t="s">
        <v>660</v>
      </c>
      <c r="F950" s="509"/>
      <c r="G950" s="509"/>
      <c r="H950" s="509"/>
      <c r="I950" s="509"/>
      <c r="J950" s="509">
        <v>0.25</v>
      </c>
      <c r="K950" s="509">
        <v>546.08000000000004</v>
      </c>
      <c r="L950" s="509"/>
      <c r="M950" s="509">
        <v>2184.3200000000002</v>
      </c>
      <c r="N950" s="509">
        <v>0.25</v>
      </c>
      <c r="O950" s="509">
        <v>442.7</v>
      </c>
      <c r="P950" s="522"/>
      <c r="Q950" s="510">
        <v>1770.8</v>
      </c>
    </row>
    <row r="951" spans="1:17" ht="14.4" customHeight="1" x14ac:dyDescent="0.3">
      <c r="A951" s="505" t="s">
        <v>2482</v>
      </c>
      <c r="B951" s="506" t="s">
        <v>1917</v>
      </c>
      <c r="C951" s="506" t="s">
        <v>1918</v>
      </c>
      <c r="D951" s="506" t="s">
        <v>1946</v>
      </c>
      <c r="E951" s="506" t="s">
        <v>645</v>
      </c>
      <c r="F951" s="509"/>
      <c r="G951" s="509"/>
      <c r="H951" s="509"/>
      <c r="I951" s="509"/>
      <c r="J951" s="509">
        <v>0.15</v>
      </c>
      <c r="K951" s="509">
        <v>56.9</v>
      </c>
      <c r="L951" s="509"/>
      <c r="M951" s="509">
        <v>379.33333333333331</v>
      </c>
      <c r="N951" s="509">
        <v>0.08</v>
      </c>
      <c r="O951" s="509">
        <v>41.41</v>
      </c>
      <c r="P951" s="522"/>
      <c r="Q951" s="510">
        <v>517.625</v>
      </c>
    </row>
    <row r="952" spans="1:17" ht="14.4" customHeight="1" x14ac:dyDescent="0.3">
      <c r="A952" s="505" t="s">
        <v>2482</v>
      </c>
      <c r="B952" s="506" t="s">
        <v>1917</v>
      </c>
      <c r="C952" s="506" t="s">
        <v>1887</v>
      </c>
      <c r="D952" s="506" t="s">
        <v>2041</v>
      </c>
      <c r="E952" s="506" t="s">
        <v>2042</v>
      </c>
      <c r="F952" s="509">
        <v>1</v>
      </c>
      <c r="G952" s="509">
        <v>893.9</v>
      </c>
      <c r="H952" s="509">
        <v>1</v>
      </c>
      <c r="I952" s="509">
        <v>893.9</v>
      </c>
      <c r="J952" s="509"/>
      <c r="K952" s="509"/>
      <c r="L952" s="509"/>
      <c r="M952" s="509"/>
      <c r="N952" s="509"/>
      <c r="O952" s="509"/>
      <c r="P952" s="522"/>
      <c r="Q952" s="510"/>
    </row>
    <row r="953" spans="1:17" ht="14.4" customHeight="1" x14ac:dyDescent="0.3">
      <c r="A953" s="505" t="s">
        <v>2482</v>
      </c>
      <c r="B953" s="506" t="s">
        <v>1917</v>
      </c>
      <c r="C953" s="506" t="s">
        <v>1894</v>
      </c>
      <c r="D953" s="506" t="s">
        <v>2089</v>
      </c>
      <c r="E953" s="506" t="s">
        <v>2090</v>
      </c>
      <c r="F953" s="509">
        <v>4</v>
      </c>
      <c r="G953" s="509">
        <v>820</v>
      </c>
      <c r="H953" s="509">
        <v>1</v>
      </c>
      <c r="I953" s="509">
        <v>205</v>
      </c>
      <c r="J953" s="509">
        <v>1</v>
      </c>
      <c r="K953" s="509">
        <v>206</v>
      </c>
      <c r="L953" s="509">
        <v>0.25121951219512195</v>
      </c>
      <c r="M953" s="509">
        <v>206</v>
      </c>
      <c r="N953" s="509">
        <v>2</v>
      </c>
      <c r="O953" s="509">
        <v>414</v>
      </c>
      <c r="P953" s="522">
        <v>0.50487804878048781</v>
      </c>
      <c r="Q953" s="510">
        <v>207</v>
      </c>
    </row>
    <row r="954" spans="1:17" ht="14.4" customHeight="1" x14ac:dyDescent="0.3">
      <c r="A954" s="505" t="s">
        <v>2482</v>
      </c>
      <c r="B954" s="506" t="s">
        <v>1917</v>
      </c>
      <c r="C954" s="506" t="s">
        <v>1894</v>
      </c>
      <c r="D954" s="506" t="s">
        <v>2091</v>
      </c>
      <c r="E954" s="506" t="s">
        <v>2092</v>
      </c>
      <c r="F954" s="509">
        <v>5</v>
      </c>
      <c r="G954" s="509">
        <v>750</v>
      </c>
      <c r="H954" s="509">
        <v>1</v>
      </c>
      <c r="I954" s="509">
        <v>150</v>
      </c>
      <c r="J954" s="509">
        <v>2</v>
      </c>
      <c r="K954" s="509">
        <v>300</v>
      </c>
      <c r="L954" s="509">
        <v>0.4</v>
      </c>
      <c r="M954" s="509">
        <v>150</v>
      </c>
      <c r="N954" s="509">
        <v>2</v>
      </c>
      <c r="O954" s="509">
        <v>302</v>
      </c>
      <c r="P954" s="522">
        <v>0.40266666666666667</v>
      </c>
      <c r="Q954" s="510">
        <v>151</v>
      </c>
    </row>
    <row r="955" spans="1:17" ht="14.4" customHeight="1" x14ac:dyDescent="0.3">
      <c r="A955" s="505" t="s">
        <v>2482</v>
      </c>
      <c r="B955" s="506" t="s">
        <v>1917</v>
      </c>
      <c r="C955" s="506" t="s">
        <v>1894</v>
      </c>
      <c r="D955" s="506" t="s">
        <v>2093</v>
      </c>
      <c r="E955" s="506" t="s">
        <v>2094</v>
      </c>
      <c r="F955" s="509">
        <v>5</v>
      </c>
      <c r="G955" s="509">
        <v>910</v>
      </c>
      <c r="H955" s="509">
        <v>1</v>
      </c>
      <c r="I955" s="509">
        <v>182</v>
      </c>
      <c r="J955" s="509">
        <v>3</v>
      </c>
      <c r="K955" s="509">
        <v>547</v>
      </c>
      <c r="L955" s="509">
        <v>0.60109890109890107</v>
      </c>
      <c r="M955" s="509">
        <v>182.33333333333334</v>
      </c>
      <c r="N955" s="509">
        <v>6</v>
      </c>
      <c r="O955" s="509">
        <v>1098</v>
      </c>
      <c r="P955" s="522">
        <v>1.2065934065934065</v>
      </c>
      <c r="Q955" s="510">
        <v>183</v>
      </c>
    </row>
    <row r="956" spans="1:17" ht="14.4" customHeight="1" x14ac:dyDescent="0.3">
      <c r="A956" s="505" t="s">
        <v>2482</v>
      </c>
      <c r="B956" s="506" t="s">
        <v>1917</v>
      </c>
      <c r="C956" s="506" t="s">
        <v>1894</v>
      </c>
      <c r="D956" s="506" t="s">
        <v>2095</v>
      </c>
      <c r="E956" s="506" t="s">
        <v>2096</v>
      </c>
      <c r="F956" s="509">
        <v>346</v>
      </c>
      <c r="G956" s="509">
        <v>42904</v>
      </c>
      <c r="H956" s="509">
        <v>1</v>
      </c>
      <c r="I956" s="509">
        <v>124</v>
      </c>
      <c r="J956" s="509">
        <v>319</v>
      </c>
      <c r="K956" s="509">
        <v>39709</v>
      </c>
      <c r="L956" s="509">
        <v>0.92553141898191316</v>
      </c>
      <c r="M956" s="509">
        <v>124.47962382445141</v>
      </c>
      <c r="N956" s="509">
        <v>373</v>
      </c>
      <c r="O956" s="509">
        <v>46625</v>
      </c>
      <c r="P956" s="522">
        <v>1.0867285101622226</v>
      </c>
      <c r="Q956" s="510">
        <v>125</v>
      </c>
    </row>
    <row r="957" spans="1:17" ht="14.4" customHeight="1" x14ac:dyDescent="0.3">
      <c r="A957" s="505" t="s">
        <v>2482</v>
      </c>
      <c r="B957" s="506" t="s">
        <v>1917</v>
      </c>
      <c r="C957" s="506" t="s">
        <v>1894</v>
      </c>
      <c r="D957" s="506" t="s">
        <v>2097</v>
      </c>
      <c r="E957" s="506" t="s">
        <v>2098</v>
      </c>
      <c r="F957" s="509">
        <v>399</v>
      </c>
      <c r="G957" s="509">
        <v>86583</v>
      </c>
      <c r="H957" s="509">
        <v>1</v>
      </c>
      <c r="I957" s="509">
        <v>217</v>
      </c>
      <c r="J957" s="509">
        <v>483</v>
      </c>
      <c r="K957" s="509">
        <v>104986</v>
      </c>
      <c r="L957" s="509">
        <v>1.2125474977766999</v>
      </c>
      <c r="M957" s="509">
        <v>217.36231884057972</v>
      </c>
      <c r="N957" s="509">
        <v>478</v>
      </c>
      <c r="O957" s="509">
        <v>104682</v>
      </c>
      <c r="P957" s="522">
        <v>1.2090364159246041</v>
      </c>
      <c r="Q957" s="510">
        <v>219</v>
      </c>
    </row>
    <row r="958" spans="1:17" ht="14.4" customHeight="1" x14ac:dyDescent="0.3">
      <c r="A958" s="505" t="s">
        <v>2482</v>
      </c>
      <c r="B958" s="506" t="s">
        <v>1917</v>
      </c>
      <c r="C958" s="506" t="s">
        <v>1894</v>
      </c>
      <c r="D958" s="506" t="s">
        <v>2099</v>
      </c>
      <c r="E958" s="506" t="s">
        <v>2100</v>
      </c>
      <c r="F958" s="509">
        <v>2</v>
      </c>
      <c r="G958" s="509">
        <v>434</v>
      </c>
      <c r="H958" s="509">
        <v>1</v>
      </c>
      <c r="I958" s="509">
        <v>217</v>
      </c>
      <c r="J958" s="509"/>
      <c r="K958" s="509"/>
      <c r="L958" s="509"/>
      <c r="M958" s="509"/>
      <c r="N958" s="509"/>
      <c r="O958" s="509"/>
      <c r="P958" s="522"/>
      <c r="Q958" s="510"/>
    </row>
    <row r="959" spans="1:17" ht="14.4" customHeight="1" x14ac:dyDescent="0.3">
      <c r="A959" s="505" t="s">
        <v>2482</v>
      </c>
      <c r="B959" s="506" t="s">
        <v>1917</v>
      </c>
      <c r="C959" s="506" t="s">
        <v>1894</v>
      </c>
      <c r="D959" s="506" t="s">
        <v>2103</v>
      </c>
      <c r="E959" s="506" t="s">
        <v>2104</v>
      </c>
      <c r="F959" s="509">
        <v>5</v>
      </c>
      <c r="G959" s="509">
        <v>1095</v>
      </c>
      <c r="H959" s="509">
        <v>1</v>
      </c>
      <c r="I959" s="509">
        <v>219</v>
      </c>
      <c r="J959" s="509">
        <v>5</v>
      </c>
      <c r="K959" s="509">
        <v>1095</v>
      </c>
      <c r="L959" s="509">
        <v>1</v>
      </c>
      <c r="M959" s="509">
        <v>219</v>
      </c>
      <c r="N959" s="509">
        <v>4</v>
      </c>
      <c r="O959" s="509">
        <v>884</v>
      </c>
      <c r="P959" s="522">
        <v>0.80730593607305934</v>
      </c>
      <c r="Q959" s="510">
        <v>221</v>
      </c>
    </row>
    <row r="960" spans="1:17" ht="14.4" customHeight="1" x14ac:dyDescent="0.3">
      <c r="A960" s="505" t="s">
        <v>2482</v>
      </c>
      <c r="B960" s="506" t="s">
        <v>1917</v>
      </c>
      <c r="C960" s="506" t="s">
        <v>1894</v>
      </c>
      <c r="D960" s="506" t="s">
        <v>2105</v>
      </c>
      <c r="E960" s="506" t="s">
        <v>2106</v>
      </c>
      <c r="F960" s="509"/>
      <c r="G960" s="509"/>
      <c r="H960" s="509"/>
      <c r="I960" s="509"/>
      <c r="J960" s="509">
        <v>1</v>
      </c>
      <c r="K960" s="509">
        <v>609</v>
      </c>
      <c r="L960" s="509"/>
      <c r="M960" s="509">
        <v>609</v>
      </c>
      <c r="N960" s="509">
        <v>1</v>
      </c>
      <c r="O960" s="509">
        <v>613</v>
      </c>
      <c r="P960" s="522"/>
      <c r="Q960" s="510">
        <v>613</v>
      </c>
    </row>
    <row r="961" spans="1:17" ht="14.4" customHeight="1" x14ac:dyDescent="0.3">
      <c r="A961" s="505" t="s">
        <v>2482</v>
      </c>
      <c r="B961" s="506" t="s">
        <v>1917</v>
      </c>
      <c r="C961" s="506" t="s">
        <v>1894</v>
      </c>
      <c r="D961" s="506" t="s">
        <v>2121</v>
      </c>
      <c r="E961" s="506" t="s">
        <v>2122</v>
      </c>
      <c r="F961" s="509">
        <v>2</v>
      </c>
      <c r="G961" s="509">
        <v>652</v>
      </c>
      <c r="H961" s="509">
        <v>1</v>
      </c>
      <c r="I961" s="509">
        <v>326</v>
      </c>
      <c r="J961" s="509"/>
      <c r="K961" s="509"/>
      <c r="L961" s="509"/>
      <c r="M961" s="509"/>
      <c r="N961" s="509">
        <v>1</v>
      </c>
      <c r="O961" s="509">
        <v>330</v>
      </c>
      <c r="P961" s="522">
        <v>0.50613496932515334</v>
      </c>
      <c r="Q961" s="510">
        <v>330</v>
      </c>
    </row>
    <row r="962" spans="1:17" ht="14.4" customHeight="1" x14ac:dyDescent="0.3">
      <c r="A962" s="505" t="s">
        <v>2482</v>
      </c>
      <c r="B962" s="506" t="s">
        <v>1917</v>
      </c>
      <c r="C962" s="506" t="s">
        <v>1894</v>
      </c>
      <c r="D962" s="506" t="s">
        <v>2137</v>
      </c>
      <c r="E962" s="506" t="s">
        <v>2138</v>
      </c>
      <c r="F962" s="509"/>
      <c r="G962" s="509"/>
      <c r="H962" s="509"/>
      <c r="I962" s="509"/>
      <c r="J962" s="509">
        <v>2</v>
      </c>
      <c r="K962" s="509">
        <v>7630</v>
      </c>
      <c r="L962" s="509"/>
      <c r="M962" s="509">
        <v>3815</v>
      </c>
      <c r="N962" s="509"/>
      <c r="O962" s="509"/>
      <c r="P962" s="522"/>
      <c r="Q962" s="510"/>
    </row>
    <row r="963" spans="1:17" ht="14.4" customHeight="1" x14ac:dyDescent="0.3">
      <c r="A963" s="505" t="s">
        <v>2482</v>
      </c>
      <c r="B963" s="506" t="s">
        <v>1917</v>
      </c>
      <c r="C963" s="506" t="s">
        <v>1894</v>
      </c>
      <c r="D963" s="506" t="s">
        <v>2153</v>
      </c>
      <c r="E963" s="506" t="s">
        <v>2154</v>
      </c>
      <c r="F963" s="509">
        <v>1</v>
      </c>
      <c r="G963" s="509">
        <v>1277</v>
      </c>
      <c r="H963" s="509">
        <v>1</v>
      </c>
      <c r="I963" s="509">
        <v>1277</v>
      </c>
      <c r="J963" s="509">
        <v>1</v>
      </c>
      <c r="K963" s="509">
        <v>1277</v>
      </c>
      <c r="L963" s="509">
        <v>1</v>
      </c>
      <c r="M963" s="509">
        <v>1277</v>
      </c>
      <c r="N963" s="509"/>
      <c r="O963" s="509"/>
      <c r="P963" s="522"/>
      <c r="Q963" s="510"/>
    </row>
    <row r="964" spans="1:17" ht="14.4" customHeight="1" x14ac:dyDescent="0.3">
      <c r="A964" s="505" t="s">
        <v>2482</v>
      </c>
      <c r="B964" s="506" t="s">
        <v>1917</v>
      </c>
      <c r="C964" s="506" t="s">
        <v>1894</v>
      </c>
      <c r="D964" s="506" t="s">
        <v>2155</v>
      </c>
      <c r="E964" s="506" t="s">
        <v>2156</v>
      </c>
      <c r="F964" s="509">
        <v>1</v>
      </c>
      <c r="G964" s="509">
        <v>1164</v>
      </c>
      <c r="H964" s="509">
        <v>1</v>
      </c>
      <c r="I964" s="509">
        <v>1164</v>
      </c>
      <c r="J964" s="509">
        <v>1</v>
      </c>
      <c r="K964" s="509">
        <v>1164</v>
      </c>
      <c r="L964" s="509">
        <v>1</v>
      </c>
      <c r="M964" s="509">
        <v>1164</v>
      </c>
      <c r="N964" s="509"/>
      <c r="O964" s="509"/>
      <c r="P964" s="522"/>
      <c r="Q964" s="510"/>
    </row>
    <row r="965" spans="1:17" ht="14.4" customHeight="1" x14ac:dyDescent="0.3">
      <c r="A965" s="505" t="s">
        <v>2482</v>
      </c>
      <c r="B965" s="506" t="s">
        <v>1917</v>
      </c>
      <c r="C965" s="506" t="s">
        <v>1894</v>
      </c>
      <c r="D965" s="506" t="s">
        <v>2157</v>
      </c>
      <c r="E965" s="506" t="s">
        <v>2158</v>
      </c>
      <c r="F965" s="509">
        <v>5</v>
      </c>
      <c r="G965" s="509">
        <v>25340</v>
      </c>
      <c r="H965" s="509">
        <v>1</v>
      </c>
      <c r="I965" s="509">
        <v>5068</v>
      </c>
      <c r="J965" s="509"/>
      <c r="K965" s="509"/>
      <c r="L965" s="509"/>
      <c r="M965" s="509"/>
      <c r="N965" s="509">
        <v>1</v>
      </c>
      <c r="O965" s="509">
        <v>5076</v>
      </c>
      <c r="P965" s="522">
        <v>0.20031570639305446</v>
      </c>
      <c r="Q965" s="510">
        <v>5076</v>
      </c>
    </row>
    <row r="966" spans="1:17" ht="14.4" customHeight="1" x14ac:dyDescent="0.3">
      <c r="A966" s="505" t="s">
        <v>2482</v>
      </c>
      <c r="B966" s="506" t="s">
        <v>1917</v>
      </c>
      <c r="C966" s="506" t="s">
        <v>1894</v>
      </c>
      <c r="D966" s="506" t="s">
        <v>2167</v>
      </c>
      <c r="E966" s="506" t="s">
        <v>2168</v>
      </c>
      <c r="F966" s="509">
        <v>85</v>
      </c>
      <c r="G966" s="509">
        <v>14705</v>
      </c>
      <c r="H966" s="509">
        <v>1</v>
      </c>
      <c r="I966" s="509">
        <v>173</v>
      </c>
      <c r="J966" s="509">
        <v>70</v>
      </c>
      <c r="K966" s="509">
        <v>12141</v>
      </c>
      <c r="L966" s="509">
        <v>0.82563753825229513</v>
      </c>
      <c r="M966" s="509">
        <v>173.44285714285715</v>
      </c>
      <c r="N966" s="509">
        <v>84</v>
      </c>
      <c r="O966" s="509">
        <v>14700</v>
      </c>
      <c r="P966" s="522">
        <v>0.99965997959877595</v>
      </c>
      <c r="Q966" s="510">
        <v>175</v>
      </c>
    </row>
    <row r="967" spans="1:17" ht="14.4" customHeight="1" x14ac:dyDescent="0.3">
      <c r="A967" s="505" t="s">
        <v>2482</v>
      </c>
      <c r="B967" s="506" t="s">
        <v>1917</v>
      </c>
      <c r="C967" s="506" t="s">
        <v>1894</v>
      </c>
      <c r="D967" s="506" t="s">
        <v>2169</v>
      </c>
      <c r="E967" s="506" t="s">
        <v>2170</v>
      </c>
      <c r="F967" s="509">
        <v>11</v>
      </c>
      <c r="G967" s="509">
        <v>21956</v>
      </c>
      <c r="H967" s="509">
        <v>1</v>
      </c>
      <c r="I967" s="509">
        <v>1996</v>
      </c>
      <c r="J967" s="509">
        <v>14</v>
      </c>
      <c r="K967" s="509">
        <v>27965</v>
      </c>
      <c r="L967" s="509">
        <v>1.2736837310985607</v>
      </c>
      <c r="M967" s="509">
        <v>1997.5</v>
      </c>
      <c r="N967" s="509">
        <v>12</v>
      </c>
      <c r="O967" s="509">
        <v>24012</v>
      </c>
      <c r="P967" s="522">
        <v>1.093641829112771</v>
      </c>
      <c r="Q967" s="510">
        <v>2001</v>
      </c>
    </row>
    <row r="968" spans="1:17" ht="14.4" customHeight="1" x14ac:dyDescent="0.3">
      <c r="A968" s="505" t="s">
        <v>2482</v>
      </c>
      <c r="B968" s="506" t="s">
        <v>1917</v>
      </c>
      <c r="C968" s="506" t="s">
        <v>1894</v>
      </c>
      <c r="D968" s="506" t="s">
        <v>2175</v>
      </c>
      <c r="E968" s="506" t="s">
        <v>2176</v>
      </c>
      <c r="F968" s="509">
        <v>1</v>
      </c>
      <c r="G968" s="509">
        <v>2692</v>
      </c>
      <c r="H968" s="509">
        <v>1</v>
      </c>
      <c r="I968" s="509">
        <v>2692</v>
      </c>
      <c r="J968" s="509"/>
      <c r="K968" s="509"/>
      <c r="L968" s="509"/>
      <c r="M968" s="509"/>
      <c r="N968" s="509">
        <v>1</v>
      </c>
      <c r="O968" s="509">
        <v>2696</v>
      </c>
      <c r="P968" s="522">
        <v>1.0014858841010401</v>
      </c>
      <c r="Q968" s="510">
        <v>2696</v>
      </c>
    </row>
    <row r="969" spans="1:17" ht="14.4" customHeight="1" x14ac:dyDescent="0.3">
      <c r="A969" s="505" t="s">
        <v>2482</v>
      </c>
      <c r="B969" s="506" t="s">
        <v>1917</v>
      </c>
      <c r="C969" s="506" t="s">
        <v>1894</v>
      </c>
      <c r="D969" s="506" t="s">
        <v>2177</v>
      </c>
      <c r="E969" s="506" t="s">
        <v>2178</v>
      </c>
      <c r="F969" s="509">
        <v>1</v>
      </c>
      <c r="G969" s="509">
        <v>5180</v>
      </c>
      <c r="H969" s="509">
        <v>1</v>
      </c>
      <c r="I969" s="509">
        <v>5180</v>
      </c>
      <c r="J969" s="509"/>
      <c r="K969" s="509"/>
      <c r="L969" s="509"/>
      <c r="M969" s="509"/>
      <c r="N969" s="509"/>
      <c r="O969" s="509"/>
      <c r="P969" s="522"/>
      <c r="Q969" s="510"/>
    </row>
    <row r="970" spans="1:17" ht="14.4" customHeight="1" x14ac:dyDescent="0.3">
      <c r="A970" s="505" t="s">
        <v>2482</v>
      </c>
      <c r="B970" s="506" t="s">
        <v>1917</v>
      </c>
      <c r="C970" s="506" t="s">
        <v>1894</v>
      </c>
      <c r="D970" s="506" t="s">
        <v>2181</v>
      </c>
      <c r="E970" s="506" t="s">
        <v>2182</v>
      </c>
      <c r="F970" s="509"/>
      <c r="G970" s="509"/>
      <c r="H970" s="509"/>
      <c r="I970" s="509"/>
      <c r="J970" s="509">
        <v>1</v>
      </c>
      <c r="K970" s="509">
        <v>658</v>
      </c>
      <c r="L970" s="509"/>
      <c r="M970" s="509">
        <v>658</v>
      </c>
      <c r="N970" s="509">
        <v>1</v>
      </c>
      <c r="O970" s="509">
        <v>662</v>
      </c>
      <c r="P970" s="522"/>
      <c r="Q970" s="510">
        <v>662</v>
      </c>
    </row>
    <row r="971" spans="1:17" ht="14.4" customHeight="1" x14ac:dyDescent="0.3">
      <c r="A971" s="505" t="s">
        <v>2482</v>
      </c>
      <c r="B971" s="506" t="s">
        <v>1917</v>
      </c>
      <c r="C971" s="506" t="s">
        <v>1894</v>
      </c>
      <c r="D971" s="506" t="s">
        <v>2189</v>
      </c>
      <c r="E971" s="506" t="s">
        <v>2190</v>
      </c>
      <c r="F971" s="509">
        <v>147</v>
      </c>
      <c r="G971" s="509">
        <v>22050</v>
      </c>
      <c r="H971" s="509">
        <v>1</v>
      </c>
      <c r="I971" s="509">
        <v>150</v>
      </c>
      <c r="J971" s="509">
        <v>121</v>
      </c>
      <c r="K971" s="509">
        <v>18188</v>
      </c>
      <c r="L971" s="509">
        <v>0.82485260770975055</v>
      </c>
      <c r="M971" s="509">
        <v>150.31404958677686</v>
      </c>
      <c r="N971" s="509">
        <v>113</v>
      </c>
      <c r="O971" s="509">
        <v>17063</v>
      </c>
      <c r="P971" s="522">
        <v>0.7738321995464853</v>
      </c>
      <c r="Q971" s="510">
        <v>151</v>
      </c>
    </row>
    <row r="972" spans="1:17" ht="14.4" customHeight="1" x14ac:dyDescent="0.3">
      <c r="A972" s="505" t="s">
        <v>2482</v>
      </c>
      <c r="B972" s="506" t="s">
        <v>1917</v>
      </c>
      <c r="C972" s="506" t="s">
        <v>1894</v>
      </c>
      <c r="D972" s="506" t="s">
        <v>2191</v>
      </c>
      <c r="E972" s="506" t="s">
        <v>2192</v>
      </c>
      <c r="F972" s="509">
        <v>97</v>
      </c>
      <c r="G972" s="509">
        <v>18721</v>
      </c>
      <c r="H972" s="509">
        <v>1</v>
      </c>
      <c r="I972" s="509">
        <v>193</v>
      </c>
      <c r="J972" s="509">
        <v>106</v>
      </c>
      <c r="K972" s="509">
        <v>20514</v>
      </c>
      <c r="L972" s="509">
        <v>1.0957747983547887</v>
      </c>
      <c r="M972" s="509">
        <v>193.52830188679246</v>
      </c>
      <c r="N972" s="509">
        <v>121</v>
      </c>
      <c r="O972" s="509">
        <v>23595</v>
      </c>
      <c r="P972" s="522">
        <v>1.2603493403130175</v>
      </c>
      <c r="Q972" s="510">
        <v>195</v>
      </c>
    </row>
    <row r="973" spans="1:17" ht="14.4" customHeight="1" x14ac:dyDescent="0.3">
      <c r="A973" s="505" t="s">
        <v>2482</v>
      </c>
      <c r="B973" s="506" t="s">
        <v>1917</v>
      </c>
      <c r="C973" s="506" t="s">
        <v>1894</v>
      </c>
      <c r="D973" s="506" t="s">
        <v>2193</v>
      </c>
      <c r="E973" s="506" t="s">
        <v>2194</v>
      </c>
      <c r="F973" s="509">
        <v>250</v>
      </c>
      <c r="G973" s="509">
        <v>49500</v>
      </c>
      <c r="H973" s="509">
        <v>1</v>
      </c>
      <c r="I973" s="509">
        <v>198</v>
      </c>
      <c r="J973" s="509">
        <v>385</v>
      </c>
      <c r="K973" s="509">
        <v>76376</v>
      </c>
      <c r="L973" s="509">
        <v>1.5429494949494948</v>
      </c>
      <c r="M973" s="509">
        <v>198.37922077922079</v>
      </c>
      <c r="N973" s="509">
        <v>510</v>
      </c>
      <c r="O973" s="509">
        <v>102000</v>
      </c>
      <c r="P973" s="522">
        <v>2.0606060606060606</v>
      </c>
      <c r="Q973" s="510">
        <v>200</v>
      </c>
    </row>
    <row r="974" spans="1:17" ht="14.4" customHeight="1" x14ac:dyDescent="0.3">
      <c r="A974" s="505" t="s">
        <v>2482</v>
      </c>
      <c r="B974" s="506" t="s">
        <v>1917</v>
      </c>
      <c r="C974" s="506" t="s">
        <v>1894</v>
      </c>
      <c r="D974" s="506" t="s">
        <v>2195</v>
      </c>
      <c r="E974" s="506" t="s">
        <v>2196</v>
      </c>
      <c r="F974" s="509"/>
      <c r="G974" s="509"/>
      <c r="H974" s="509"/>
      <c r="I974" s="509"/>
      <c r="J974" s="509">
        <v>1</v>
      </c>
      <c r="K974" s="509">
        <v>415</v>
      </c>
      <c r="L974" s="509"/>
      <c r="M974" s="509">
        <v>415</v>
      </c>
      <c r="N974" s="509">
        <v>1</v>
      </c>
      <c r="O974" s="509">
        <v>418</v>
      </c>
      <c r="P974" s="522"/>
      <c r="Q974" s="510">
        <v>418</v>
      </c>
    </row>
    <row r="975" spans="1:17" ht="14.4" customHeight="1" x14ac:dyDescent="0.3">
      <c r="A975" s="505" t="s">
        <v>2482</v>
      </c>
      <c r="B975" s="506" t="s">
        <v>1917</v>
      </c>
      <c r="C975" s="506" t="s">
        <v>1894</v>
      </c>
      <c r="D975" s="506" t="s">
        <v>2199</v>
      </c>
      <c r="E975" s="506" t="s">
        <v>2200</v>
      </c>
      <c r="F975" s="509">
        <v>2</v>
      </c>
      <c r="G975" s="509">
        <v>316</v>
      </c>
      <c r="H975" s="509">
        <v>1</v>
      </c>
      <c r="I975" s="509">
        <v>158</v>
      </c>
      <c r="J975" s="509">
        <v>3</v>
      </c>
      <c r="K975" s="509">
        <v>476</v>
      </c>
      <c r="L975" s="509">
        <v>1.5063291139240507</v>
      </c>
      <c r="M975" s="509">
        <v>158.66666666666666</v>
      </c>
      <c r="N975" s="509">
        <v>2</v>
      </c>
      <c r="O975" s="509">
        <v>318</v>
      </c>
      <c r="P975" s="522">
        <v>1.0063291139240507</v>
      </c>
      <c r="Q975" s="510">
        <v>159</v>
      </c>
    </row>
    <row r="976" spans="1:17" ht="14.4" customHeight="1" x14ac:dyDescent="0.3">
      <c r="A976" s="505" t="s">
        <v>2482</v>
      </c>
      <c r="B976" s="506" t="s">
        <v>1917</v>
      </c>
      <c r="C976" s="506" t="s">
        <v>1894</v>
      </c>
      <c r="D976" s="506" t="s">
        <v>2204</v>
      </c>
      <c r="E976" s="506" t="s">
        <v>2205</v>
      </c>
      <c r="F976" s="509">
        <v>10</v>
      </c>
      <c r="G976" s="509">
        <v>21180</v>
      </c>
      <c r="H976" s="509">
        <v>1</v>
      </c>
      <c r="I976" s="509">
        <v>2118</v>
      </c>
      <c r="J976" s="509">
        <v>4</v>
      </c>
      <c r="K976" s="509">
        <v>8478</v>
      </c>
      <c r="L976" s="509">
        <v>0.40028328611898017</v>
      </c>
      <c r="M976" s="509">
        <v>2119.5</v>
      </c>
      <c r="N976" s="509">
        <v>2</v>
      </c>
      <c r="O976" s="509">
        <v>4246</v>
      </c>
      <c r="P976" s="522">
        <v>0.20047214353163362</v>
      </c>
      <c r="Q976" s="510">
        <v>2123</v>
      </c>
    </row>
    <row r="977" spans="1:17" ht="14.4" customHeight="1" x14ac:dyDescent="0.3">
      <c r="A977" s="505" t="s">
        <v>2482</v>
      </c>
      <c r="B977" s="506" t="s">
        <v>1917</v>
      </c>
      <c r="C977" s="506" t="s">
        <v>1894</v>
      </c>
      <c r="D977" s="506" t="s">
        <v>2206</v>
      </c>
      <c r="E977" s="506" t="s">
        <v>2138</v>
      </c>
      <c r="F977" s="509"/>
      <c r="G977" s="509"/>
      <c r="H977" s="509"/>
      <c r="I977" s="509"/>
      <c r="J977" s="509">
        <v>2</v>
      </c>
      <c r="K977" s="509">
        <v>3728</v>
      </c>
      <c r="L977" s="509"/>
      <c r="M977" s="509">
        <v>1864</v>
      </c>
      <c r="N977" s="509"/>
      <c r="O977" s="509"/>
      <c r="P977" s="522"/>
      <c r="Q977" s="510"/>
    </row>
    <row r="978" spans="1:17" ht="14.4" customHeight="1" x14ac:dyDescent="0.3">
      <c r="A978" s="505" t="s">
        <v>2482</v>
      </c>
      <c r="B978" s="506" t="s">
        <v>1917</v>
      </c>
      <c r="C978" s="506" t="s">
        <v>1894</v>
      </c>
      <c r="D978" s="506" t="s">
        <v>2215</v>
      </c>
      <c r="E978" s="506" t="s">
        <v>2216</v>
      </c>
      <c r="F978" s="509">
        <v>1</v>
      </c>
      <c r="G978" s="509">
        <v>8384</v>
      </c>
      <c r="H978" s="509">
        <v>1</v>
      </c>
      <c r="I978" s="509">
        <v>8384</v>
      </c>
      <c r="J978" s="509">
        <v>2</v>
      </c>
      <c r="K978" s="509">
        <v>16768</v>
      </c>
      <c r="L978" s="509">
        <v>2</v>
      </c>
      <c r="M978" s="509">
        <v>8384</v>
      </c>
      <c r="N978" s="509"/>
      <c r="O978" s="509"/>
      <c r="P978" s="522"/>
      <c r="Q978" s="510"/>
    </row>
    <row r="979" spans="1:17" ht="14.4" customHeight="1" x14ac:dyDescent="0.3">
      <c r="A979" s="505" t="s">
        <v>2482</v>
      </c>
      <c r="B979" s="506" t="s">
        <v>1917</v>
      </c>
      <c r="C979" s="506" t="s">
        <v>1894</v>
      </c>
      <c r="D979" s="506" t="s">
        <v>2227</v>
      </c>
      <c r="E979" s="506" t="s">
        <v>2228</v>
      </c>
      <c r="F979" s="509">
        <v>5</v>
      </c>
      <c r="G979" s="509">
        <v>1380</v>
      </c>
      <c r="H979" s="509">
        <v>1</v>
      </c>
      <c r="I979" s="509">
        <v>276</v>
      </c>
      <c r="J979" s="509">
        <v>5</v>
      </c>
      <c r="K979" s="509">
        <v>1386</v>
      </c>
      <c r="L979" s="509">
        <v>1.0043478260869565</v>
      </c>
      <c r="M979" s="509">
        <v>277.2</v>
      </c>
      <c r="N979" s="509">
        <v>4</v>
      </c>
      <c r="O979" s="509">
        <v>1116</v>
      </c>
      <c r="P979" s="522">
        <v>0.80869565217391304</v>
      </c>
      <c r="Q979" s="510">
        <v>279</v>
      </c>
    </row>
    <row r="980" spans="1:17" ht="14.4" customHeight="1" x14ac:dyDescent="0.3">
      <c r="A980" s="505" t="s">
        <v>2483</v>
      </c>
      <c r="B980" s="506" t="s">
        <v>1917</v>
      </c>
      <c r="C980" s="506" t="s">
        <v>1918</v>
      </c>
      <c r="D980" s="506" t="s">
        <v>1925</v>
      </c>
      <c r="E980" s="506" t="s">
        <v>1924</v>
      </c>
      <c r="F980" s="509"/>
      <c r="G980" s="509"/>
      <c r="H980" s="509"/>
      <c r="I980" s="509"/>
      <c r="J980" s="509"/>
      <c r="K980" s="509"/>
      <c r="L980" s="509"/>
      <c r="M980" s="509"/>
      <c r="N980" s="509">
        <v>0.2</v>
      </c>
      <c r="O980" s="509">
        <v>1277.6500000000001</v>
      </c>
      <c r="P980" s="522"/>
      <c r="Q980" s="510">
        <v>6388.25</v>
      </c>
    </row>
    <row r="981" spans="1:17" ht="14.4" customHeight="1" x14ac:dyDescent="0.3">
      <c r="A981" s="505" t="s">
        <v>2483</v>
      </c>
      <c r="B981" s="506" t="s">
        <v>1917</v>
      </c>
      <c r="C981" s="506" t="s">
        <v>1918</v>
      </c>
      <c r="D981" s="506" t="s">
        <v>1926</v>
      </c>
      <c r="E981" s="506" t="s">
        <v>716</v>
      </c>
      <c r="F981" s="509"/>
      <c r="G981" s="509"/>
      <c r="H981" s="509"/>
      <c r="I981" s="509"/>
      <c r="J981" s="509"/>
      <c r="K981" s="509"/>
      <c r="L981" s="509"/>
      <c r="M981" s="509"/>
      <c r="N981" s="509">
        <v>0.2</v>
      </c>
      <c r="O981" s="509">
        <v>988.79</v>
      </c>
      <c r="P981" s="522"/>
      <c r="Q981" s="510">
        <v>4943.95</v>
      </c>
    </row>
    <row r="982" spans="1:17" ht="14.4" customHeight="1" x14ac:dyDescent="0.3">
      <c r="A982" s="505" t="s">
        <v>2483</v>
      </c>
      <c r="B982" s="506" t="s">
        <v>1917</v>
      </c>
      <c r="C982" s="506" t="s">
        <v>1918</v>
      </c>
      <c r="D982" s="506" t="s">
        <v>1927</v>
      </c>
      <c r="E982" s="506" t="s">
        <v>637</v>
      </c>
      <c r="F982" s="509">
        <v>1.9</v>
      </c>
      <c r="G982" s="509">
        <v>1862.81</v>
      </c>
      <c r="H982" s="509">
        <v>1</v>
      </c>
      <c r="I982" s="509">
        <v>980.42631578947373</v>
      </c>
      <c r="J982" s="509">
        <v>3.8</v>
      </c>
      <c r="K982" s="509">
        <v>3758.3</v>
      </c>
      <c r="L982" s="509">
        <v>2.0175433887514025</v>
      </c>
      <c r="M982" s="509">
        <v>989.02631578947376</v>
      </c>
      <c r="N982" s="509">
        <v>3.5999999999999996</v>
      </c>
      <c r="O982" s="509">
        <v>3424.7799999999997</v>
      </c>
      <c r="P982" s="522">
        <v>1.8385020479812755</v>
      </c>
      <c r="Q982" s="510">
        <v>951.32777777777778</v>
      </c>
    </row>
    <row r="983" spans="1:17" ht="14.4" customHeight="1" x14ac:dyDescent="0.3">
      <c r="A983" s="505" t="s">
        <v>2483</v>
      </c>
      <c r="B983" s="506" t="s">
        <v>1917</v>
      </c>
      <c r="C983" s="506" t="s">
        <v>1918</v>
      </c>
      <c r="D983" s="506" t="s">
        <v>1931</v>
      </c>
      <c r="E983" s="506" t="s">
        <v>716</v>
      </c>
      <c r="F983" s="509">
        <v>0.32</v>
      </c>
      <c r="G983" s="509">
        <v>3307.96</v>
      </c>
      <c r="H983" s="509">
        <v>1</v>
      </c>
      <c r="I983" s="509">
        <v>10337.375</v>
      </c>
      <c r="J983" s="509">
        <v>0.34</v>
      </c>
      <c r="K983" s="509">
        <v>3514.6899999999996</v>
      </c>
      <c r="L983" s="509">
        <v>1.0624947097304682</v>
      </c>
      <c r="M983" s="509">
        <v>10337.323529411762</v>
      </c>
      <c r="N983" s="509">
        <v>0.22</v>
      </c>
      <c r="O983" s="509">
        <v>2175.34</v>
      </c>
      <c r="P983" s="522">
        <v>0.65760770988766493</v>
      </c>
      <c r="Q983" s="510">
        <v>9887.9090909090919</v>
      </c>
    </row>
    <row r="984" spans="1:17" ht="14.4" customHeight="1" x14ac:dyDescent="0.3">
      <c r="A984" s="505" t="s">
        <v>2483</v>
      </c>
      <c r="B984" s="506" t="s">
        <v>1917</v>
      </c>
      <c r="C984" s="506" t="s">
        <v>1918</v>
      </c>
      <c r="D984" s="506" t="s">
        <v>2292</v>
      </c>
      <c r="E984" s="506" t="s">
        <v>2293</v>
      </c>
      <c r="F984" s="509"/>
      <c r="G984" s="509"/>
      <c r="H984" s="509"/>
      <c r="I984" s="509"/>
      <c r="J984" s="509"/>
      <c r="K984" s="509"/>
      <c r="L984" s="509"/>
      <c r="M984" s="509"/>
      <c r="N984" s="509">
        <v>2</v>
      </c>
      <c r="O984" s="509">
        <v>796.4</v>
      </c>
      <c r="P984" s="522"/>
      <c r="Q984" s="510">
        <v>398.2</v>
      </c>
    </row>
    <row r="985" spans="1:17" ht="14.4" customHeight="1" x14ac:dyDescent="0.3">
      <c r="A985" s="505" t="s">
        <v>2483</v>
      </c>
      <c r="B985" s="506" t="s">
        <v>1917</v>
      </c>
      <c r="C985" s="506" t="s">
        <v>1918</v>
      </c>
      <c r="D985" s="506" t="s">
        <v>1936</v>
      </c>
      <c r="E985" s="506" t="s">
        <v>1937</v>
      </c>
      <c r="F985" s="509">
        <v>0.15</v>
      </c>
      <c r="G985" s="509">
        <v>39.950000000000003</v>
      </c>
      <c r="H985" s="509">
        <v>1</v>
      </c>
      <c r="I985" s="509">
        <v>266.33333333333337</v>
      </c>
      <c r="J985" s="509"/>
      <c r="K985" s="509"/>
      <c r="L985" s="509"/>
      <c r="M985" s="509"/>
      <c r="N985" s="509"/>
      <c r="O985" s="509"/>
      <c r="P985" s="522"/>
      <c r="Q985" s="510"/>
    </row>
    <row r="986" spans="1:17" ht="14.4" customHeight="1" x14ac:dyDescent="0.3">
      <c r="A986" s="505" t="s">
        <v>2483</v>
      </c>
      <c r="B986" s="506" t="s">
        <v>1917</v>
      </c>
      <c r="C986" s="506" t="s">
        <v>1918</v>
      </c>
      <c r="D986" s="506" t="s">
        <v>1938</v>
      </c>
      <c r="E986" s="506" t="s">
        <v>641</v>
      </c>
      <c r="F986" s="509"/>
      <c r="G986" s="509"/>
      <c r="H986" s="509"/>
      <c r="I986" s="509"/>
      <c r="J986" s="509"/>
      <c r="K986" s="509"/>
      <c r="L986" s="509"/>
      <c r="M986" s="509"/>
      <c r="N986" s="509">
        <v>1</v>
      </c>
      <c r="O986" s="509">
        <v>932.82</v>
      </c>
      <c r="P986" s="522"/>
      <c r="Q986" s="510">
        <v>932.82</v>
      </c>
    </row>
    <row r="987" spans="1:17" ht="14.4" customHeight="1" x14ac:dyDescent="0.3">
      <c r="A987" s="505" t="s">
        <v>2483</v>
      </c>
      <c r="B987" s="506" t="s">
        <v>1917</v>
      </c>
      <c r="C987" s="506" t="s">
        <v>1918</v>
      </c>
      <c r="D987" s="506" t="s">
        <v>1943</v>
      </c>
      <c r="E987" s="506" t="s">
        <v>660</v>
      </c>
      <c r="F987" s="509">
        <v>1.47</v>
      </c>
      <c r="G987" s="509">
        <v>16009.11</v>
      </c>
      <c r="H987" s="509">
        <v>1</v>
      </c>
      <c r="I987" s="509">
        <v>10890.551020408164</v>
      </c>
      <c r="J987" s="509">
        <v>1</v>
      </c>
      <c r="K987" s="509">
        <v>10921.56</v>
      </c>
      <c r="L987" s="509">
        <v>0.68220906721235586</v>
      </c>
      <c r="M987" s="509">
        <v>10921.56</v>
      </c>
      <c r="N987" s="509">
        <v>0.13</v>
      </c>
      <c r="O987" s="509">
        <v>1151.02</v>
      </c>
      <c r="P987" s="522">
        <v>7.1897813182619147E-2</v>
      </c>
      <c r="Q987" s="510">
        <v>8854</v>
      </c>
    </row>
    <row r="988" spans="1:17" ht="14.4" customHeight="1" x14ac:dyDescent="0.3">
      <c r="A988" s="505" t="s">
        <v>2483</v>
      </c>
      <c r="B988" s="506" t="s">
        <v>1917</v>
      </c>
      <c r="C988" s="506" t="s">
        <v>1918</v>
      </c>
      <c r="D988" s="506" t="s">
        <v>1944</v>
      </c>
      <c r="E988" s="506" t="s">
        <v>738</v>
      </c>
      <c r="F988" s="509">
        <v>0.2</v>
      </c>
      <c r="G988" s="509">
        <v>389.52</v>
      </c>
      <c r="H988" s="509">
        <v>1</v>
      </c>
      <c r="I988" s="509">
        <v>1947.6</v>
      </c>
      <c r="J988" s="509">
        <v>0.30000000000000004</v>
      </c>
      <c r="K988" s="509">
        <v>586.83000000000004</v>
      </c>
      <c r="L988" s="509">
        <v>1.5065465187923599</v>
      </c>
      <c r="M988" s="509">
        <v>1956.1</v>
      </c>
      <c r="N988" s="509">
        <v>0.1</v>
      </c>
      <c r="O988" s="509">
        <v>194.93</v>
      </c>
      <c r="P988" s="522">
        <v>0.50043643458615739</v>
      </c>
      <c r="Q988" s="510">
        <v>1949.3</v>
      </c>
    </row>
    <row r="989" spans="1:17" ht="14.4" customHeight="1" x14ac:dyDescent="0.3">
      <c r="A989" s="505" t="s">
        <v>2483</v>
      </c>
      <c r="B989" s="506" t="s">
        <v>1917</v>
      </c>
      <c r="C989" s="506" t="s">
        <v>1918</v>
      </c>
      <c r="D989" s="506" t="s">
        <v>1945</v>
      </c>
      <c r="E989" s="506" t="s">
        <v>660</v>
      </c>
      <c r="F989" s="509"/>
      <c r="G989" s="509"/>
      <c r="H989" s="509"/>
      <c r="I989" s="509"/>
      <c r="J989" s="509">
        <v>0.75</v>
      </c>
      <c r="K989" s="509">
        <v>1638.23</v>
      </c>
      <c r="L989" s="509"/>
      <c r="M989" s="509">
        <v>2184.3066666666668</v>
      </c>
      <c r="N989" s="509">
        <v>2.5500000000000003</v>
      </c>
      <c r="O989" s="509">
        <v>4515.5399999999991</v>
      </c>
      <c r="P989" s="522"/>
      <c r="Q989" s="510">
        <v>1770.7999999999995</v>
      </c>
    </row>
    <row r="990" spans="1:17" ht="14.4" customHeight="1" x14ac:dyDescent="0.3">
      <c r="A990" s="505" t="s">
        <v>2483</v>
      </c>
      <c r="B990" s="506" t="s">
        <v>1917</v>
      </c>
      <c r="C990" s="506" t="s">
        <v>1918</v>
      </c>
      <c r="D990" s="506" t="s">
        <v>1946</v>
      </c>
      <c r="E990" s="506" t="s">
        <v>645</v>
      </c>
      <c r="F990" s="509"/>
      <c r="G990" s="509"/>
      <c r="H990" s="509"/>
      <c r="I990" s="509"/>
      <c r="J990" s="509">
        <v>0.15</v>
      </c>
      <c r="K990" s="509">
        <v>56.9</v>
      </c>
      <c r="L990" s="509"/>
      <c r="M990" s="509">
        <v>379.33333333333331</v>
      </c>
      <c r="N990" s="509">
        <v>0.1</v>
      </c>
      <c r="O990" s="509">
        <v>37.93</v>
      </c>
      <c r="P990" s="522"/>
      <c r="Q990" s="510">
        <v>379.29999999999995</v>
      </c>
    </row>
    <row r="991" spans="1:17" ht="14.4" customHeight="1" x14ac:dyDescent="0.3">
      <c r="A991" s="505" t="s">
        <v>2483</v>
      </c>
      <c r="B991" s="506" t="s">
        <v>1917</v>
      </c>
      <c r="C991" s="506" t="s">
        <v>1918</v>
      </c>
      <c r="D991" s="506" t="s">
        <v>1947</v>
      </c>
      <c r="E991" s="506" t="s">
        <v>622</v>
      </c>
      <c r="F991" s="509">
        <v>0.25</v>
      </c>
      <c r="G991" s="509">
        <v>235.38</v>
      </c>
      <c r="H991" s="509">
        <v>1</v>
      </c>
      <c r="I991" s="509">
        <v>941.52</v>
      </c>
      <c r="J991" s="509">
        <v>0.1</v>
      </c>
      <c r="K991" s="509">
        <v>94.48</v>
      </c>
      <c r="L991" s="509">
        <v>0.40139349137564789</v>
      </c>
      <c r="M991" s="509">
        <v>944.8</v>
      </c>
      <c r="N991" s="509">
        <v>0.05</v>
      </c>
      <c r="O991" s="509">
        <v>45.19</v>
      </c>
      <c r="P991" s="522">
        <v>0.19198742459002463</v>
      </c>
      <c r="Q991" s="510">
        <v>903.8</v>
      </c>
    </row>
    <row r="992" spans="1:17" ht="14.4" customHeight="1" x14ac:dyDescent="0.3">
      <c r="A992" s="505" t="s">
        <v>2483</v>
      </c>
      <c r="B992" s="506" t="s">
        <v>1917</v>
      </c>
      <c r="C992" s="506" t="s">
        <v>1918</v>
      </c>
      <c r="D992" s="506" t="s">
        <v>1948</v>
      </c>
      <c r="E992" s="506" t="s">
        <v>660</v>
      </c>
      <c r="F992" s="509"/>
      <c r="G992" s="509"/>
      <c r="H992" s="509"/>
      <c r="I992" s="509"/>
      <c r="J992" s="509"/>
      <c r="K992" s="509"/>
      <c r="L992" s="509"/>
      <c r="M992" s="509"/>
      <c r="N992" s="509">
        <v>0.17</v>
      </c>
      <c r="O992" s="509">
        <v>5241.58</v>
      </c>
      <c r="P992" s="522"/>
      <c r="Q992" s="510">
        <v>30832.823529411762</v>
      </c>
    </row>
    <row r="993" spans="1:17" ht="14.4" customHeight="1" x14ac:dyDescent="0.3">
      <c r="A993" s="505" t="s">
        <v>2483</v>
      </c>
      <c r="B993" s="506" t="s">
        <v>1917</v>
      </c>
      <c r="C993" s="506" t="s">
        <v>1887</v>
      </c>
      <c r="D993" s="506" t="s">
        <v>1955</v>
      </c>
      <c r="E993" s="506" t="s">
        <v>1956</v>
      </c>
      <c r="F993" s="509"/>
      <c r="G993" s="509"/>
      <c r="H993" s="509"/>
      <c r="I993" s="509"/>
      <c r="J993" s="509">
        <v>1</v>
      </c>
      <c r="K993" s="509">
        <v>1707.1</v>
      </c>
      <c r="L993" s="509"/>
      <c r="M993" s="509">
        <v>1707.1</v>
      </c>
      <c r="N993" s="509"/>
      <c r="O993" s="509"/>
      <c r="P993" s="522"/>
      <c r="Q993" s="510"/>
    </row>
    <row r="994" spans="1:17" ht="14.4" customHeight="1" x14ac:dyDescent="0.3">
      <c r="A994" s="505" t="s">
        <v>2483</v>
      </c>
      <c r="B994" s="506" t="s">
        <v>1917</v>
      </c>
      <c r="C994" s="506" t="s">
        <v>1887</v>
      </c>
      <c r="D994" s="506" t="s">
        <v>1959</v>
      </c>
      <c r="E994" s="506" t="s">
        <v>1960</v>
      </c>
      <c r="F994" s="509">
        <v>2</v>
      </c>
      <c r="G994" s="509">
        <v>1944.64</v>
      </c>
      <c r="H994" s="509">
        <v>1</v>
      </c>
      <c r="I994" s="509">
        <v>972.32</v>
      </c>
      <c r="J994" s="509">
        <v>2</v>
      </c>
      <c r="K994" s="509">
        <v>1944.64</v>
      </c>
      <c r="L994" s="509">
        <v>1</v>
      </c>
      <c r="M994" s="509">
        <v>972.32</v>
      </c>
      <c r="N994" s="509">
        <v>2</v>
      </c>
      <c r="O994" s="509">
        <v>1944.64</v>
      </c>
      <c r="P994" s="522">
        <v>1</v>
      </c>
      <c r="Q994" s="510">
        <v>972.32</v>
      </c>
    </row>
    <row r="995" spans="1:17" ht="14.4" customHeight="1" x14ac:dyDescent="0.3">
      <c r="A995" s="505" t="s">
        <v>2483</v>
      </c>
      <c r="B995" s="506" t="s">
        <v>1917</v>
      </c>
      <c r="C995" s="506" t="s">
        <v>1887</v>
      </c>
      <c r="D995" s="506" t="s">
        <v>1964</v>
      </c>
      <c r="E995" s="506" t="s">
        <v>1965</v>
      </c>
      <c r="F995" s="509">
        <v>1</v>
      </c>
      <c r="G995" s="509">
        <v>1932.09</v>
      </c>
      <c r="H995" s="509">
        <v>1</v>
      </c>
      <c r="I995" s="509">
        <v>1932.09</v>
      </c>
      <c r="J995" s="509"/>
      <c r="K995" s="509"/>
      <c r="L995" s="509"/>
      <c r="M995" s="509"/>
      <c r="N995" s="509"/>
      <c r="O995" s="509"/>
      <c r="P995" s="522"/>
      <c r="Q995" s="510"/>
    </row>
    <row r="996" spans="1:17" ht="14.4" customHeight="1" x14ac:dyDescent="0.3">
      <c r="A996" s="505" t="s">
        <v>2483</v>
      </c>
      <c r="B996" s="506" t="s">
        <v>1917</v>
      </c>
      <c r="C996" s="506" t="s">
        <v>1887</v>
      </c>
      <c r="D996" s="506" t="s">
        <v>1966</v>
      </c>
      <c r="E996" s="506" t="s">
        <v>1967</v>
      </c>
      <c r="F996" s="509">
        <v>2</v>
      </c>
      <c r="G996" s="509">
        <v>2055.52</v>
      </c>
      <c r="H996" s="509">
        <v>1</v>
      </c>
      <c r="I996" s="509">
        <v>1027.76</v>
      </c>
      <c r="J996" s="509"/>
      <c r="K996" s="509"/>
      <c r="L996" s="509"/>
      <c r="M996" s="509"/>
      <c r="N996" s="509">
        <v>1</v>
      </c>
      <c r="O996" s="509">
        <v>1027.76</v>
      </c>
      <c r="P996" s="522">
        <v>0.5</v>
      </c>
      <c r="Q996" s="510">
        <v>1027.76</v>
      </c>
    </row>
    <row r="997" spans="1:17" ht="14.4" customHeight="1" x14ac:dyDescent="0.3">
      <c r="A997" s="505" t="s">
        <v>2483</v>
      </c>
      <c r="B997" s="506" t="s">
        <v>1917</v>
      </c>
      <c r="C997" s="506" t="s">
        <v>1887</v>
      </c>
      <c r="D997" s="506" t="s">
        <v>2024</v>
      </c>
      <c r="E997" s="506" t="s">
        <v>2023</v>
      </c>
      <c r="F997" s="509">
        <v>3</v>
      </c>
      <c r="G997" s="509">
        <v>2664.18</v>
      </c>
      <c r="H997" s="509">
        <v>1</v>
      </c>
      <c r="I997" s="509">
        <v>888.06</v>
      </c>
      <c r="J997" s="509">
        <v>2</v>
      </c>
      <c r="K997" s="509">
        <v>1776.12</v>
      </c>
      <c r="L997" s="509">
        <v>0.66666666666666663</v>
      </c>
      <c r="M997" s="509">
        <v>888.06</v>
      </c>
      <c r="N997" s="509">
        <v>3</v>
      </c>
      <c r="O997" s="509">
        <v>2664.18</v>
      </c>
      <c r="P997" s="522">
        <v>1</v>
      </c>
      <c r="Q997" s="510">
        <v>888.06</v>
      </c>
    </row>
    <row r="998" spans="1:17" ht="14.4" customHeight="1" x14ac:dyDescent="0.3">
      <c r="A998" s="505" t="s">
        <v>2483</v>
      </c>
      <c r="B998" s="506" t="s">
        <v>1917</v>
      </c>
      <c r="C998" s="506" t="s">
        <v>1887</v>
      </c>
      <c r="D998" s="506" t="s">
        <v>2025</v>
      </c>
      <c r="E998" s="506" t="s">
        <v>2026</v>
      </c>
      <c r="F998" s="509">
        <v>2</v>
      </c>
      <c r="G998" s="509">
        <v>1776.12</v>
      </c>
      <c r="H998" s="509">
        <v>1</v>
      </c>
      <c r="I998" s="509">
        <v>888.06</v>
      </c>
      <c r="J998" s="509"/>
      <c r="K998" s="509"/>
      <c r="L998" s="509"/>
      <c r="M998" s="509"/>
      <c r="N998" s="509">
        <v>1</v>
      </c>
      <c r="O998" s="509">
        <v>888.06</v>
      </c>
      <c r="P998" s="522">
        <v>0.5</v>
      </c>
      <c r="Q998" s="510">
        <v>888.06</v>
      </c>
    </row>
    <row r="999" spans="1:17" ht="14.4" customHeight="1" x14ac:dyDescent="0.3">
      <c r="A999" s="505" t="s">
        <v>2483</v>
      </c>
      <c r="B999" s="506" t="s">
        <v>1917</v>
      </c>
      <c r="C999" s="506" t="s">
        <v>1887</v>
      </c>
      <c r="D999" s="506" t="s">
        <v>2029</v>
      </c>
      <c r="E999" s="506" t="s">
        <v>2030</v>
      </c>
      <c r="F999" s="509">
        <v>2</v>
      </c>
      <c r="G999" s="509">
        <v>7797.6</v>
      </c>
      <c r="H999" s="509">
        <v>1</v>
      </c>
      <c r="I999" s="509">
        <v>3898.8</v>
      </c>
      <c r="J999" s="509">
        <v>7</v>
      </c>
      <c r="K999" s="509">
        <v>27291.599999999999</v>
      </c>
      <c r="L999" s="509">
        <v>3.4999999999999996</v>
      </c>
      <c r="M999" s="509">
        <v>3898.7999999999997</v>
      </c>
      <c r="N999" s="509"/>
      <c r="O999" s="509"/>
      <c r="P999" s="522"/>
      <c r="Q999" s="510"/>
    </row>
    <row r="1000" spans="1:17" ht="14.4" customHeight="1" x14ac:dyDescent="0.3">
      <c r="A1000" s="505" t="s">
        <v>2483</v>
      </c>
      <c r="B1000" s="506" t="s">
        <v>1917</v>
      </c>
      <c r="C1000" s="506" t="s">
        <v>1887</v>
      </c>
      <c r="D1000" s="506" t="s">
        <v>2307</v>
      </c>
      <c r="E1000" s="506" t="s">
        <v>2308</v>
      </c>
      <c r="F1000" s="509"/>
      <c r="G1000" s="509"/>
      <c r="H1000" s="509"/>
      <c r="I1000" s="509"/>
      <c r="J1000" s="509">
        <v>1</v>
      </c>
      <c r="K1000" s="509">
        <v>3644.58</v>
      </c>
      <c r="L1000" s="509"/>
      <c r="M1000" s="509">
        <v>3644.58</v>
      </c>
      <c r="N1000" s="509">
        <v>1</v>
      </c>
      <c r="O1000" s="509">
        <v>3644.58</v>
      </c>
      <c r="P1000" s="522"/>
      <c r="Q1000" s="510">
        <v>3644.58</v>
      </c>
    </row>
    <row r="1001" spans="1:17" ht="14.4" customHeight="1" x14ac:dyDescent="0.3">
      <c r="A1001" s="505" t="s">
        <v>2483</v>
      </c>
      <c r="B1001" s="506" t="s">
        <v>1917</v>
      </c>
      <c r="C1001" s="506" t="s">
        <v>1887</v>
      </c>
      <c r="D1001" s="506" t="s">
        <v>2039</v>
      </c>
      <c r="E1001" s="506" t="s">
        <v>2040</v>
      </c>
      <c r="F1001" s="509">
        <v>1</v>
      </c>
      <c r="G1001" s="509">
        <v>359.1</v>
      </c>
      <c r="H1001" s="509">
        <v>1</v>
      </c>
      <c r="I1001" s="509">
        <v>359.1</v>
      </c>
      <c r="J1001" s="509">
        <v>2</v>
      </c>
      <c r="K1001" s="509">
        <v>718.2</v>
      </c>
      <c r="L1001" s="509">
        <v>2</v>
      </c>
      <c r="M1001" s="509">
        <v>359.1</v>
      </c>
      <c r="N1001" s="509">
        <v>1</v>
      </c>
      <c r="O1001" s="509">
        <v>359.1</v>
      </c>
      <c r="P1001" s="522">
        <v>1</v>
      </c>
      <c r="Q1001" s="510">
        <v>359.1</v>
      </c>
    </row>
    <row r="1002" spans="1:17" ht="14.4" customHeight="1" x14ac:dyDescent="0.3">
      <c r="A1002" s="505" t="s">
        <v>2483</v>
      </c>
      <c r="B1002" s="506" t="s">
        <v>1917</v>
      </c>
      <c r="C1002" s="506" t="s">
        <v>1887</v>
      </c>
      <c r="D1002" s="506" t="s">
        <v>1888</v>
      </c>
      <c r="E1002" s="506" t="s">
        <v>1889</v>
      </c>
      <c r="F1002" s="509">
        <v>3</v>
      </c>
      <c r="G1002" s="509">
        <v>2681.7</v>
      </c>
      <c r="H1002" s="509">
        <v>1</v>
      </c>
      <c r="I1002" s="509">
        <v>893.9</v>
      </c>
      <c r="J1002" s="509"/>
      <c r="K1002" s="509"/>
      <c r="L1002" s="509"/>
      <c r="M1002" s="509"/>
      <c r="N1002" s="509">
        <v>2</v>
      </c>
      <c r="O1002" s="509">
        <v>1787.8</v>
      </c>
      <c r="P1002" s="522">
        <v>0.66666666666666674</v>
      </c>
      <c r="Q1002" s="510">
        <v>893.9</v>
      </c>
    </row>
    <row r="1003" spans="1:17" ht="14.4" customHeight="1" x14ac:dyDescent="0.3">
      <c r="A1003" s="505" t="s">
        <v>2483</v>
      </c>
      <c r="B1003" s="506" t="s">
        <v>1917</v>
      </c>
      <c r="C1003" s="506" t="s">
        <v>1887</v>
      </c>
      <c r="D1003" s="506" t="s">
        <v>2041</v>
      </c>
      <c r="E1003" s="506" t="s">
        <v>2042</v>
      </c>
      <c r="F1003" s="509"/>
      <c r="G1003" s="509"/>
      <c r="H1003" s="509"/>
      <c r="I1003" s="509"/>
      <c r="J1003" s="509">
        <v>2</v>
      </c>
      <c r="K1003" s="509">
        <v>1787.8</v>
      </c>
      <c r="L1003" s="509"/>
      <c r="M1003" s="509">
        <v>893.9</v>
      </c>
      <c r="N1003" s="509"/>
      <c r="O1003" s="509"/>
      <c r="P1003" s="522"/>
      <c r="Q1003" s="510"/>
    </row>
    <row r="1004" spans="1:17" ht="14.4" customHeight="1" x14ac:dyDescent="0.3">
      <c r="A1004" s="505" t="s">
        <v>2483</v>
      </c>
      <c r="B1004" s="506" t="s">
        <v>1917</v>
      </c>
      <c r="C1004" s="506" t="s">
        <v>1887</v>
      </c>
      <c r="D1004" s="506" t="s">
        <v>2043</v>
      </c>
      <c r="E1004" s="506" t="s">
        <v>2044</v>
      </c>
      <c r="F1004" s="509">
        <v>1</v>
      </c>
      <c r="G1004" s="509">
        <v>16831.689999999999</v>
      </c>
      <c r="H1004" s="509">
        <v>1</v>
      </c>
      <c r="I1004" s="509">
        <v>16831.689999999999</v>
      </c>
      <c r="J1004" s="509">
        <v>1</v>
      </c>
      <c r="K1004" s="509">
        <v>16831.689999999999</v>
      </c>
      <c r="L1004" s="509">
        <v>1</v>
      </c>
      <c r="M1004" s="509">
        <v>16831.689999999999</v>
      </c>
      <c r="N1004" s="509">
        <v>2</v>
      </c>
      <c r="O1004" s="509">
        <v>33663.379999999997</v>
      </c>
      <c r="P1004" s="522">
        <v>2</v>
      </c>
      <c r="Q1004" s="510">
        <v>16831.689999999999</v>
      </c>
    </row>
    <row r="1005" spans="1:17" ht="14.4" customHeight="1" x14ac:dyDescent="0.3">
      <c r="A1005" s="505" t="s">
        <v>2483</v>
      </c>
      <c r="B1005" s="506" t="s">
        <v>1917</v>
      </c>
      <c r="C1005" s="506" t="s">
        <v>1887</v>
      </c>
      <c r="D1005" s="506" t="s">
        <v>2277</v>
      </c>
      <c r="E1005" s="506" t="s">
        <v>2278</v>
      </c>
      <c r="F1005" s="509"/>
      <c r="G1005" s="509"/>
      <c r="H1005" s="509"/>
      <c r="I1005" s="509"/>
      <c r="J1005" s="509">
        <v>2</v>
      </c>
      <c r="K1005" s="509">
        <v>10401.36</v>
      </c>
      <c r="L1005" s="509"/>
      <c r="M1005" s="509">
        <v>5200.68</v>
      </c>
      <c r="N1005" s="509">
        <v>2</v>
      </c>
      <c r="O1005" s="509">
        <v>10401.36</v>
      </c>
      <c r="P1005" s="522"/>
      <c r="Q1005" s="510">
        <v>5200.68</v>
      </c>
    </row>
    <row r="1006" spans="1:17" ht="14.4" customHeight="1" x14ac:dyDescent="0.3">
      <c r="A1006" s="505" t="s">
        <v>2483</v>
      </c>
      <c r="B1006" s="506" t="s">
        <v>1917</v>
      </c>
      <c r="C1006" s="506" t="s">
        <v>1887</v>
      </c>
      <c r="D1006" s="506" t="s">
        <v>2047</v>
      </c>
      <c r="E1006" s="506" t="s">
        <v>2048</v>
      </c>
      <c r="F1006" s="509"/>
      <c r="G1006" s="509"/>
      <c r="H1006" s="509"/>
      <c r="I1006" s="509"/>
      <c r="J1006" s="509">
        <v>2</v>
      </c>
      <c r="K1006" s="509">
        <v>13174.26</v>
      </c>
      <c r="L1006" s="509"/>
      <c r="M1006" s="509">
        <v>6587.13</v>
      </c>
      <c r="N1006" s="509">
        <v>3</v>
      </c>
      <c r="O1006" s="509">
        <v>19761.39</v>
      </c>
      <c r="P1006" s="522"/>
      <c r="Q1006" s="510">
        <v>6587.13</v>
      </c>
    </row>
    <row r="1007" spans="1:17" ht="14.4" customHeight="1" x14ac:dyDescent="0.3">
      <c r="A1007" s="505" t="s">
        <v>2483</v>
      </c>
      <c r="B1007" s="506" t="s">
        <v>1917</v>
      </c>
      <c r="C1007" s="506" t="s">
        <v>1887</v>
      </c>
      <c r="D1007" s="506" t="s">
        <v>2049</v>
      </c>
      <c r="E1007" s="506" t="s">
        <v>2050</v>
      </c>
      <c r="F1007" s="509"/>
      <c r="G1007" s="509"/>
      <c r="H1007" s="509"/>
      <c r="I1007" s="509"/>
      <c r="J1007" s="509"/>
      <c r="K1007" s="509"/>
      <c r="L1007" s="509"/>
      <c r="M1007" s="509"/>
      <c r="N1007" s="509">
        <v>2</v>
      </c>
      <c r="O1007" s="509">
        <v>3683.24</v>
      </c>
      <c r="P1007" s="522"/>
      <c r="Q1007" s="510">
        <v>1841.62</v>
      </c>
    </row>
    <row r="1008" spans="1:17" ht="14.4" customHeight="1" x14ac:dyDescent="0.3">
      <c r="A1008" s="505" t="s">
        <v>2483</v>
      </c>
      <c r="B1008" s="506" t="s">
        <v>1917</v>
      </c>
      <c r="C1008" s="506" t="s">
        <v>1887</v>
      </c>
      <c r="D1008" s="506" t="s">
        <v>2466</v>
      </c>
      <c r="E1008" s="506" t="s">
        <v>2467</v>
      </c>
      <c r="F1008" s="509">
        <v>2</v>
      </c>
      <c r="G1008" s="509">
        <v>6357.26</v>
      </c>
      <c r="H1008" s="509">
        <v>1</v>
      </c>
      <c r="I1008" s="509">
        <v>3178.63</v>
      </c>
      <c r="J1008" s="509"/>
      <c r="K1008" s="509"/>
      <c r="L1008" s="509"/>
      <c r="M1008" s="509"/>
      <c r="N1008" s="509"/>
      <c r="O1008" s="509"/>
      <c r="P1008" s="522"/>
      <c r="Q1008" s="510"/>
    </row>
    <row r="1009" spans="1:17" ht="14.4" customHeight="1" x14ac:dyDescent="0.3">
      <c r="A1009" s="505" t="s">
        <v>2483</v>
      </c>
      <c r="B1009" s="506" t="s">
        <v>1917</v>
      </c>
      <c r="C1009" s="506" t="s">
        <v>1887</v>
      </c>
      <c r="D1009" s="506" t="s">
        <v>2313</v>
      </c>
      <c r="E1009" s="506" t="s">
        <v>2314</v>
      </c>
      <c r="F1009" s="509"/>
      <c r="G1009" s="509"/>
      <c r="H1009" s="509"/>
      <c r="I1009" s="509"/>
      <c r="J1009" s="509">
        <v>2</v>
      </c>
      <c r="K1009" s="509">
        <v>2170.4</v>
      </c>
      <c r="L1009" s="509"/>
      <c r="M1009" s="509">
        <v>1085.2</v>
      </c>
      <c r="N1009" s="509"/>
      <c r="O1009" s="509"/>
      <c r="P1009" s="522"/>
      <c r="Q1009" s="510"/>
    </row>
    <row r="1010" spans="1:17" ht="14.4" customHeight="1" x14ac:dyDescent="0.3">
      <c r="A1010" s="505" t="s">
        <v>2483</v>
      </c>
      <c r="B1010" s="506" t="s">
        <v>1917</v>
      </c>
      <c r="C1010" s="506" t="s">
        <v>1887</v>
      </c>
      <c r="D1010" s="506" t="s">
        <v>2484</v>
      </c>
      <c r="E1010" s="506" t="s">
        <v>2485</v>
      </c>
      <c r="F1010" s="509"/>
      <c r="G1010" s="509"/>
      <c r="H1010" s="509"/>
      <c r="I1010" s="509"/>
      <c r="J1010" s="509">
        <v>1</v>
      </c>
      <c r="K1010" s="509">
        <v>704</v>
      </c>
      <c r="L1010" s="509"/>
      <c r="M1010" s="509">
        <v>704</v>
      </c>
      <c r="N1010" s="509"/>
      <c r="O1010" s="509"/>
      <c r="P1010" s="522"/>
      <c r="Q1010" s="510"/>
    </row>
    <row r="1011" spans="1:17" ht="14.4" customHeight="1" x14ac:dyDescent="0.3">
      <c r="A1011" s="505" t="s">
        <v>2483</v>
      </c>
      <c r="B1011" s="506" t="s">
        <v>1917</v>
      </c>
      <c r="C1011" s="506" t="s">
        <v>1894</v>
      </c>
      <c r="D1011" s="506" t="s">
        <v>2089</v>
      </c>
      <c r="E1011" s="506" t="s">
        <v>2090</v>
      </c>
      <c r="F1011" s="509">
        <v>2</v>
      </c>
      <c r="G1011" s="509">
        <v>410</v>
      </c>
      <c r="H1011" s="509">
        <v>1</v>
      </c>
      <c r="I1011" s="509">
        <v>205</v>
      </c>
      <c r="J1011" s="509">
        <v>2</v>
      </c>
      <c r="K1011" s="509">
        <v>412</v>
      </c>
      <c r="L1011" s="509">
        <v>1.0048780487804878</v>
      </c>
      <c r="M1011" s="509">
        <v>206</v>
      </c>
      <c r="N1011" s="509">
        <v>1</v>
      </c>
      <c r="O1011" s="509">
        <v>207</v>
      </c>
      <c r="P1011" s="522">
        <v>0.50487804878048781</v>
      </c>
      <c r="Q1011" s="510">
        <v>207</v>
      </c>
    </row>
    <row r="1012" spans="1:17" ht="14.4" customHeight="1" x14ac:dyDescent="0.3">
      <c r="A1012" s="505" t="s">
        <v>2483</v>
      </c>
      <c r="B1012" s="506" t="s">
        <v>1917</v>
      </c>
      <c r="C1012" s="506" t="s">
        <v>1894</v>
      </c>
      <c r="D1012" s="506" t="s">
        <v>2091</v>
      </c>
      <c r="E1012" s="506" t="s">
        <v>2092</v>
      </c>
      <c r="F1012" s="509">
        <v>1</v>
      </c>
      <c r="G1012" s="509">
        <v>150</v>
      </c>
      <c r="H1012" s="509">
        <v>1</v>
      </c>
      <c r="I1012" s="509">
        <v>150</v>
      </c>
      <c r="J1012" s="509"/>
      <c r="K1012" s="509"/>
      <c r="L1012" s="509"/>
      <c r="M1012" s="509"/>
      <c r="N1012" s="509">
        <v>1</v>
      </c>
      <c r="O1012" s="509">
        <v>151</v>
      </c>
      <c r="P1012" s="522">
        <v>1.0066666666666666</v>
      </c>
      <c r="Q1012" s="510">
        <v>151</v>
      </c>
    </row>
    <row r="1013" spans="1:17" ht="14.4" customHeight="1" x14ac:dyDescent="0.3">
      <c r="A1013" s="505" t="s">
        <v>2483</v>
      </c>
      <c r="B1013" s="506" t="s">
        <v>1917</v>
      </c>
      <c r="C1013" s="506" t="s">
        <v>1894</v>
      </c>
      <c r="D1013" s="506" t="s">
        <v>2093</v>
      </c>
      <c r="E1013" s="506" t="s">
        <v>2094</v>
      </c>
      <c r="F1013" s="509">
        <v>1</v>
      </c>
      <c r="G1013" s="509">
        <v>182</v>
      </c>
      <c r="H1013" s="509">
        <v>1</v>
      </c>
      <c r="I1013" s="509">
        <v>182</v>
      </c>
      <c r="J1013" s="509">
        <v>2</v>
      </c>
      <c r="K1013" s="509">
        <v>365</v>
      </c>
      <c r="L1013" s="509">
        <v>2.0054945054945055</v>
      </c>
      <c r="M1013" s="509">
        <v>182.5</v>
      </c>
      <c r="N1013" s="509">
        <v>2</v>
      </c>
      <c r="O1013" s="509">
        <v>366</v>
      </c>
      <c r="P1013" s="522">
        <v>2.0109890109890109</v>
      </c>
      <c r="Q1013" s="510">
        <v>183</v>
      </c>
    </row>
    <row r="1014" spans="1:17" ht="14.4" customHeight="1" x14ac:dyDescent="0.3">
      <c r="A1014" s="505" t="s">
        <v>2483</v>
      </c>
      <c r="B1014" s="506" t="s">
        <v>1917</v>
      </c>
      <c r="C1014" s="506" t="s">
        <v>1894</v>
      </c>
      <c r="D1014" s="506" t="s">
        <v>2095</v>
      </c>
      <c r="E1014" s="506" t="s">
        <v>2096</v>
      </c>
      <c r="F1014" s="509">
        <v>2</v>
      </c>
      <c r="G1014" s="509">
        <v>248</v>
      </c>
      <c r="H1014" s="509">
        <v>1</v>
      </c>
      <c r="I1014" s="509">
        <v>124</v>
      </c>
      <c r="J1014" s="509">
        <v>3</v>
      </c>
      <c r="K1014" s="509">
        <v>375</v>
      </c>
      <c r="L1014" s="509">
        <v>1.5120967741935485</v>
      </c>
      <c r="M1014" s="509">
        <v>125</v>
      </c>
      <c r="N1014" s="509"/>
      <c r="O1014" s="509"/>
      <c r="P1014" s="522"/>
      <c r="Q1014" s="510"/>
    </row>
    <row r="1015" spans="1:17" ht="14.4" customHeight="1" x14ac:dyDescent="0.3">
      <c r="A1015" s="505" t="s">
        <v>2483</v>
      </c>
      <c r="B1015" s="506" t="s">
        <v>1917</v>
      </c>
      <c r="C1015" s="506" t="s">
        <v>1894</v>
      </c>
      <c r="D1015" s="506" t="s">
        <v>2097</v>
      </c>
      <c r="E1015" s="506" t="s">
        <v>2098</v>
      </c>
      <c r="F1015" s="509">
        <v>1</v>
      </c>
      <c r="G1015" s="509">
        <v>217</v>
      </c>
      <c r="H1015" s="509">
        <v>1</v>
      </c>
      <c r="I1015" s="509">
        <v>217</v>
      </c>
      <c r="J1015" s="509">
        <v>2</v>
      </c>
      <c r="K1015" s="509">
        <v>436</v>
      </c>
      <c r="L1015" s="509">
        <v>2.0092165898617513</v>
      </c>
      <c r="M1015" s="509">
        <v>218</v>
      </c>
      <c r="N1015" s="509">
        <v>2</v>
      </c>
      <c r="O1015" s="509">
        <v>438</v>
      </c>
      <c r="P1015" s="522">
        <v>2.0184331797235022</v>
      </c>
      <c r="Q1015" s="510">
        <v>219</v>
      </c>
    </row>
    <row r="1016" spans="1:17" ht="14.4" customHeight="1" x14ac:dyDescent="0.3">
      <c r="A1016" s="505" t="s">
        <v>2483</v>
      </c>
      <c r="B1016" s="506" t="s">
        <v>1917</v>
      </c>
      <c r="C1016" s="506" t="s">
        <v>1894</v>
      </c>
      <c r="D1016" s="506" t="s">
        <v>2099</v>
      </c>
      <c r="E1016" s="506" t="s">
        <v>2100</v>
      </c>
      <c r="F1016" s="509"/>
      <c r="G1016" s="509"/>
      <c r="H1016" s="509"/>
      <c r="I1016" s="509"/>
      <c r="J1016" s="509">
        <v>1</v>
      </c>
      <c r="K1016" s="509">
        <v>217</v>
      </c>
      <c r="L1016" s="509"/>
      <c r="M1016" s="509">
        <v>217</v>
      </c>
      <c r="N1016" s="509"/>
      <c r="O1016" s="509"/>
      <c r="P1016" s="522"/>
      <c r="Q1016" s="510"/>
    </row>
    <row r="1017" spans="1:17" ht="14.4" customHeight="1" x14ac:dyDescent="0.3">
      <c r="A1017" s="505" t="s">
        <v>2483</v>
      </c>
      <c r="B1017" s="506" t="s">
        <v>1917</v>
      </c>
      <c r="C1017" s="506" t="s">
        <v>1894</v>
      </c>
      <c r="D1017" s="506" t="s">
        <v>2103</v>
      </c>
      <c r="E1017" s="506" t="s">
        <v>2104</v>
      </c>
      <c r="F1017" s="509">
        <v>45</v>
      </c>
      <c r="G1017" s="509">
        <v>9855</v>
      </c>
      <c r="H1017" s="509">
        <v>1</v>
      </c>
      <c r="I1017" s="509">
        <v>219</v>
      </c>
      <c r="J1017" s="509">
        <v>199</v>
      </c>
      <c r="K1017" s="509">
        <v>43693</v>
      </c>
      <c r="L1017" s="509">
        <v>4.4335870116692035</v>
      </c>
      <c r="M1017" s="509">
        <v>219.56281407035175</v>
      </c>
      <c r="N1017" s="509">
        <v>260</v>
      </c>
      <c r="O1017" s="509">
        <v>57460</v>
      </c>
      <c r="P1017" s="522">
        <v>5.8305428716387624</v>
      </c>
      <c r="Q1017" s="510">
        <v>221</v>
      </c>
    </row>
    <row r="1018" spans="1:17" ht="14.4" customHeight="1" x14ac:dyDescent="0.3">
      <c r="A1018" s="505" t="s">
        <v>2483</v>
      </c>
      <c r="B1018" s="506" t="s">
        <v>1917</v>
      </c>
      <c r="C1018" s="506" t="s">
        <v>1894</v>
      </c>
      <c r="D1018" s="506" t="s">
        <v>2105</v>
      </c>
      <c r="E1018" s="506" t="s">
        <v>2106</v>
      </c>
      <c r="F1018" s="509"/>
      <c r="G1018" s="509"/>
      <c r="H1018" s="509"/>
      <c r="I1018" s="509"/>
      <c r="J1018" s="509">
        <v>1</v>
      </c>
      <c r="K1018" s="509">
        <v>609</v>
      </c>
      <c r="L1018" s="509"/>
      <c r="M1018" s="509">
        <v>609</v>
      </c>
      <c r="N1018" s="509">
        <v>1</v>
      </c>
      <c r="O1018" s="509">
        <v>613</v>
      </c>
      <c r="P1018" s="522"/>
      <c r="Q1018" s="510">
        <v>613</v>
      </c>
    </row>
    <row r="1019" spans="1:17" ht="14.4" customHeight="1" x14ac:dyDescent="0.3">
      <c r="A1019" s="505" t="s">
        <v>2483</v>
      </c>
      <c r="B1019" s="506" t="s">
        <v>1917</v>
      </c>
      <c r="C1019" s="506" t="s">
        <v>1894</v>
      </c>
      <c r="D1019" s="506" t="s">
        <v>2119</v>
      </c>
      <c r="E1019" s="506" t="s">
        <v>2120</v>
      </c>
      <c r="F1019" s="509">
        <v>31</v>
      </c>
      <c r="G1019" s="509">
        <v>7967</v>
      </c>
      <c r="H1019" s="509">
        <v>1</v>
      </c>
      <c r="I1019" s="509">
        <v>257</v>
      </c>
      <c r="J1019" s="509"/>
      <c r="K1019" s="509"/>
      <c r="L1019" s="509"/>
      <c r="M1019" s="509"/>
      <c r="N1019" s="509"/>
      <c r="O1019" s="509"/>
      <c r="P1019" s="522"/>
      <c r="Q1019" s="510"/>
    </row>
    <row r="1020" spans="1:17" ht="14.4" customHeight="1" x14ac:dyDescent="0.3">
      <c r="A1020" s="505" t="s">
        <v>2483</v>
      </c>
      <c r="B1020" s="506" t="s">
        <v>1917</v>
      </c>
      <c r="C1020" s="506" t="s">
        <v>1894</v>
      </c>
      <c r="D1020" s="506" t="s">
        <v>2121</v>
      </c>
      <c r="E1020" s="506" t="s">
        <v>2122</v>
      </c>
      <c r="F1020" s="509">
        <v>3</v>
      </c>
      <c r="G1020" s="509">
        <v>978</v>
      </c>
      <c r="H1020" s="509">
        <v>1</v>
      </c>
      <c r="I1020" s="509">
        <v>326</v>
      </c>
      <c r="J1020" s="509">
        <v>3</v>
      </c>
      <c r="K1020" s="509">
        <v>978</v>
      </c>
      <c r="L1020" s="509">
        <v>1</v>
      </c>
      <c r="M1020" s="509">
        <v>326</v>
      </c>
      <c r="N1020" s="509">
        <v>2</v>
      </c>
      <c r="O1020" s="509">
        <v>660</v>
      </c>
      <c r="P1020" s="522">
        <v>0.67484662576687116</v>
      </c>
      <c r="Q1020" s="510">
        <v>330</v>
      </c>
    </row>
    <row r="1021" spans="1:17" ht="14.4" customHeight="1" x14ac:dyDescent="0.3">
      <c r="A1021" s="505" t="s">
        <v>2483</v>
      </c>
      <c r="B1021" s="506" t="s">
        <v>1917</v>
      </c>
      <c r="C1021" s="506" t="s">
        <v>1894</v>
      </c>
      <c r="D1021" s="506" t="s">
        <v>2125</v>
      </c>
      <c r="E1021" s="506" t="s">
        <v>2126</v>
      </c>
      <c r="F1021" s="509">
        <v>2</v>
      </c>
      <c r="G1021" s="509">
        <v>8254</v>
      </c>
      <c r="H1021" s="509">
        <v>1</v>
      </c>
      <c r="I1021" s="509">
        <v>4127</v>
      </c>
      <c r="J1021" s="509">
        <v>2</v>
      </c>
      <c r="K1021" s="509">
        <v>8270</v>
      </c>
      <c r="L1021" s="509">
        <v>1.0019384540828689</v>
      </c>
      <c r="M1021" s="509">
        <v>4135</v>
      </c>
      <c r="N1021" s="509">
        <v>3</v>
      </c>
      <c r="O1021" s="509">
        <v>12417</v>
      </c>
      <c r="P1021" s="522">
        <v>1.504361521686455</v>
      </c>
      <c r="Q1021" s="510">
        <v>4139</v>
      </c>
    </row>
    <row r="1022" spans="1:17" ht="14.4" customHeight="1" x14ac:dyDescent="0.3">
      <c r="A1022" s="505" t="s">
        <v>2483</v>
      </c>
      <c r="B1022" s="506" t="s">
        <v>1917</v>
      </c>
      <c r="C1022" s="506" t="s">
        <v>1894</v>
      </c>
      <c r="D1022" s="506" t="s">
        <v>2137</v>
      </c>
      <c r="E1022" s="506" t="s">
        <v>2138</v>
      </c>
      <c r="F1022" s="509">
        <v>4</v>
      </c>
      <c r="G1022" s="509">
        <v>15260</v>
      </c>
      <c r="H1022" s="509">
        <v>1</v>
      </c>
      <c r="I1022" s="509">
        <v>3815</v>
      </c>
      <c r="J1022" s="509">
        <v>5</v>
      </c>
      <c r="K1022" s="509">
        <v>19105</v>
      </c>
      <c r="L1022" s="509">
        <v>1.2519659239842726</v>
      </c>
      <c r="M1022" s="509">
        <v>3821</v>
      </c>
      <c r="N1022" s="509">
        <v>6</v>
      </c>
      <c r="O1022" s="509">
        <v>22944</v>
      </c>
      <c r="P1022" s="522">
        <v>1.5035386631716907</v>
      </c>
      <c r="Q1022" s="510">
        <v>3824</v>
      </c>
    </row>
    <row r="1023" spans="1:17" ht="14.4" customHeight="1" x14ac:dyDescent="0.3">
      <c r="A1023" s="505" t="s">
        <v>2483</v>
      </c>
      <c r="B1023" s="506" t="s">
        <v>1917</v>
      </c>
      <c r="C1023" s="506" t="s">
        <v>1894</v>
      </c>
      <c r="D1023" s="506" t="s">
        <v>2153</v>
      </c>
      <c r="E1023" s="506" t="s">
        <v>2154</v>
      </c>
      <c r="F1023" s="509">
        <v>24</v>
      </c>
      <c r="G1023" s="509">
        <v>30648</v>
      </c>
      <c r="H1023" s="509">
        <v>1</v>
      </c>
      <c r="I1023" s="509">
        <v>1277</v>
      </c>
      <c r="J1023" s="509">
        <v>18</v>
      </c>
      <c r="K1023" s="509">
        <v>23013</v>
      </c>
      <c r="L1023" s="509">
        <v>0.75088097102584184</v>
      </c>
      <c r="M1023" s="509">
        <v>1278.5</v>
      </c>
      <c r="N1023" s="509">
        <v>17</v>
      </c>
      <c r="O1023" s="509">
        <v>21777</v>
      </c>
      <c r="P1023" s="522">
        <v>0.71055207517619423</v>
      </c>
      <c r="Q1023" s="510">
        <v>1281</v>
      </c>
    </row>
    <row r="1024" spans="1:17" ht="14.4" customHeight="1" x14ac:dyDescent="0.3">
      <c r="A1024" s="505" t="s">
        <v>2483</v>
      </c>
      <c r="B1024" s="506" t="s">
        <v>1917</v>
      </c>
      <c r="C1024" s="506" t="s">
        <v>1894</v>
      </c>
      <c r="D1024" s="506" t="s">
        <v>2155</v>
      </c>
      <c r="E1024" s="506" t="s">
        <v>2156</v>
      </c>
      <c r="F1024" s="509">
        <v>21</v>
      </c>
      <c r="G1024" s="509">
        <v>24444</v>
      </c>
      <c r="H1024" s="509">
        <v>1</v>
      </c>
      <c r="I1024" s="509">
        <v>1164</v>
      </c>
      <c r="J1024" s="509">
        <v>6</v>
      </c>
      <c r="K1024" s="509">
        <v>6994</v>
      </c>
      <c r="L1024" s="509">
        <v>0.28612338406152837</v>
      </c>
      <c r="M1024" s="509">
        <v>1165.6666666666667</v>
      </c>
      <c r="N1024" s="509">
        <v>6</v>
      </c>
      <c r="O1024" s="509">
        <v>7002</v>
      </c>
      <c r="P1024" s="522">
        <v>0.28645066273932251</v>
      </c>
      <c r="Q1024" s="510">
        <v>1167</v>
      </c>
    </row>
    <row r="1025" spans="1:17" ht="14.4" customHeight="1" x14ac:dyDescent="0.3">
      <c r="A1025" s="505" t="s">
        <v>2483</v>
      </c>
      <c r="B1025" s="506" t="s">
        <v>1917</v>
      </c>
      <c r="C1025" s="506" t="s">
        <v>1894</v>
      </c>
      <c r="D1025" s="506" t="s">
        <v>2157</v>
      </c>
      <c r="E1025" s="506" t="s">
        <v>2158</v>
      </c>
      <c r="F1025" s="509">
        <v>2</v>
      </c>
      <c r="G1025" s="509">
        <v>10136</v>
      </c>
      <c r="H1025" s="509">
        <v>1</v>
      </c>
      <c r="I1025" s="509">
        <v>5068</v>
      </c>
      <c r="J1025" s="509"/>
      <c r="K1025" s="509"/>
      <c r="L1025" s="509"/>
      <c r="M1025" s="509"/>
      <c r="N1025" s="509">
        <v>2</v>
      </c>
      <c r="O1025" s="509">
        <v>10152</v>
      </c>
      <c r="P1025" s="522">
        <v>1.0015785319652724</v>
      </c>
      <c r="Q1025" s="510">
        <v>5076</v>
      </c>
    </row>
    <row r="1026" spans="1:17" ht="14.4" customHeight="1" x14ac:dyDescent="0.3">
      <c r="A1026" s="505" t="s">
        <v>2483</v>
      </c>
      <c r="B1026" s="506" t="s">
        <v>1917</v>
      </c>
      <c r="C1026" s="506" t="s">
        <v>1894</v>
      </c>
      <c r="D1026" s="506" t="s">
        <v>2165</v>
      </c>
      <c r="E1026" s="506" t="s">
        <v>2166</v>
      </c>
      <c r="F1026" s="509"/>
      <c r="G1026" s="509"/>
      <c r="H1026" s="509"/>
      <c r="I1026" s="509"/>
      <c r="J1026" s="509">
        <v>1</v>
      </c>
      <c r="K1026" s="509">
        <v>742</v>
      </c>
      <c r="L1026" s="509"/>
      <c r="M1026" s="509">
        <v>742</v>
      </c>
      <c r="N1026" s="509"/>
      <c r="O1026" s="509"/>
      <c r="P1026" s="522"/>
      <c r="Q1026" s="510"/>
    </row>
    <row r="1027" spans="1:17" ht="14.4" customHeight="1" x14ac:dyDescent="0.3">
      <c r="A1027" s="505" t="s">
        <v>2483</v>
      </c>
      <c r="B1027" s="506" t="s">
        <v>1917</v>
      </c>
      <c r="C1027" s="506" t="s">
        <v>1894</v>
      </c>
      <c r="D1027" s="506" t="s">
        <v>2167</v>
      </c>
      <c r="E1027" s="506" t="s">
        <v>2168</v>
      </c>
      <c r="F1027" s="509">
        <v>61</v>
      </c>
      <c r="G1027" s="509">
        <v>10553</v>
      </c>
      <c r="H1027" s="509">
        <v>1</v>
      </c>
      <c r="I1027" s="509">
        <v>173</v>
      </c>
      <c r="J1027" s="509">
        <v>76</v>
      </c>
      <c r="K1027" s="509">
        <v>13184</v>
      </c>
      <c r="L1027" s="509">
        <v>1.2493129915663792</v>
      </c>
      <c r="M1027" s="509">
        <v>173.47368421052633</v>
      </c>
      <c r="N1027" s="509">
        <v>110</v>
      </c>
      <c r="O1027" s="509">
        <v>19250</v>
      </c>
      <c r="P1027" s="522">
        <v>1.8241258409930825</v>
      </c>
      <c r="Q1027" s="510">
        <v>175</v>
      </c>
    </row>
    <row r="1028" spans="1:17" ht="14.4" customHeight="1" x14ac:dyDescent="0.3">
      <c r="A1028" s="505" t="s">
        <v>2483</v>
      </c>
      <c r="B1028" s="506" t="s">
        <v>1917</v>
      </c>
      <c r="C1028" s="506" t="s">
        <v>1894</v>
      </c>
      <c r="D1028" s="506" t="s">
        <v>2169</v>
      </c>
      <c r="E1028" s="506" t="s">
        <v>2170</v>
      </c>
      <c r="F1028" s="509">
        <v>28</v>
      </c>
      <c r="G1028" s="509">
        <v>55888</v>
      </c>
      <c r="H1028" s="509">
        <v>1</v>
      </c>
      <c r="I1028" s="509">
        <v>1996</v>
      </c>
      <c r="J1028" s="509">
        <v>52</v>
      </c>
      <c r="K1028" s="509">
        <v>103867</v>
      </c>
      <c r="L1028" s="509">
        <v>1.85848482679645</v>
      </c>
      <c r="M1028" s="509">
        <v>1997.4423076923076</v>
      </c>
      <c r="N1028" s="509">
        <v>64</v>
      </c>
      <c r="O1028" s="509">
        <v>128064</v>
      </c>
      <c r="P1028" s="522">
        <v>2.2914400229029486</v>
      </c>
      <c r="Q1028" s="510">
        <v>2001</v>
      </c>
    </row>
    <row r="1029" spans="1:17" ht="14.4" customHeight="1" x14ac:dyDescent="0.3">
      <c r="A1029" s="505" t="s">
        <v>2483</v>
      </c>
      <c r="B1029" s="506" t="s">
        <v>1917</v>
      </c>
      <c r="C1029" s="506" t="s">
        <v>1894</v>
      </c>
      <c r="D1029" s="506" t="s">
        <v>2175</v>
      </c>
      <c r="E1029" s="506" t="s">
        <v>2176</v>
      </c>
      <c r="F1029" s="509"/>
      <c r="G1029" s="509"/>
      <c r="H1029" s="509"/>
      <c r="I1029" s="509"/>
      <c r="J1029" s="509"/>
      <c r="K1029" s="509"/>
      <c r="L1029" s="509"/>
      <c r="M1029" s="509"/>
      <c r="N1029" s="509">
        <v>3</v>
      </c>
      <c r="O1029" s="509">
        <v>8088</v>
      </c>
      <c r="P1029" s="522"/>
      <c r="Q1029" s="510">
        <v>2696</v>
      </c>
    </row>
    <row r="1030" spans="1:17" ht="14.4" customHeight="1" x14ac:dyDescent="0.3">
      <c r="A1030" s="505" t="s">
        <v>2483</v>
      </c>
      <c r="B1030" s="506" t="s">
        <v>1917</v>
      </c>
      <c r="C1030" s="506" t="s">
        <v>1894</v>
      </c>
      <c r="D1030" s="506" t="s">
        <v>2177</v>
      </c>
      <c r="E1030" s="506" t="s">
        <v>2178</v>
      </c>
      <c r="F1030" s="509">
        <v>2</v>
      </c>
      <c r="G1030" s="509">
        <v>10360</v>
      </c>
      <c r="H1030" s="509">
        <v>1</v>
      </c>
      <c r="I1030" s="509">
        <v>5180</v>
      </c>
      <c r="J1030" s="509"/>
      <c r="K1030" s="509"/>
      <c r="L1030" s="509"/>
      <c r="M1030" s="509"/>
      <c r="N1030" s="509">
        <v>1</v>
      </c>
      <c r="O1030" s="509">
        <v>5188</v>
      </c>
      <c r="P1030" s="522">
        <v>0.50077220077220075</v>
      </c>
      <c r="Q1030" s="510">
        <v>5188</v>
      </c>
    </row>
    <row r="1031" spans="1:17" ht="14.4" customHeight="1" x14ac:dyDescent="0.3">
      <c r="A1031" s="505" t="s">
        <v>2483</v>
      </c>
      <c r="B1031" s="506" t="s">
        <v>1917</v>
      </c>
      <c r="C1031" s="506" t="s">
        <v>1894</v>
      </c>
      <c r="D1031" s="506" t="s">
        <v>2181</v>
      </c>
      <c r="E1031" s="506" t="s">
        <v>2182</v>
      </c>
      <c r="F1031" s="509"/>
      <c r="G1031" s="509"/>
      <c r="H1031" s="509"/>
      <c r="I1031" s="509"/>
      <c r="J1031" s="509">
        <v>1</v>
      </c>
      <c r="K1031" s="509">
        <v>658</v>
      </c>
      <c r="L1031" s="509"/>
      <c r="M1031" s="509">
        <v>658</v>
      </c>
      <c r="N1031" s="509">
        <v>1</v>
      </c>
      <c r="O1031" s="509">
        <v>662</v>
      </c>
      <c r="P1031" s="522"/>
      <c r="Q1031" s="510">
        <v>662</v>
      </c>
    </row>
    <row r="1032" spans="1:17" ht="14.4" customHeight="1" x14ac:dyDescent="0.3">
      <c r="A1032" s="505" t="s">
        <v>2483</v>
      </c>
      <c r="B1032" s="506" t="s">
        <v>1917</v>
      </c>
      <c r="C1032" s="506" t="s">
        <v>1894</v>
      </c>
      <c r="D1032" s="506" t="s">
        <v>2191</v>
      </c>
      <c r="E1032" s="506" t="s">
        <v>2192</v>
      </c>
      <c r="F1032" s="509"/>
      <c r="G1032" s="509"/>
      <c r="H1032" s="509"/>
      <c r="I1032" s="509"/>
      <c r="J1032" s="509"/>
      <c r="K1032" s="509"/>
      <c r="L1032" s="509"/>
      <c r="M1032" s="509"/>
      <c r="N1032" s="509">
        <v>1</v>
      </c>
      <c r="O1032" s="509">
        <v>195</v>
      </c>
      <c r="P1032" s="522"/>
      <c r="Q1032" s="510">
        <v>195</v>
      </c>
    </row>
    <row r="1033" spans="1:17" ht="14.4" customHeight="1" x14ac:dyDescent="0.3">
      <c r="A1033" s="505" t="s">
        <v>2483</v>
      </c>
      <c r="B1033" s="506" t="s">
        <v>1917</v>
      </c>
      <c r="C1033" s="506" t="s">
        <v>1894</v>
      </c>
      <c r="D1033" s="506" t="s">
        <v>2193</v>
      </c>
      <c r="E1033" s="506" t="s">
        <v>2194</v>
      </c>
      <c r="F1033" s="509">
        <v>101</v>
      </c>
      <c r="G1033" s="509">
        <v>19998</v>
      </c>
      <c r="H1033" s="509">
        <v>1</v>
      </c>
      <c r="I1033" s="509">
        <v>198</v>
      </c>
      <c r="J1033" s="509">
        <v>429</v>
      </c>
      <c r="K1033" s="509">
        <v>85142</v>
      </c>
      <c r="L1033" s="509">
        <v>4.2575257525752574</v>
      </c>
      <c r="M1033" s="509">
        <v>198.46620046620046</v>
      </c>
      <c r="N1033" s="509">
        <v>517</v>
      </c>
      <c r="O1033" s="509">
        <v>103400</v>
      </c>
      <c r="P1033" s="522">
        <v>5.1705170517051702</v>
      </c>
      <c r="Q1033" s="510">
        <v>200</v>
      </c>
    </row>
    <row r="1034" spans="1:17" ht="14.4" customHeight="1" x14ac:dyDescent="0.3">
      <c r="A1034" s="505" t="s">
        <v>2483</v>
      </c>
      <c r="B1034" s="506" t="s">
        <v>1917</v>
      </c>
      <c r="C1034" s="506" t="s">
        <v>1894</v>
      </c>
      <c r="D1034" s="506" t="s">
        <v>2195</v>
      </c>
      <c r="E1034" s="506" t="s">
        <v>2196</v>
      </c>
      <c r="F1034" s="509"/>
      <c r="G1034" s="509"/>
      <c r="H1034" s="509"/>
      <c r="I1034" s="509"/>
      <c r="J1034" s="509">
        <v>1</v>
      </c>
      <c r="K1034" s="509">
        <v>415</v>
      </c>
      <c r="L1034" s="509"/>
      <c r="M1034" s="509">
        <v>415</v>
      </c>
      <c r="N1034" s="509">
        <v>1</v>
      </c>
      <c r="O1034" s="509">
        <v>418</v>
      </c>
      <c r="P1034" s="522"/>
      <c r="Q1034" s="510">
        <v>418</v>
      </c>
    </row>
    <row r="1035" spans="1:17" ht="14.4" customHeight="1" x14ac:dyDescent="0.3">
      <c r="A1035" s="505" t="s">
        <v>2483</v>
      </c>
      <c r="B1035" s="506" t="s">
        <v>1917</v>
      </c>
      <c r="C1035" s="506" t="s">
        <v>1894</v>
      </c>
      <c r="D1035" s="506" t="s">
        <v>2199</v>
      </c>
      <c r="E1035" s="506" t="s">
        <v>2200</v>
      </c>
      <c r="F1035" s="509"/>
      <c r="G1035" s="509"/>
      <c r="H1035" s="509"/>
      <c r="I1035" s="509"/>
      <c r="J1035" s="509">
        <v>1</v>
      </c>
      <c r="K1035" s="509">
        <v>159</v>
      </c>
      <c r="L1035" s="509"/>
      <c r="M1035" s="509">
        <v>159</v>
      </c>
      <c r="N1035" s="509">
        <v>1</v>
      </c>
      <c r="O1035" s="509">
        <v>159</v>
      </c>
      <c r="P1035" s="522"/>
      <c r="Q1035" s="510">
        <v>159</v>
      </c>
    </row>
    <row r="1036" spans="1:17" ht="14.4" customHeight="1" x14ac:dyDescent="0.3">
      <c r="A1036" s="505" t="s">
        <v>2483</v>
      </c>
      <c r="B1036" s="506" t="s">
        <v>1917</v>
      </c>
      <c r="C1036" s="506" t="s">
        <v>1894</v>
      </c>
      <c r="D1036" s="506" t="s">
        <v>2204</v>
      </c>
      <c r="E1036" s="506" t="s">
        <v>2205</v>
      </c>
      <c r="F1036" s="509">
        <v>3</v>
      </c>
      <c r="G1036" s="509">
        <v>6354</v>
      </c>
      <c r="H1036" s="509">
        <v>1</v>
      </c>
      <c r="I1036" s="509">
        <v>2118</v>
      </c>
      <c r="J1036" s="509">
        <v>11</v>
      </c>
      <c r="K1036" s="509">
        <v>23325</v>
      </c>
      <c r="L1036" s="509">
        <v>3.6709159584513693</v>
      </c>
      <c r="M1036" s="509">
        <v>2120.4545454545455</v>
      </c>
      <c r="N1036" s="509">
        <v>14</v>
      </c>
      <c r="O1036" s="509">
        <v>29722</v>
      </c>
      <c r="P1036" s="522">
        <v>4.6776833490714509</v>
      </c>
      <c r="Q1036" s="510">
        <v>2123</v>
      </c>
    </row>
    <row r="1037" spans="1:17" ht="14.4" customHeight="1" x14ac:dyDescent="0.3">
      <c r="A1037" s="505" t="s">
        <v>2483</v>
      </c>
      <c r="B1037" s="506" t="s">
        <v>1917</v>
      </c>
      <c r="C1037" s="506" t="s">
        <v>1894</v>
      </c>
      <c r="D1037" s="506" t="s">
        <v>2206</v>
      </c>
      <c r="E1037" s="506" t="s">
        <v>2138</v>
      </c>
      <c r="F1037" s="509">
        <v>4</v>
      </c>
      <c r="G1037" s="509">
        <v>7456</v>
      </c>
      <c r="H1037" s="509">
        <v>1</v>
      </c>
      <c r="I1037" s="509">
        <v>1864</v>
      </c>
      <c r="J1037" s="509">
        <v>6</v>
      </c>
      <c r="K1037" s="509">
        <v>11202</v>
      </c>
      <c r="L1037" s="509">
        <v>1.5024141630901287</v>
      </c>
      <c r="M1037" s="509">
        <v>1867</v>
      </c>
      <c r="N1037" s="509">
        <v>6</v>
      </c>
      <c r="O1037" s="509">
        <v>11214</v>
      </c>
      <c r="P1037" s="522">
        <v>1.5040236051502145</v>
      </c>
      <c r="Q1037" s="510">
        <v>1869</v>
      </c>
    </row>
    <row r="1038" spans="1:17" ht="14.4" customHeight="1" x14ac:dyDescent="0.3">
      <c r="A1038" s="505" t="s">
        <v>2483</v>
      </c>
      <c r="B1038" s="506" t="s">
        <v>1917</v>
      </c>
      <c r="C1038" s="506" t="s">
        <v>1894</v>
      </c>
      <c r="D1038" s="506" t="s">
        <v>2215</v>
      </c>
      <c r="E1038" s="506" t="s">
        <v>2216</v>
      </c>
      <c r="F1038" s="509">
        <v>2</v>
      </c>
      <c r="G1038" s="509">
        <v>16768</v>
      </c>
      <c r="H1038" s="509">
        <v>1</v>
      </c>
      <c r="I1038" s="509">
        <v>8384</v>
      </c>
      <c r="J1038" s="509">
        <v>4</v>
      </c>
      <c r="K1038" s="509">
        <v>33569</v>
      </c>
      <c r="L1038" s="509">
        <v>2.0019680343511452</v>
      </c>
      <c r="M1038" s="509">
        <v>8392.25</v>
      </c>
      <c r="N1038" s="509">
        <v>3</v>
      </c>
      <c r="O1038" s="509">
        <v>25197</v>
      </c>
      <c r="P1038" s="522">
        <v>1.5026836832061068</v>
      </c>
      <c r="Q1038" s="510">
        <v>8399</v>
      </c>
    </row>
    <row r="1039" spans="1:17" ht="14.4" customHeight="1" x14ac:dyDescent="0.3">
      <c r="A1039" s="505" t="s">
        <v>2483</v>
      </c>
      <c r="B1039" s="506" t="s">
        <v>1917</v>
      </c>
      <c r="C1039" s="506" t="s">
        <v>1894</v>
      </c>
      <c r="D1039" s="506" t="s">
        <v>2223</v>
      </c>
      <c r="E1039" s="506" t="s">
        <v>2224</v>
      </c>
      <c r="F1039" s="509"/>
      <c r="G1039" s="509"/>
      <c r="H1039" s="509"/>
      <c r="I1039" s="509"/>
      <c r="J1039" s="509"/>
      <c r="K1039" s="509"/>
      <c r="L1039" s="509"/>
      <c r="M1039" s="509"/>
      <c r="N1039" s="509">
        <v>2</v>
      </c>
      <c r="O1039" s="509">
        <v>4010</v>
      </c>
      <c r="P1039" s="522"/>
      <c r="Q1039" s="510">
        <v>2005</v>
      </c>
    </row>
    <row r="1040" spans="1:17" ht="14.4" customHeight="1" x14ac:dyDescent="0.3">
      <c r="A1040" s="505" t="s">
        <v>2486</v>
      </c>
      <c r="B1040" s="506" t="s">
        <v>1917</v>
      </c>
      <c r="C1040" s="506" t="s">
        <v>1918</v>
      </c>
      <c r="D1040" s="506" t="s">
        <v>1923</v>
      </c>
      <c r="E1040" s="506" t="s">
        <v>1924</v>
      </c>
      <c r="F1040" s="509">
        <v>0.33</v>
      </c>
      <c r="G1040" s="509">
        <v>873.91</v>
      </c>
      <c r="H1040" s="509">
        <v>1</v>
      </c>
      <c r="I1040" s="509">
        <v>2648.212121212121</v>
      </c>
      <c r="J1040" s="509"/>
      <c r="K1040" s="509"/>
      <c r="L1040" s="509"/>
      <c r="M1040" s="509"/>
      <c r="N1040" s="509"/>
      <c r="O1040" s="509"/>
      <c r="P1040" s="522"/>
      <c r="Q1040" s="510"/>
    </row>
    <row r="1041" spans="1:17" ht="14.4" customHeight="1" x14ac:dyDescent="0.3">
      <c r="A1041" s="505" t="s">
        <v>2486</v>
      </c>
      <c r="B1041" s="506" t="s">
        <v>1917</v>
      </c>
      <c r="C1041" s="506" t="s">
        <v>1918</v>
      </c>
      <c r="D1041" s="506" t="s">
        <v>1927</v>
      </c>
      <c r="E1041" s="506" t="s">
        <v>637</v>
      </c>
      <c r="F1041" s="509"/>
      <c r="G1041" s="509"/>
      <c r="H1041" s="509"/>
      <c r="I1041" s="509"/>
      <c r="J1041" s="509"/>
      <c r="K1041" s="509"/>
      <c r="L1041" s="509"/>
      <c r="M1041" s="509"/>
      <c r="N1041" s="509">
        <v>1.9</v>
      </c>
      <c r="O1041" s="509">
        <v>1807.5299999999997</v>
      </c>
      <c r="P1041" s="522"/>
      <c r="Q1041" s="510">
        <v>951.33157894736837</v>
      </c>
    </row>
    <row r="1042" spans="1:17" ht="14.4" customHeight="1" x14ac:dyDescent="0.3">
      <c r="A1042" s="505" t="s">
        <v>2486</v>
      </c>
      <c r="B1042" s="506" t="s">
        <v>1917</v>
      </c>
      <c r="C1042" s="506" t="s">
        <v>1918</v>
      </c>
      <c r="D1042" s="506" t="s">
        <v>1931</v>
      </c>
      <c r="E1042" s="506" t="s">
        <v>716</v>
      </c>
      <c r="F1042" s="509">
        <v>0.43</v>
      </c>
      <c r="G1042" s="509">
        <v>4445.07</v>
      </c>
      <c r="H1042" s="509">
        <v>1</v>
      </c>
      <c r="I1042" s="509">
        <v>10337.372093023256</v>
      </c>
      <c r="J1042" s="509">
        <v>0.56000000000000005</v>
      </c>
      <c r="K1042" s="509">
        <v>5788.9</v>
      </c>
      <c r="L1042" s="509">
        <v>1.3023191985728009</v>
      </c>
      <c r="M1042" s="509">
        <v>10337.321428571428</v>
      </c>
      <c r="N1042" s="509">
        <v>0.18</v>
      </c>
      <c r="O1042" s="509">
        <v>1779.82</v>
      </c>
      <c r="P1042" s="522">
        <v>0.40040314325758652</v>
      </c>
      <c r="Q1042" s="510">
        <v>9887.8888888888887</v>
      </c>
    </row>
    <row r="1043" spans="1:17" ht="14.4" customHeight="1" x14ac:dyDescent="0.3">
      <c r="A1043" s="505" t="s">
        <v>2486</v>
      </c>
      <c r="B1043" s="506" t="s">
        <v>1917</v>
      </c>
      <c r="C1043" s="506" t="s">
        <v>1918</v>
      </c>
      <c r="D1043" s="506" t="s">
        <v>1934</v>
      </c>
      <c r="E1043" s="506" t="s">
        <v>716</v>
      </c>
      <c r="F1043" s="509"/>
      <c r="G1043" s="509"/>
      <c r="H1043" s="509"/>
      <c r="I1043" s="509"/>
      <c r="J1043" s="509">
        <v>0.3</v>
      </c>
      <c r="K1043" s="509">
        <v>1951.96</v>
      </c>
      <c r="L1043" s="509"/>
      <c r="M1043" s="509">
        <v>6506.5333333333338</v>
      </c>
      <c r="N1043" s="509"/>
      <c r="O1043" s="509"/>
      <c r="P1043" s="522"/>
      <c r="Q1043" s="510"/>
    </row>
    <row r="1044" spans="1:17" ht="14.4" customHeight="1" x14ac:dyDescent="0.3">
      <c r="A1044" s="505" t="s">
        <v>2486</v>
      </c>
      <c r="B1044" s="506" t="s">
        <v>1917</v>
      </c>
      <c r="C1044" s="506" t="s">
        <v>1918</v>
      </c>
      <c r="D1044" s="506" t="s">
        <v>1938</v>
      </c>
      <c r="E1044" s="506" t="s">
        <v>641</v>
      </c>
      <c r="F1044" s="509"/>
      <c r="G1044" s="509"/>
      <c r="H1044" s="509"/>
      <c r="I1044" s="509"/>
      <c r="J1044" s="509">
        <v>2</v>
      </c>
      <c r="K1044" s="509">
        <v>1950.44</v>
      </c>
      <c r="L1044" s="509"/>
      <c r="M1044" s="509">
        <v>975.22</v>
      </c>
      <c r="N1044" s="509">
        <v>2</v>
      </c>
      <c r="O1044" s="509">
        <v>1865.64</v>
      </c>
      <c r="P1044" s="522"/>
      <c r="Q1044" s="510">
        <v>932.82</v>
      </c>
    </row>
    <row r="1045" spans="1:17" ht="14.4" customHeight="1" x14ac:dyDescent="0.3">
      <c r="A1045" s="505" t="s">
        <v>2486</v>
      </c>
      <c r="B1045" s="506" t="s">
        <v>1917</v>
      </c>
      <c r="C1045" s="506" t="s">
        <v>1918</v>
      </c>
      <c r="D1045" s="506" t="s">
        <v>1942</v>
      </c>
      <c r="E1045" s="506" t="s">
        <v>660</v>
      </c>
      <c r="F1045" s="509"/>
      <c r="G1045" s="509"/>
      <c r="H1045" s="509"/>
      <c r="I1045" s="509"/>
      <c r="J1045" s="509">
        <v>0.44000000000000006</v>
      </c>
      <c r="K1045" s="509">
        <v>2402.75</v>
      </c>
      <c r="L1045" s="509"/>
      <c r="M1045" s="509">
        <v>5460.795454545454</v>
      </c>
      <c r="N1045" s="509">
        <v>0.48</v>
      </c>
      <c r="O1045" s="509">
        <v>2124.96</v>
      </c>
      <c r="P1045" s="522"/>
      <c r="Q1045" s="510">
        <v>4427</v>
      </c>
    </row>
    <row r="1046" spans="1:17" ht="14.4" customHeight="1" x14ac:dyDescent="0.3">
      <c r="A1046" s="505" t="s">
        <v>2486</v>
      </c>
      <c r="B1046" s="506" t="s">
        <v>1917</v>
      </c>
      <c r="C1046" s="506" t="s">
        <v>1918</v>
      </c>
      <c r="D1046" s="506" t="s">
        <v>1943</v>
      </c>
      <c r="E1046" s="506" t="s">
        <v>660</v>
      </c>
      <c r="F1046" s="509">
        <v>0.78</v>
      </c>
      <c r="G1046" s="509">
        <v>8482.6999999999989</v>
      </c>
      <c r="H1046" s="509">
        <v>1</v>
      </c>
      <c r="I1046" s="509">
        <v>10875.256410256408</v>
      </c>
      <c r="J1046" s="509">
        <v>0.37</v>
      </c>
      <c r="K1046" s="509">
        <v>4040.96</v>
      </c>
      <c r="L1046" s="509">
        <v>0.47637662536692332</v>
      </c>
      <c r="M1046" s="509">
        <v>10921.513513513513</v>
      </c>
      <c r="N1046" s="509">
        <v>7.0000000000000007E-2</v>
      </c>
      <c r="O1046" s="509">
        <v>619.78</v>
      </c>
      <c r="P1046" s="522">
        <v>7.3064000848786365E-2</v>
      </c>
      <c r="Q1046" s="510">
        <v>8853.9999999999982</v>
      </c>
    </row>
    <row r="1047" spans="1:17" ht="14.4" customHeight="1" x14ac:dyDescent="0.3">
      <c r="A1047" s="505" t="s">
        <v>2486</v>
      </c>
      <c r="B1047" s="506" t="s">
        <v>1917</v>
      </c>
      <c r="C1047" s="506" t="s">
        <v>1918</v>
      </c>
      <c r="D1047" s="506" t="s">
        <v>1945</v>
      </c>
      <c r="E1047" s="506" t="s">
        <v>660</v>
      </c>
      <c r="F1047" s="509"/>
      <c r="G1047" s="509"/>
      <c r="H1047" s="509"/>
      <c r="I1047" s="509"/>
      <c r="J1047" s="509">
        <v>1.85</v>
      </c>
      <c r="K1047" s="509">
        <v>4040.97</v>
      </c>
      <c r="L1047" s="509"/>
      <c r="M1047" s="509">
        <v>2184.3081081081077</v>
      </c>
      <c r="N1047" s="509">
        <v>2.75</v>
      </c>
      <c r="O1047" s="509">
        <v>4869.7</v>
      </c>
      <c r="P1047" s="522"/>
      <c r="Q1047" s="510">
        <v>1770.8</v>
      </c>
    </row>
    <row r="1048" spans="1:17" ht="14.4" customHeight="1" x14ac:dyDescent="0.3">
      <c r="A1048" s="505" t="s">
        <v>2486</v>
      </c>
      <c r="B1048" s="506" t="s">
        <v>1917</v>
      </c>
      <c r="C1048" s="506" t="s">
        <v>1918</v>
      </c>
      <c r="D1048" s="506" t="s">
        <v>1946</v>
      </c>
      <c r="E1048" s="506" t="s">
        <v>645</v>
      </c>
      <c r="F1048" s="509">
        <v>0.35</v>
      </c>
      <c r="G1048" s="509">
        <v>131.76</v>
      </c>
      <c r="H1048" s="509">
        <v>1</v>
      </c>
      <c r="I1048" s="509">
        <v>376.45714285714286</v>
      </c>
      <c r="J1048" s="509">
        <v>0.2</v>
      </c>
      <c r="K1048" s="509">
        <v>75.86</v>
      </c>
      <c r="L1048" s="509">
        <v>0.57574377656344877</v>
      </c>
      <c r="M1048" s="509">
        <v>379.29999999999995</v>
      </c>
      <c r="N1048" s="509"/>
      <c r="O1048" s="509"/>
      <c r="P1048" s="522"/>
      <c r="Q1048" s="510"/>
    </row>
    <row r="1049" spans="1:17" ht="14.4" customHeight="1" x14ac:dyDescent="0.3">
      <c r="A1049" s="505" t="s">
        <v>2486</v>
      </c>
      <c r="B1049" s="506" t="s">
        <v>1917</v>
      </c>
      <c r="C1049" s="506" t="s">
        <v>1918</v>
      </c>
      <c r="D1049" s="506" t="s">
        <v>1948</v>
      </c>
      <c r="E1049" s="506" t="s">
        <v>660</v>
      </c>
      <c r="F1049" s="509"/>
      <c r="G1049" s="509"/>
      <c r="H1049" s="509"/>
      <c r="I1049" s="509"/>
      <c r="J1049" s="509"/>
      <c r="K1049" s="509"/>
      <c r="L1049" s="509"/>
      <c r="M1049" s="509"/>
      <c r="N1049" s="509">
        <v>0.1</v>
      </c>
      <c r="O1049" s="509">
        <v>2762.45</v>
      </c>
      <c r="P1049" s="522"/>
      <c r="Q1049" s="510">
        <v>27624.499999999996</v>
      </c>
    </row>
    <row r="1050" spans="1:17" ht="14.4" customHeight="1" x14ac:dyDescent="0.3">
      <c r="A1050" s="505" t="s">
        <v>2486</v>
      </c>
      <c r="B1050" s="506" t="s">
        <v>1917</v>
      </c>
      <c r="C1050" s="506" t="s">
        <v>1887</v>
      </c>
      <c r="D1050" s="506" t="s">
        <v>1962</v>
      </c>
      <c r="E1050" s="506" t="s">
        <v>1960</v>
      </c>
      <c r="F1050" s="509"/>
      <c r="G1050" s="509"/>
      <c r="H1050" s="509"/>
      <c r="I1050" s="509"/>
      <c r="J1050" s="509">
        <v>3</v>
      </c>
      <c r="K1050" s="509">
        <v>5121.93</v>
      </c>
      <c r="L1050" s="509"/>
      <c r="M1050" s="509">
        <v>1707.3100000000002</v>
      </c>
      <c r="N1050" s="509">
        <v>2</v>
      </c>
      <c r="O1050" s="509">
        <v>3414.62</v>
      </c>
      <c r="P1050" s="522"/>
      <c r="Q1050" s="510">
        <v>1707.31</v>
      </c>
    </row>
    <row r="1051" spans="1:17" ht="14.4" customHeight="1" x14ac:dyDescent="0.3">
      <c r="A1051" s="505" t="s">
        <v>2486</v>
      </c>
      <c r="B1051" s="506" t="s">
        <v>1917</v>
      </c>
      <c r="C1051" s="506" t="s">
        <v>1887</v>
      </c>
      <c r="D1051" s="506" t="s">
        <v>1963</v>
      </c>
      <c r="E1051" s="506" t="s">
        <v>1960</v>
      </c>
      <c r="F1051" s="509">
        <v>1</v>
      </c>
      <c r="G1051" s="509">
        <v>2066.3000000000002</v>
      </c>
      <c r="H1051" s="509">
        <v>1</v>
      </c>
      <c r="I1051" s="509">
        <v>2066.3000000000002</v>
      </c>
      <c r="J1051" s="509">
        <v>3</v>
      </c>
      <c r="K1051" s="509">
        <v>6198.9000000000005</v>
      </c>
      <c r="L1051" s="509">
        <v>3</v>
      </c>
      <c r="M1051" s="509">
        <v>2066.3000000000002</v>
      </c>
      <c r="N1051" s="509"/>
      <c r="O1051" s="509"/>
      <c r="P1051" s="522"/>
      <c r="Q1051" s="510"/>
    </row>
    <row r="1052" spans="1:17" ht="14.4" customHeight="1" x14ac:dyDescent="0.3">
      <c r="A1052" s="505" t="s">
        <v>2486</v>
      </c>
      <c r="B1052" s="506" t="s">
        <v>1917</v>
      </c>
      <c r="C1052" s="506" t="s">
        <v>1887</v>
      </c>
      <c r="D1052" s="506" t="s">
        <v>1964</v>
      </c>
      <c r="E1052" s="506" t="s">
        <v>1965</v>
      </c>
      <c r="F1052" s="509">
        <v>1</v>
      </c>
      <c r="G1052" s="509">
        <v>1932.09</v>
      </c>
      <c r="H1052" s="509">
        <v>1</v>
      </c>
      <c r="I1052" s="509">
        <v>1932.09</v>
      </c>
      <c r="J1052" s="509"/>
      <c r="K1052" s="509"/>
      <c r="L1052" s="509"/>
      <c r="M1052" s="509"/>
      <c r="N1052" s="509"/>
      <c r="O1052" s="509"/>
      <c r="P1052" s="522"/>
      <c r="Q1052" s="510"/>
    </row>
    <row r="1053" spans="1:17" ht="14.4" customHeight="1" x14ac:dyDescent="0.3">
      <c r="A1053" s="505" t="s">
        <v>2486</v>
      </c>
      <c r="B1053" s="506" t="s">
        <v>1917</v>
      </c>
      <c r="C1053" s="506" t="s">
        <v>1887</v>
      </c>
      <c r="D1053" s="506" t="s">
        <v>1966</v>
      </c>
      <c r="E1053" s="506" t="s">
        <v>1967</v>
      </c>
      <c r="F1053" s="509">
        <v>2</v>
      </c>
      <c r="G1053" s="509">
        <v>2055.52</v>
      </c>
      <c r="H1053" s="509">
        <v>1</v>
      </c>
      <c r="I1053" s="509">
        <v>1027.76</v>
      </c>
      <c r="J1053" s="509">
        <v>3</v>
      </c>
      <c r="K1053" s="509">
        <v>3083.2799999999997</v>
      </c>
      <c r="L1053" s="509">
        <v>1.5</v>
      </c>
      <c r="M1053" s="509">
        <v>1027.76</v>
      </c>
      <c r="N1053" s="509"/>
      <c r="O1053" s="509"/>
      <c r="P1053" s="522"/>
      <c r="Q1053" s="510"/>
    </row>
    <row r="1054" spans="1:17" ht="14.4" customHeight="1" x14ac:dyDescent="0.3">
      <c r="A1054" s="505" t="s">
        <v>2486</v>
      </c>
      <c r="B1054" s="506" t="s">
        <v>1917</v>
      </c>
      <c r="C1054" s="506" t="s">
        <v>1887</v>
      </c>
      <c r="D1054" s="506" t="s">
        <v>1989</v>
      </c>
      <c r="E1054" s="506" t="s">
        <v>1990</v>
      </c>
      <c r="F1054" s="509"/>
      <c r="G1054" s="509"/>
      <c r="H1054" s="509"/>
      <c r="I1054" s="509"/>
      <c r="J1054" s="509">
        <v>3</v>
      </c>
      <c r="K1054" s="509">
        <v>51219.149999999994</v>
      </c>
      <c r="L1054" s="509"/>
      <c r="M1054" s="509">
        <v>17073.05</v>
      </c>
      <c r="N1054" s="509">
        <v>1</v>
      </c>
      <c r="O1054" s="509">
        <v>17073.05</v>
      </c>
      <c r="P1054" s="522"/>
      <c r="Q1054" s="510">
        <v>17073.05</v>
      </c>
    </row>
    <row r="1055" spans="1:17" ht="14.4" customHeight="1" x14ac:dyDescent="0.3">
      <c r="A1055" s="505" t="s">
        <v>2486</v>
      </c>
      <c r="B1055" s="506" t="s">
        <v>1917</v>
      </c>
      <c r="C1055" s="506" t="s">
        <v>1887</v>
      </c>
      <c r="D1055" s="506" t="s">
        <v>1991</v>
      </c>
      <c r="E1055" s="506" t="s">
        <v>1992</v>
      </c>
      <c r="F1055" s="509"/>
      <c r="G1055" s="509"/>
      <c r="H1055" s="509"/>
      <c r="I1055" s="509"/>
      <c r="J1055" s="509">
        <v>3</v>
      </c>
      <c r="K1055" s="509">
        <v>3008.3999999999996</v>
      </c>
      <c r="L1055" s="509"/>
      <c r="M1055" s="509">
        <v>1002.7999999999998</v>
      </c>
      <c r="N1055" s="509">
        <v>2</v>
      </c>
      <c r="O1055" s="509">
        <v>2005.6</v>
      </c>
      <c r="P1055" s="522"/>
      <c r="Q1055" s="510">
        <v>1002.8</v>
      </c>
    </row>
    <row r="1056" spans="1:17" ht="14.4" customHeight="1" x14ac:dyDescent="0.3">
      <c r="A1056" s="505" t="s">
        <v>2486</v>
      </c>
      <c r="B1056" s="506" t="s">
        <v>1917</v>
      </c>
      <c r="C1056" s="506" t="s">
        <v>1887</v>
      </c>
      <c r="D1056" s="506" t="s">
        <v>2022</v>
      </c>
      <c r="E1056" s="506" t="s">
        <v>2023</v>
      </c>
      <c r="F1056" s="509">
        <v>1</v>
      </c>
      <c r="G1056" s="509">
        <v>831.16</v>
      </c>
      <c r="H1056" s="509">
        <v>1</v>
      </c>
      <c r="I1056" s="509">
        <v>831.16</v>
      </c>
      <c r="J1056" s="509">
        <v>1</v>
      </c>
      <c r="K1056" s="509">
        <v>831.16</v>
      </c>
      <c r="L1056" s="509">
        <v>1</v>
      </c>
      <c r="M1056" s="509">
        <v>831.16</v>
      </c>
      <c r="N1056" s="509">
        <v>1</v>
      </c>
      <c r="O1056" s="509">
        <v>831.16</v>
      </c>
      <c r="P1056" s="522">
        <v>1</v>
      </c>
      <c r="Q1056" s="510">
        <v>831.16</v>
      </c>
    </row>
    <row r="1057" spans="1:17" ht="14.4" customHeight="1" x14ac:dyDescent="0.3">
      <c r="A1057" s="505" t="s">
        <v>2486</v>
      </c>
      <c r="B1057" s="506" t="s">
        <v>1917</v>
      </c>
      <c r="C1057" s="506" t="s">
        <v>1887</v>
      </c>
      <c r="D1057" s="506" t="s">
        <v>2031</v>
      </c>
      <c r="E1057" s="506" t="s">
        <v>2032</v>
      </c>
      <c r="F1057" s="509"/>
      <c r="G1057" s="509"/>
      <c r="H1057" s="509"/>
      <c r="I1057" s="509"/>
      <c r="J1057" s="509">
        <v>1</v>
      </c>
      <c r="K1057" s="509">
        <v>1472.88</v>
      </c>
      <c r="L1057" s="509"/>
      <c r="M1057" s="509">
        <v>1472.88</v>
      </c>
      <c r="N1057" s="509"/>
      <c r="O1057" s="509"/>
      <c r="P1057" s="522"/>
      <c r="Q1057" s="510"/>
    </row>
    <row r="1058" spans="1:17" ht="14.4" customHeight="1" x14ac:dyDescent="0.3">
      <c r="A1058" s="505" t="s">
        <v>2486</v>
      </c>
      <c r="B1058" s="506" t="s">
        <v>1917</v>
      </c>
      <c r="C1058" s="506" t="s">
        <v>1887</v>
      </c>
      <c r="D1058" s="506" t="s">
        <v>2033</v>
      </c>
      <c r="E1058" s="506" t="s">
        <v>2034</v>
      </c>
      <c r="F1058" s="509"/>
      <c r="G1058" s="509"/>
      <c r="H1058" s="509"/>
      <c r="I1058" s="509"/>
      <c r="J1058" s="509">
        <v>1</v>
      </c>
      <c r="K1058" s="509">
        <v>1312.14</v>
      </c>
      <c r="L1058" s="509"/>
      <c r="M1058" s="509">
        <v>1312.14</v>
      </c>
      <c r="N1058" s="509">
        <v>1</v>
      </c>
      <c r="O1058" s="509">
        <v>1312.14</v>
      </c>
      <c r="P1058" s="522"/>
      <c r="Q1058" s="510">
        <v>1312.14</v>
      </c>
    </row>
    <row r="1059" spans="1:17" ht="14.4" customHeight="1" x14ac:dyDescent="0.3">
      <c r="A1059" s="505" t="s">
        <v>2486</v>
      </c>
      <c r="B1059" s="506" t="s">
        <v>1917</v>
      </c>
      <c r="C1059" s="506" t="s">
        <v>1887</v>
      </c>
      <c r="D1059" s="506" t="s">
        <v>2037</v>
      </c>
      <c r="E1059" s="506" t="s">
        <v>2038</v>
      </c>
      <c r="F1059" s="509"/>
      <c r="G1059" s="509"/>
      <c r="H1059" s="509"/>
      <c r="I1059" s="509"/>
      <c r="J1059" s="509">
        <v>3</v>
      </c>
      <c r="K1059" s="509">
        <v>3917.46</v>
      </c>
      <c r="L1059" s="509"/>
      <c r="M1059" s="509">
        <v>1305.82</v>
      </c>
      <c r="N1059" s="509">
        <v>1</v>
      </c>
      <c r="O1059" s="509">
        <v>1146.33</v>
      </c>
      <c r="P1059" s="522"/>
      <c r="Q1059" s="510">
        <v>1146.33</v>
      </c>
    </row>
    <row r="1060" spans="1:17" ht="14.4" customHeight="1" x14ac:dyDescent="0.3">
      <c r="A1060" s="505" t="s">
        <v>2486</v>
      </c>
      <c r="B1060" s="506" t="s">
        <v>1917</v>
      </c>
      <c r="C1060" s="506" t="s">
        <v>1887</v>
      </c>
      <c r="D1060" s="506" t="s">
        <v>2039</v>
      </c>
      <c r="E1060" s="506" t="s">
        <v>2040</v>
      </c>
      <c r="F1060" s="509"/>
      <c r="G1060" s="509"/>
      <c r="H1060" s="509"/>
      <c r="I1060" s="509"/>
      <c r="J1060" s="509">
        <v>1</v>
      </c>
      <c r="K1060" s="509">
        <v>359.1</v>
      </c>
      <c r="L1060" s="509"/>
      <c r="M1060" s="509">
        <v>359.1</v>
      </c>
      <c r="N1060" s="509"/>
      <c r="O1060" s="509"/>
      <c r="P1060" s="522"/>
      <c r="Q1060" s="510"/>
    </row>
    <row r="1061" spans="1:17" ht="14.4" customHeight="1" x14ac:dyDescent="0.3">
      <c r="A1061" s="505" t="s">
        <v>2486</v>
      </c>
      <c r="B1061" s="506" t="s">
        <v>1917</v>
      </c>
      <c r="C1061" s="506" t="s">
        <v>1887</v>
      </c>
      <c r="D1061" s="506" t="s">
        <v>1888</v>
      </c>
      <c r="E1061" s="506" t="s">
        <v>1889</v>
      </c>
      <c r="F1061" s="509"/>
      <c r="G1061" s="509"/>
      <c r="H1061" s="509"/>
      <c r="I1061" s="509"/>
      <c r="J1061" s="509">
        <v>1</v>
      </c>
      <c r="K1061" s="509">
        <v>893.9</v>
      </c>
      <c r="L1061" s="509"/>
      <c r="M1061" s="509">
        <v>893.9</v>
      </c>
      <c r="N1061" s="509"/>
      <c r="O1061" s="509"/>
      <c r="P1061" s="522"/>
      <c r="Q1061" s="510"/>
    </row>
    <row r="1062" spans="1:17" ht="14.4" customHeight="1" x14ac:dyDescent="0.3">
      <c r="A1062" s="505" t="s">
        <v>2486</v>
      </c>
      <c r="B1062" s="506" t="s">
        <v>1917</v>
      </c>
      <c r="C1062" s="506" t="s">
        <v>1887</v>
      </c>
      <c r="D1062" s="506" t="s">
        <v>2043</v>
      </c>
      <c r="E1062" s="506" t="s">
        <v>2044</v>
      </c>
      <c r="F1062" s="509">
        <v>1</v>
      </c>
      <c r="G1062" s="509">
        <v>16831.689999999999</v>
      </c>
      <c r="H1062" s="509">
        <v>1</v>
      </c>
      <c r="I1062" s="509">
        <v>16831.689999999999</v>
      </c>
      <c r="J1062" s="509">
        <v>2</v>
      </c>
      <c r="K1062" s="509">
        <v>33663.379999999997</v>
      </c>
      <c r="L1062" s="509">
        <v>2</v>
      </c>
      <c r="M1062" s="509">
        <v>16831.689999999999</v>
      </c>
      <c r="N1062" s="509"/>
      <c r="O1062" s="509"/>
      <c r="P1062" s="522"/>
      <c r="Q1062" s="510"/>
    </row>
    <row r="1063" spans="1:17" ht="14.4" customHeight="1" x14ac:dyDescent="0.3">
      <c r="A1063" s="505" t="s">
        <v>2486</v>
      </c>
      <c r="B1063" s="506" t="s">
        <v>1917</v>
      </c>
      <c r="C1063" s="506" t="s">
        <v>1887</v>
      </c>
      <c r="D1063" s="506" t="s">
        <v>2456</v>
      </c>
      <c r="E1063" s="506" t="s">
        <v>2457</v>
      </c>
      <c r="F1063" s="509"/>
      <c r="G1063" s="509"/>
      <c r="H1063" s="509"/>
      <c r="I1063" s="509"/>
      <c r="J1063" s="509">
        <v>2</v>
      </c>
      <c r="K1063" s="509">
        <v>21290.02</v>
      </c>
      <c r="L1063" s="509"/>
      <c r="M1063" s="509">
        <v>10645.01</v>
      </c>
      <c r="N1063" s="509"/>
      <c r="O1063" s="509"/>
      <c r="P1063" s="522"/>
      <c r="Q1063" s="510"/>
    </row>
    <row r="1064" spans="1:17" ht="14.4" customHeight="1" x14ac:dyDescent="0.3">
      <c r="A1064" s="505" t="s">
        <v>2486</v>
      </c>
      <c r="B1064" s="506" t="s">
        <v>1917</v>
      </c>
      <c r="C1064" s="506" t="s">
        <v>1887</v>
      </c>
      <c r="D1064" s="506" t="s">
        <v>2047</v>
      </c>
      <c r="E1064" s="506" t="s">
        <v>2048</v>
      </c>
      <c r="F1064" s="509"/>
      <c r="G1064" s="509"/>
      <c r="H1064" s="509"/>
      <c r="I1064" s="509"/>
      <c r="J1064" s="509">
        <v>3</v>
      </c>
      <c r="K1064" s="509">
        <v>19761.39</v>
      </c>
      <c r="L1064" s="509"/>
      <c r="M1064" s="509">
        <v>6587.13</v>
      </c>
      <c r="N1064" s="509"/>
      <c r="O1064" s="509"/>
      <c r="P1064" s="522"/>
      <c r="Q1064" s="510"/>
    </row>
    <row r="1065" spans="1:17" ht="14.4" customHeight="1" x14ac:dyDescent="0.3">
      <c r="A1065" s="505" t="s">
        <v>2486</v>
      </c>
      <c r="B1065" s="506" t="s">
        <v>1917</v>
      </c>
      <c r="C1065" s="506" t="s">
        <v>1887</v>
      </c>
      <c r="D1065" s="506" t="s">
        <v>2063</v>
      </c>
      <c r="E1065" s="506" t="s">
        <v>2064</v>
      </c>
      <c r="F1065" s="509"/>
      <c r="G1065" s="509"/>
      <c r="H1065" s="509"/>
      <c r="I1065" s="509"/>
      <c r="J1065" s="509">
        <v>3</v>
      </c>
      <c r="K1065" s="509">
        <v>13080</v>
      </c>
      <c r="L1065" s="509"/>
      <c r="M1065" s="509">
        <v>4360</v>
      </c>
      <c r="N1065" s="509"/>
      <c r="O1065" s="509"/>
      <c r="P1065" s="522"/>
      <c r="Q1065" s="510"/>
    </row>
    <row r="1066" spans="1:17" ht="14.4" customHeight="1" x14ac:dyDescent="0.3">
      <c r="A1066" s="505" t="s">
        <v>2486</v>
      </c>
      <c r="B1066" s="506" t="s">
        <v>1917</v>
      </c>
      <c r="C1066" s="506" t="s">
        <v>1894</v>
      </c>
      <c r="D1066" s="506" t="s">
        <v>2089</v>
      </c>
      <c r="E1066" s="506" t="s">
        <v>2090</v>
      </c>
      <c r="F1066" s="509">
        <v>7</v>
      </c>
      <c r="G1066" s="509">
        <v>1435</v>
      </c>
      <c r="H1066" s="509">
        <v>1</v>
      </c>
      <c r="I1066" s="509">
        <v>205</v>
      </c>
      <c r="J1066" s="509">
        <v>8</v>
      </c>
      <c r="K1066" s="509">
        <v>1641</v>
      </c>
      <c r="L1066" s="509">
        <v>1.1435540069686412</v>
      </c>
      <c r="M1066" s="509">
        <v>205.125</v>
      </c>
      <c r="N1066" s="509">
        <v>5</v>
      </c>
      <c r="O1066" s="509">
        <v>1035</v>
      </c>
      <c r="P1066" s="522">
        <v>0.72125435540069682</v>
      </c>
      <c r="Q1066" s="510">
        <v>207</v>
      </c>
    </row>
    <row r="1067" spans="1:17" ht="14.4" customHeight="1" x14ac:dyDescent="0.3">
      <c r="A1067" s="505" t="s">
        <v>2486</v>
      </c>
      <c r="B1067" s="506" t="s">
        <v>1917</v>
      </c>
      <c r="C1067" s="506" t="s">
        <v>1894</v>
      </c>
      <c r="D1067" s="506" t="s">
        <v>2091</v>
      </c>
      <c r="E1067" s="506" t="s">
        <v>2092</v>
      </c>
      <c r="F1067" s="509">
        <v>9</v>
      </c>
      <c r="G1067" s="509">
        <v>1350</v>
      </c>
      <c r="H1067" s="509">
        <v>1</v>
      </c>
      <c r="I1067" s="509">
        <v>150</v>
      </c>
      <c r="J1067" s="509">
        <v>2</v>
      </c>
      <c r="K1067" s="509">
        <v>302</v>
      </c>
      <c r="L1067" s="509">
        <v>0.22370370370370371</v>
      </c>
      <c r="M1067" s="509">
        <v>151</v>
      </c>
      <c r="N1067" s="509">
        <v>5</v>
      </c>
      <c r="O1067" s="509">
        <v>755</v>
      </c>
      <c r="P1067" s="522">
        <v>0.55925925925925923</v>
      </c>
      <c r="Q1067" s="510">
        <v>151</v>
      </c>
    </row>
    <row r="1068" spans="1:17" ht="14.4" customHeight="1" x14ac:dyDescent="0.3">
      <c r="A1068" s="505" t="s">
        <v>2486</v>
      </c>
      <c r="B1068" s="506" t="s">
        <v>1917</v>
      </c>
      <c r="C1068" s="506" t="s">
        <v>1894</v>
      </c>
      <c r="D1068" s="506" t="s">
        <v>2097</v>
      </c>
      <c r="E1068" s="506" t="s">
        <v>2098</v>
      </c>
      <c r="F1068" s="509">
        <v>4</v>
      </c>
      <c r="G1068" s="509">
        <v>868</v>
      </c>
      <c r="H1068" s="509">
        <v>1</v>
      </c>
      <c r="I1068" s="509">
        <v>217</v>
      </c>
      <c r="J1068" s="509"/>
      <c r="K1068" s="509"/>
      <c r="L1068" s="509"/>
      <c r="M1068" s="509"/>
      <c r="N1068" s="509">
        <v>1</v>
      </c>
      <c r="O1068" s="509">
        <v>219</v>
      </c>
      <c r="P1068" s="522">
        <v>0.25230414746543778</v>
      </c>
      <c r="Q1068" s="510">
        <v>219</v>
      </c>
    </row>
    <row r="1069" spans="1:17" ht="14.4" customHeight="1" x14ac:dyDescent="0.3">
      <c r="A1069" s="505" t="s">
        <v>2486</v>
      </c>
      <c r="B1069" s="506" t="s">
        <v>1917</v>
      </c>
      <c r="C1069" s="506" t="s">
        <v>1894</v>
      </c>
      <c r="D1069" s="506" t="s">
        <v>2103</v>
      </c>
      <c r="E1069" s="506" t="s">
        <v>2104</v>
      </c>
      <c r="F1069" s="509">
        <v>3</v>
      </c>
      <c r="G1069" s="509">
        <v>657</v>
      </c>
      <c r="H1069" s="509">
        <v>1</v>
      </c>
      <c r="I1069" s="509">
        <v>219</v>
      </c>
      <c r="J1069" s="509">
        <v>1</v>
      </c>
      <c r="K1069" s="509">
        <v>220</v>
      </c>
      <c r="L1069" s="509">
        <v>0.33485540334855401</v>
      </c>
      <c r="M1069" s="509">
        <v>220</v>
      </c>
      <c r="N1069" s="509">
        <v>4</v>
      </c>
      <c r="O1069" s="509">
        <v>884</v>
      </c>
      <c r="P1069" s="522">
        <v>1.3455098934550989</v>
      </c>
      <c r="Q1069" s="510">
        <v>221</v>
      </c>
    </row>
    <row r="1070" spans="1:17" ht="14.4" customHeight="1" x14ac:dyDescent="0.3">
      <c r="A1070" s="505" t="s">
        <v>2486</v>
      </c>
      <c r="B1070" s="506" t="s">
        <v>1917</v>
      </c>
      <c r="C1070" s="506" t="s">
        <v>1894</v>
      </c>
      <c r="D1070" s="506" t="s">
        <v>2119</v>
      </c>
      <c r="E1070" s="506" t="s">
        <v>2120</v>
      </c>
      <c r="F1070" s="509">
        <v>1</v>
      </c>
      <c r="G1070" s="509">
        <v>257</v>
      </c>
      <c r="H1070" s="509">
        <v>1</v>
      </c>
      <c r="I1070" s="509">
        <v>257</v>
      </c>
      <c r="J1070" s="509"/>
      <c r="K1070" s="509"/>
      <c r="L1070" s="509"/>
      <c r="M1070" s="509"/>
      <c r="N1070" s="509"/>
      <c r="O1070" s="509"/>
      <c r="P1070" s="522"/>
      <c r="Q1070" s="510"/>
    </row>
    <row r="1071" spans="1:17" ht="14.4" customHeight="1" x14ac:dyDescent="0.3">
      <c r="A1071" s="505" t="s">
        <v>2486</v>
      </c>
      <c r="B1071" s="506" t="s">
        <v>1917</v>
      </c>
      <c r="C1071" s="506" t="s">
        <v>1894</v>
      </c>
      <c r="D1071" s="506" t="s">
        <v>2121</v>
      </c>
      <c r="E1071" s="506" t="s">
        <v>2122</v>
      </c>
      <c r="F1071" s="509"/>
      <c r="G1071" s="509"/>
      <c r="H1071" s="509"/>
      <c r="I1071" s="509"/>
      <c r="J1071" s="509">
        <v>2</v>
      </c>
      <c r="K1071" s="509">
        <v>655</v>
      </c>
      <c r="L1071" s="509"/>
      <c r="M1071" s="509">
        <v>327.5</v>
      </c>
      <c r="N1071" s="509"/>
      <c r="O1071" s="509"/>
      <c r="P1071" s="522"/>
      <c r="Q1071" s="510"/>
    </row>
    <row r="1072" spans="1:17" ht="14.4" customHeight="1" x14ac:dyDescent="0.3">
      <c r="A1072" s="505" t="s">
        <v>2486</v>
      </c>
      <c r="B1072" s="506" t="s">
        <v>1917</v>
      </c>
      <c r="C1072" s="506" t="s">
        <v>1894</v>
      </c>
      <c r="D1072" s="506" t="s">
        <v>2125</v>
      </c>
      <c r="E1072" s="506" t="s">
        <v>2126</v>
      </c>
      <c r="F1072" s="509">
        <v>1</v>
      </c>
      <c r="G1072" s="509">
        <v>4127</v>
      </c>
      <c r="H1072" s="509">
        <v>1</v>
      </c>
      <c r="I1072" s="509">
        <v>4127</v>
      </c>
      <c r="J1072" s="509">
        <v>5</v>
      </c>
      <c r="K1072" s="509">
        <v>20651</v>
      </c>
      <c r="L1072" s="509">
        <v>5.0038769081657382</v>
      </c>
      <c r="M1072" s="509">
        <v>4130.2</v>
      </c>
      <c r="N1072" s="509"/>
      <c r="O1072" s="509"/>
      <c r="P1072" s="522"/>
      <c r="Q1072" s="510"/>
    </row>
    <row r="1073" spans="1:17" ht="14.4" customHeight="1" x14ac:dyDescent="0.3">
      <c r="A1073" s="505" t="s">
        <v>2486</v>
      </c>
      <c r="B1073" s="506" t="s">
        <v>1917</v>
      </c>
      <c r="C1073" s="506" t="s">
        <v>1894</v>
      </c>
      <c r="D1073" s="506" t="s">
        <v>2127</v>
      </c>
      <c r="E1073" s="506" t="s">
        <v>2128</v>
      </c>
      <c r="F1073" s="509"/>
      <c r="G1073" s="509"/>
      <c r="H1073" s="509"/>
      <c r="I1073" s="509"/>
      <c r="J1073" s="509"/>
      <c r="K1073" s="509"/>
      <c r="L1073" s="509"/>
      <c r="M1073" s="509"/>
      <c r="N1073" s="509">
        <v>1</v>
      </c>
      <c r="O1073" s="509">
        <v>279</v>
      </c>
      <c r="P1073" s="522"/>
      <c r="Q1073" s="510">
        <v>279</v>
      </c>
    </row>
    <row r="1074" spans="1:17" ht="14.4" customHeight="1" x14ac:dyDescent="0.3">
      <c r="A1074" s="505" t="s">
        <v>2486</v>
      </c>
      <c r="B1074" s="506" t="s">
        <v>1917</v>
      </c>
      <c r="C1074" s="506" t="s">
        <v>1894</v>
      </c>
      <c r="D1074" s="506" t="s">
        <v>2131</v>
      </c>
      <c r="E1074" s="506" t="s">
        <v>2132</v>
      </c>
      <c r="F1074" s="509"/>
      <c r="G1074" s="509"/>
      <c r="H1074" s="509"/>
      <c r="I1074" s="509"/>
      <c r="J1074" s="509">
        <v>3</v>
      </c>
      <c r="K1074" s="509">
        <v>4553</v>
      </c>
      <c r="L1074" s="509"/>
      <c r="M1074" s="509">
        <v>1517.6666666666667</v>
      </c>
      <c r="N1074" s="509">
        <v>1</v>
      </c>
      <c r="O1074" s="509">
        <v>1527</v>
      </c>
      <c r="P1074" s="522"/>
      <c r="Q1074" s="510">
        <v>1527</v>
      </c>
    </row>
    <row r="1075" spans="1:17" ht="14.4" customHeight="1" x14ac:dyDescent="0.3">
      <c r="A1075" s="505" t="s">
        <v>2486</v>
      </c>
      <c r="B1075" s="506" t="s">
        <v>1917</v>
      </c>
      <c r="C1075" s="506" t="s">
        <v>1894</v>
      </c>
      <c r="D1075" s="506" t="s">
        <v>2137</v>
      </c>
      <c r="E1075" s="506" t="s">
        <v>2138</v>
      </c>
      <c r="F1075" s="509">
        <v>3</v>
      </c>
      <c r="G1075" s="509">
        <v>11445</v>
      </c>
      <c r="H1075" s="509">
        <v>1</v>
      </c>
      <c r="I1075" s="509">
        <v>3815</v>
      </c>
      <c r="J1075" s="509">
        <v>8</v>
      </c>
      <c r="K1075" s="509">
        <v>30520</v>
      </c>
      <c r="L1075" s="509">
        <v>2.6666666666666665</v>
      </c>
      <c r="M1075" s="509">
        <v>3815</v>
      </c>
      <c r="N1075" s="509">
        <v>2</v>
      </c>
      <c r="O1075" s="509">
        <v>7648</v>
      </c>
      <c r="P1075" s="522">
        <v>0.6682394058540847</v>
      </c>
      <c r="Q1075" s="510">
        <v>3824</v>
      </c>
    </row>
    <row r="1076" spans="1:17" ht="14.4" customHeight="1" x14ac:dyDescent="0.3">
      <c r="A1076" s="505" t="s">
        <v>2486</v>
      </c>
      <c r="B1076" s="506" t="s">
        <v>1917</v>
      </c>
      <c r="C1076" s="506" t="s">
        <v>1894</v>
      </c>
      <c r="D1076" s="506" t="s">
        <v>2139</v>
      </c>
      <c r="E1076" s="506" t="s">
        <v>2140</v>
      </c>
      <c r="F1076" s="509"/>
      <c r="G1076" s="509"/>
      <c r="H1076" s="509"/>
      <c r="I1076" s="509"/>
      <c r="J1076" s="509">
        <v>2</v>
      </c>
      <c r="K1076" s="509">
        <v>10316</v>
      </c>
      <c r="L1076" s="509"/>
      <c r="M1076" s="509">
        <v>5158</v>
      </c>
      <c r="N1076" s="509"/>
      <c r="O1076" s="509"/>
      <c r="P1076" s="522"/>
      <c r="Q1076" s="510"/>
    </row>
    <row r="1077" spans="1:17" ht="14.4" customHeight="1" x14ac:dyDescent="0.3">
      <c r="A1077" s="505" t="s">
        <v>2486</v>
      </c>
      <c r="B1077" s="506" t="s">
        <v>1917</v>
      </c>
      <c r="C1077" s="506" t="s">
        <v>1894</v>
      </c>
      <c r="D1077" s="506" t="s">
        <v>2157</v>
      </c>
      <c r="E1077" s="506" t="s">
        <v>2158</v>
      </c>
      <c r="F1077" s="509">
        <v>12</v>
      </c>
      <c r="G1077" s="509">
        <v>60816</v>
      </c>
      <c r="H1077" s="509">
        <v>1</v>
      </c>
      <c r="I1077" s="509">
        <v>5068</v>
      </c>
      <c r="J1077" s="509">
        <v>12</v>
      </c>
      <c r="K1077" s="509">
        <v>60822</v>
      </c>
      <c r="L1077" s="509">
        <v>1.0000986582478295</v>
      </c>
      <c r="M1077" s="509">
        <v>5068.5</v>
      </c>
      <c r="N1077" s="509">
        <v>11</v>
      </c>
      <c r="O1077" s="509">
        <v>55836</v>
      </c>
      <c r="P1077" s="522">
        <v>0.9181136543014996</v>
      </c>
      <c r="Q1077" s="510">
        <v>5076</v>
      </c>
    </row>
    <row r="1078" spans="1:17" ht="14.4" customHeight="1" x14ac:dyDescent="0.3">
      <c r="A1078" s="505" t="s">
        <v>2486</v>
      </c>
      <c r="B1078" s="506" t="s">
        <v>1917</v>
      </c>
      <c r="C1078" s="506" t="s">
        <v>1894</v>
      </c>
      <c r="D1078" s="506" t="s">
        <v>2161</v>
      </c>
      <c r="E1078" s="506" t="s">
        <v>2162</v>
      </c>
      <c r="F1078" s="509"/>
      <c r="G1078" s="509"/>
      <c r="H1078" s="509"/>
      <c r="I1078" s="509"/>
      <c r="J1078" s="509"/>
      <c r="K1078" s="509"/>
      <c r="L1078" s="509"/>
      <c r="M1078" s="509"/>
      <c r="N1078" s="509">
        <v>1</v>
      </c>
      <c r="O1078" s="509">
        <v>5516</v>
      </c>
      <c r="P1078" s="522"/>
      <c r="Q1078" s="510">
        <v>5516</v>
      </c>
    </row>
    <row r="1079" spans="1:17" ht="14.4" customHeight="1" x14ac:dyDescent="0.3">
      <c r="A1079" s="505" t="s">
        <v>2486</v>
      </c>
      <c r="B1079" s="506" t="s">
        <v>1917</v>
      </c>
      <c r="C1079" s="506" t="s">
        <v>1894</v>
      </c>
      <c r="D1079" s="506" t="s">
        <v>2167</v>
      </c>
      <c r="E1079" s="506" t="s">
        <v>2168</v>
      </c>
      <c r="F1079" s="509">
        <v>40</v>
      </c>
      <c r="G1079" s="509">
        <v>6920</v>
      </c>
      <c r="H1079" s="509">
        <v>1</v>
      </c>
      <c r="I1079" s="509">
        <v>173</v>
      </c>
      <c r="J1079" s="509">
        <v>38</v>
      </c>
      <c r="K1079" s="509">
        <v>6592</v>
      </c>
      <c r="L1079" s="509">
        <v>0.95260115606936413</v>
      </c>
      <c r="M1079" s="509">
        <v>173.47368421052633</v>
      </c>
      <c r="N1079" s="509">
        <v>53</v>
      </c>
      <c r="O1079" s="509">
        <v>9275</v>
      </c>
      <c r="P1079" s="522">
        <v>1.3403179190751444</v>
      </c>
      <c r="Q1079" s="510">
        <v>175</v>
      </c>
    </row>
    <row r="1080" spans="1:17" ht="14.4" customHeight="1" x14ac:dyDescent="0.3">
      <c r="A1080" s="505" t="s">
        <v>2486</v>
      </c>
      <c r="B1080" s="506" t="s">
        <v>1917</v>
      </c>
      <c r="C1080" s="506" t="s">
        <v>1894</v>
      </c>
      <c r="D1080" s="506" t="s">
        <v>2169</v>
      </c>
      <c r="E1080" s="506" t="s">
        <v>2170</v>
      </c>
      <c r="F1080" s="509">
        <v>24</v>
      </c>
      <c r="G1080" s="509">
        <v>47904</v>
      </c>
      <c r="H1080" s="509">
        <v>1</v>
      </c>
      <c r="I1080" s="509">
        <v>1996</v>
      </c>
      <c r="J1080" s="509">
        <v>20</v>
      </c>
      <c r="K1080" s="509">
        <v>39947</v>
      </c>
      <c r="L1080" s="509">
        <v>0.83389696058784235</v>
      </c>
      <c r="M1080" s="509">
        <v>1997.35</v>
      </c>
      <c r="N1080" s="509">
        <v>20</v>
      </c>
      <c r="O1080" s="509">
        <v>40020</v>
      </c>
      <c r="P1080" s="522">
        <v>0.83542084168336672</v>
      </c>
      <c r="Q1080" s="510">
        <v>2001</v>
      </c>
    </row>
    <row r="1081" spans="1:17" ht="14.4" customHeight="1" x14ac:dyDescent="0.3">
      <c r="A1081" s="505" t="s">
        <v>2486</v>
      </c>
      <c r="B1081" s="506" t="s">
        <v>1917</v>
      </c>
      <c r="C1081" s="506" t="s">
        <v>1894</v>
      </c>
      <c r="D1081" s="506" t="s">
        <v>2175</v>
      </c>
      <c r="E1081" s="506" t="s">
        <v>2176</v>
      </c>
      <c r="F1081" s="509">
        <v>1</v>
      </c>
      <c r="G1081" s="509">
        <v>2692</v>
      </c>
      <c r="H1081" s="509">
        <v>1</v>
      </c>
      <c r="I1081" s="509">
        <v>2692</v>
      </c>
      <c r="J1081" s="509">
        <v>2</v>
      </c>
      <c r="K1081" s="509">
        <v>5384</v>
      </c>
      <c r="L1081" s="509">
        <v>2</v>
      </c>
      <c r="M1081" s="509">
        <v>2692</v>
      </c>
      <c r="N1081" s="509">
        <v>2</v>
      </c>
      <c r="O1081" s="509">
        <v>5392</v>
      </c>
      <c r="P1081" s="522">
        <v>2.0029717682020802</v>
      </c>
      <c r="Q1081" s="510">
        <v>2696</v>
      </c>
    </row>
    <row r="1082" spans="1:17" ht="14.4" customHeight="1" x14ac:dyDescent="0.3">
      <c r="A1082" s="505" t="s">
        <v>2486</v>
      </c>
      <c r="B1082" s="506" t="s">
        <v>1917</v>
      </c>
      <c r="C1082" s="506" t="s">
        <v>1894</v>
      </c>
      <c r="D1082" s="506" t="s">
        <v>2189</v>
      </c>
      <c r="E1082" s="506" t="s">
        <v>2190</v>
      </c>
      <c r="F1082" s="509">
        <v>2</v>
      </c>
      <c r="G1082" s="509">
        <v>300</v>
      </c>
      <c r="H1082" s="509">
        <v>1</v>
      </c>
      <c r="I1082" s="509">
        <v>150</v>
      </c>
      <c r="J1082" s="509"/>
      <c r="K1082" s="509"/>
      <c r="L1082" s="509"/>
      <c r="M1082" s="509"/>
      <c r="N1082" s="509"/>
      <c r="O1082" s="509"/>
      <c r="P1082" s="522"/>
      <c r="Q1082" s="510"/>
    </row>
    <row r="1083" spans="1:17" ht="14.4" customHeight="1" x14ac:dyDescent="0.3">
      <c r="A1083" s="505" t="s">
        <v>2486</v>
      </c>
      <c r="B1083" s="506" t="s">
        <v>1917</v>
      </c>
      <c r="C1083" s="506" t="s">
        <v>1894</v>
      </c>
      <c r="D1083" s="506" t="s">
        <v>2193</v>
      </c>
      <c r="E1083" s="506" t="s">
        <v>2194</v>
      </c>
      <c r="F1083" s="509"/>
      <c r="G1083" s="509"/>
      <c r="H1083" s="509"/>
      <c r="I1083" s="509"/>
      <c r="J1083" s="509"/>
      <c r="K1083" s="509"/>
      <c r="L1083" s="509"/>
      <c r="M1083" s="509"/>
      <c r="N1083" s="509">
        <v>3</v>
      </c>
      <c r="O1083" s="509">
        <v>600</v>
      </c>
      <c r="P1083" s="522"/>
      <c r="Q1083" s="510">
        <v>200</v>
      </c>
    </row>
    <row r="1084" spans="1:17" ht="14.4" customHeight="1" x14ac:dyDescent="0.3">
      <c r="A1084" s="505" t="s">
        <v>2486</v>
      </c>
      <c r="B1084" s="506" t="s">
        <v>1917</v>
      </c>
      <c r="C1084" s="506" t="s">
        <v>1894</v>
      </c>
      <c r="D1084" s="506" t="s">
        <v>2195</v>
      </c>
      <c r="E1084" s="506" t="s">
        <v>2196</v>
      </c>
      <c r="F1084" s="509">
        <v>5</v>
      </c>
      <c r="G1084" s="509">
        <v>2075</v>
      </c>
      <c r="H1084" s="509">
        <v>1</v>
      </c>
      <c r="I1084" s="509">
        <v>415</v>
      </c>
      <c r="J1084" s="509">
        <v>9</v>
      </c>
      <c r="K1084" s="509">
        <v>3743</v>
      </c>
      <c r="L1084" s="509">
        <v>1.8038554216867471</v>
      </c>
      <c r="M1084" s="509">
        <v>415.88888888888891</v>
      </c>
      <c r="N1084" s="509">
        <v>3</v>
      </c>
      <c r="O1084" s="509">
        <v>1254</v>
      </c>
      <c r="P1084" s="522">
        <v>0.60433734939759032</v>
      </c>
      <c r="Q1084" s="510">
        <v>418</v>
      </c>
    </row>
    <row r="1085" spans="1:17" ht="14.4" customHeight="1" x14ac:dyDescent="0.3">
      <c r="A1085" s="505" t="s">
        <v>2486</v>
      </c>
      <c r="B1085" s="506" t="s">
        <v>1917</v>
      </c>
      <c r="C1085" s="506" t="s">
        <v>1894</v>
      </c>
      <c r="D1085" s="506" t="s">
        <v>2199</v>
      </c>
      <c r="E1085" s="506" t="s">
        <v>2200</v>
      </c>
      <c r="F1085" s="509">
        <v>1</v>
      </c>
      <c r="G1085" s="509">
        <v>158</v>
      </c>
      <c r="H1085" s="509">
        <v>1</v>
      </c>
      <c r="I1085" s="509">
        <v>158</v>
      </c>
      <c r="J1085" s="509">
        <v>1</v>
      </c>
      <c r="K1085" s="509">
        <v>158</v>
      </c>
      <c r="L1085" s="509">
        <v>1</v>
      </c>
      <c r="M1085" s="509">
        <v>158</v>
      </c>
      <c r="N1085" s="509"/>
      <c r="O1085" s="509"/>
      <c r="P1085" s="522"/>
      <c r="Q1085" s="510"/>
    </row>
    <row r="1086" spans="1:17" ht="14.4" customHeight="1" x14ac:dyDescent="0.3">
      <c r="A1086" s="505" t="s">
        <v>2486</v>
      </c>
      <c r="B1086" s="506" t="s">
        <v>1917</v>
      </c>
      <c r="C1086" s="506" t="s">
        <v>1894</v>
      </c>
      <c r="D1086" s="506" t="s">
        <v>2202</v>
      </c>
      <c r="E1086" s="506" t="s">
        <v>2203</v>
      </c>
      <c r="F1086" s="509"/>
      <c r="G1086" s="509"/>
      <c r="H1086" s="509"/>
      <c r="I1086" s="509"/>
      <c r="J1086" s="509"/>
      <c r="K1086" s="509"/>
      <c r="L1086" s="509"/>
      <c r="M1086" s="509"/>
      <c r="N1086" s="509">
        <v>1</v>
      </c>
      <c r="O1086" s="509">
        <v>428</v>
      </c>
      <c r="P1086" s="522"/>
      <c r="Q1086" s="510">
        <v>428</v>
      </c>
    </row>
    <row r="1087" spans="1:17" ht="14.4" customHeight="1" x14ac:dyDescent="0.3">
      <c r="A1087" s="505" t="s">
        <v>2486</v>
      </c>
      <c r="B1087" s="506" t="s">
        <v>1917</v>
      </c>
      <c r="C1087" s="506" t="s">
        <v>1894</v>
      </c>
      <c r="D1087" s="506" t="s">
        <v>2204</v>
      </c>
      <c r="E1087" s="506" t="s">
        <v>2205</v>
      </c>
      <c r="F1087" s="509">
        <v>15</v>
      </c>
      <c r="G1087" s="509">
        <v>31770</v>
      </c>
      <c r="H1087" s="509">
        <v>1</v>
      </c>
      <c r="I1087" s="509">
        <v>2118</v>
      </c>
      <c r="J1087" s="509">
        <v>11</v>
      </c>
      <c r="K1087" s="509">
        <v>23316</v>
      </c>
      <c r="L1087" s="509">
        <v>0.7338999055712937</v>
      </c>
      <c r="M1087" s="509">
        <v>2119.6363636363635</v>
      </c>
      <c r="N1087" s="509">
        <v>20</v>
      </c>
      <c r="O1087" s="509">
        <v>42460</v>
      </c>
      <c r="P1087" s="522">
        <v>1.3364809568775575</v>
      </c>
      <c r="Q1087" s="510">
        <v>2123</v>
      </c>
    </row>
    <row r="1088" spans="1:17" ht="14.4" customHeight="1" x14ac:dyDescent="0.3">
      <c r="A1088" s="505" t="s">
        <v>2486</v>
      </c>
      <c r="B1088" s="506" t="s">
        <v>1917</v>
      </c>
      <c r="C1088" s="506" t="s">
        <v>1894</v>
      </c>
      <c r="D1088" s="506" t="s">
        <v>2206</v>
      </c>
      <c r="E1088" s="506" t="s">
        <v>2138</v>
      </c>
      <c r="F1088" s="509">
        <v>4</v>
      </c>
      <c r="G1088" s="509">
        <v>7456</v>
      </c>
      <c r="H1088" s="509">
        <v>1</v>
      </c>
      <c r="I1088" s="509">
        <v>1864</v>
      </c>
      <c r="J1088" s="509">
        <v>8</v>
      </c>
      <c r="K1088" s="509">
        <v>14912</v>
      </c>
      <c r="L1088" s="509">
        <v>2</v>
      </c>
      <c r="M1088" s="509">
        <v>1864</v>
      </c>
      <c r="N1088" s="509">
        <v>2</v>
      </c>
      <c r="O1088" s="509">
        <v>3738</v>
      </c>
      <c r="P1088" s="522">
        <v>0.50134120171673824</v>
      </c>
      <c r="Q1088" s="510">
        <v>1869</v>
      </c>
    </row>
    <row r="1089" spans="1:17" ht="14.4" customHeight="1" x14ac:dyDescent="0.3">
      <c r="A1089" s="505" t="s">
        <v>2486</v>
      </c>
      <c r="B1089" s="506" t="s">
        <v>1917</v>
      </c>
      <c r="C1089" s="506" t="s">
        <v>1894</v>
      </c>
      <c r="D1089" s="506" t="s">
        <v>2215</v>
      </c>
      <c r="E1089" s="506" t="s">
        <v>2216</v>
      </c>
      <c r="F1089" s="509">
        <v>3</v>
      </c>
      <c r="G1089" s="509">
        <v>25152</v>
      </c>
      <c r="H1089" s="509">
        <v>1</v>
      </c>
      <c r="I1089" s="509">
        <v>8384</v>
      </c>
      <c r="J1089" s="509">
        <v>5</v>
      </c>
      <c r="K1089" s="509">
        <v>41931</v>
      </c>
      <c r="L1089" s="509">
        <v>1.6671040076335877</v>
      </c>
      <c r="M1089" s="509">
        <v>8386.2000000000007</v>
      </c>
      <c r="N1089" s="509">
        <v>1</v>
      </c>
      <c r="O1089" s="509">
        <v>8399</v>
      </c>
      <c r="P1089" s="522">
        <v>0.33392970737913485</v>
      </c>
      <c r="Q1089" s="510">
        <v>8399</v>
      </c>
    </row>
    <row r="1090" spans="1:17" ht="14.4" customHeight="1" x14ac:dyDescent="0.3">
      <c r="A1090" s="505" t="s">
        <v>2487</v>
      </c>
      <c r="B1090" s="506" t="s">
        <v>1917</v>
      </c>
      <c r="C1090" s="506" t="s">
        <v>1918</v>
      </c>
      <c r="D1090" s="506" t="s">
        <v>1922</v>
      </c>
      <c r="E1090" s="506" t="s">
        <v>626</v>
      </c>
      <c r="F1090" s="509"/>
      <c r="G1090" s="509"/>
      <c r="H1090" s="509"/>
      <c r="I1090" s="509"/>
      <c r="J1090" s="509"/>
      <c r="K1090" s="509"/>
      <c r="L1090" s="509"/>
      <c r="M1090" s="509"/>
      <c r="N1090" s="509">
        <v>0.5</v>
      </c>
      <c r="O1090" s="509">
        <v>855.63</v>
      </c>
      <c r="P1090" s="522"/>
      <c r="Q1090" s="510">
        <v>1711.26</v>
      </c>
    </row>
    <row r="1091" spans="1:17" ht="14.4" customHeight="1" x14ac:dyDescent="0.3">
      <c r="A1091" s="505" t="s">
        <v>2487</v>
      </c>
      <c r="B1091" s="506" t="s">
        <v>1917</v>
      </c>
      <c r="C1091" s="506" t="s">
        <v>1918</v>
      </c>
      <c r="D1091" s="506" t="s">
        <v>1931</v>
      </c>
      <c r="E1091" s="506" t="s">
        <v>716</v>
      </c>
      <c r="F1091" s="509">
        <v>0.2</v>
      </c>
      <c r="G1091" s="509">
        <v>2067.48</v>
      </c>
      <c r="H1091" s="509">
        <v>1</v>
      </c>
      <c r="I1091" s="509">
        <v>10337.4</v>
      </c>
      <c r="J1091" s="509">
        <v>7.0000000000000007E-2</v>
      </c>
      <c r="K1091" s="509">
        <v>723.61</v>
      </c>
      <c r="L1091" s="509">
        <v>0.34999613055507189</v>
      </c>
      <c r="M1091" s="509">
        <v>10337.285714285714</v>
      </c>
      <c r="N1091" s="509">
        <v>0.14000000000000001</v>
      </c>
      <c r="O1091" s="509">
        <v>1384.31</v>
      </c>
      <c r="P1091" s="522">
        <v>0.66956391355660028</v>
      </c>
      <c r="Q1091" s="510">
        <v>9887.9285714285706</v>
      </c>
    </row>
    <row r="1092" spans="1:17" ht="14.4" customHeight="1" x14ac:dyDescent="0.3">
      <c r="A1092" s="505" t="s">
        <v>2487</v>
      </c>
      <c r="B1092" s="506" t="s">
        <v>1917</v>
      </c>
      <c r="C1092" s="506" t="s">
        <v>1918</v>
      </c>
      <c r="D1092" s="506" t="s">
        <v>1943</v>
      </c>
      <c r="E1092" s="506" t="s">
        <v>660</v>
      </c>
      <c r="F1092" s="509">
        <v>0.1</v>
      </c>
      <c r="G1092" s="509">
        <v>1087.4100000000001</v>
      </c>
      <c r="H1092" s="509">
        <v>1</v>
      </c>
      <c r="I1092" s="509">
        <v>10874.1</v>
      </c>
      <c r="J1092" s="509"/>
      <c r="K1092" s="509"/>
      <c r="L1092" s="509"/>
      <c r="M1092" s="509"/>
      <c r="N1092" s="509"/>
      <c r="O1092" s="509"/>
      <c r="P1092" s="522"/>
      <c r="Q1092" s="510"/>
    </row>
    <row r="1093" spans="1:17" ht="14.4" customHeight="1" x14ac:dyDescent="0.3">
      <c r="A1093" s="505" t="s">
        <v>2487</v>
      </c>
      <c r="B1093" s="506" t="s">
        <v>1917</v>
      </c>
      <c r="C1093" s="506" t="s">
        <v>1918</v>
      </c>
      <c r="D1093" s="506" t="s">
        <v>1945</v>
      </c>
      <c r="E1093" s="506" t="s">
        <v>660</v>
      </c>
      <c r="F1093" s="509"/>
      <c r="G1093" s="509"/>
      <c r="H1093" s="509"/>
      <c r="I1093" s="509"/>
      <c r="J1093" s="509"/>
      <c r="K1093" s="509"/>
      <c r="L1093" s="509"/>
      <c r="M1093" s="509"/>
      <c r="N1093" s="509">
        <v>0.25</v>
      </c>
      <c r="O1093" s="509">
        <v>442.7</v>
      </c>
      <c r="P1093" s="522"/>
      <c r="Q1093" s="510">
        <v>1770.8</v>
      </c>
    </row>
    <row r="1094" spans="1:17" ht="14.4" customHeight="1" x14ac:dyDescent="0.3">
      <c r="A1094" s="505" t="s">
        <v>2487</v>
      </c>
      <c r="B1094" s="506" t="s">
        <v>1917</v>
      </c>
      <c r="C1094" s="506" t="s">
        <v>1887</v>
      </c>
      <c r="D1094" s="506" t="s">
        <v>1892</v>
      </c>
      <c r="E1094" s="506" t="s">
        <v>1893</v>
      </c>
      <c r="F1094" s="509">
        <v>1</v>
      </c>
      <c r="G1094" s="509">
        <v>511</v>
      </c>
      <c r="H1094" s="509">
        <v>1</v>
      </c>
      <c r="I1094" s="509">
        <v>511</v>
      </c>
      <c r="J1094" s="509"/>
      <c r="K1094" s="509"/>
      <c r="L1094" s="509"/>
      <c r="M1094" s="509"/>
      <c r="N1094" s="509"/>
      <c r="O1094" s="509"/>
      <c r="P1094" s="522"/>
      <c r="Q1094" s="510"/>
    </row>
    <row r="1095" spans="1:17" ht="14.4" customHeight="1" x14ac:dyDescent="0.3">
      <c r="A1095" s="505" t="s">
        <v>2487</v>
      </c>
      <c r="B1095" s="506" t="s">
        <v>1917</v>
      </c>
      <c r="C1095" s="506" t="s">
        <v>1894</v>
      </c>
      <c r="D1095" s="506" t="s">
        <v>2089</v>
      </c>
      <c r="E1095" s="506" t="s">
        <v>2090</v>
      </c>
      <c r="F1095" s="509">
        <v>4</v>
      </c>
      <c r="G1095" s="509">
        <v>820</v>
      </c>
      <c r="H1095" s="509">
        <v>1</v>
      </c>
      <c r="I1095" s="509">
        <v>205</v>
      </c>
      <c r="J1095" s="509">
        <v>3</v>
      </c>
      <c r="K1095" s="509">
        <v>616</v>
      </c>
      <c r="L1095" s="509">
        <v>0.75121951219512195</v>
      </c>
      <c r="M1095" s="509">
        <v>205.33333333333334</v>
      </c>
      <c r="N1095" s="509">
        <v>6</v>
      </c>
      <c r="O1095" s="509">
        <v>1242</v>
      </c>
      <c r="P1095" s="522">
        <v>1.5146341463414634</v>
      </c>
      <c r="Q1095" s="510">
        <v>207</v>
      </c>
    </row>
    <row r="1096" spans="1:17" ht="14.4" customHeight="1" x14ac:dyDescent="0.3">
      <c r="A1096" s="505" t="s">
        <v>2487</v>
      </c>
      <c r="B1096" s="506" t="s">
        <v>1917</v>
      </c>
      <c r="C1096" s="506" t="s">
        <v>1894</v>
      </c>
      <c r="D1096" s="506" t="s">
        <v>2091</v>
      </c>
      <c r="E1096" s="506" t="s">
        <v>2092</v>
      </c>
      <c r="F1096" s="509"/>
      <c r="G1096" s="509"/>
      <c r="H1096" s="509"/>
      <c r="I1096" s="509"/>
      <c r="J1096" s="509">
        <v>1</v>
      </c>
      <c r="K1096" s="509">
        <v>151</v>
      </c>
      <c r="L1096" s="509"/>
      <c r="M1096" s="509">
        <v>151</v>
      </c>
      <c r="N1096" s="509">
        <v>1</v>
      </c>
      <c r="O1096" s="509">
        <v>151</v>
      </c>
      <c r="P1096" s="522"/>
      <c r="Q1096" s="510">
        <v>151</v>
      </c>
    </row>
    <row r="1097" spans="1:17" ht="14.4" customHeight="1" x14ac:dyDescent="0.3">
      <c r="A1097" s="505" t="s">
        <v>2487</v>
      </c>
      <c r="B1097" s="506" t="s">
        <v>1917</v>
      </c>
      <c r="C1097" s="506" t="s">
        <v>1894</v>
      </c>
      <c r="D1097" s="506" t="s">
        <v>2121</v>
      </c>
      <c r="E1097" s="506" t="s">
        <v>2122</v>
      </c>
      <c r="F1097" s="509">
        <v>1</v>
      </c>
      <c r="G1097" s="509">
        <v>326</v>
      </c>
      <c r="H1097" s="509">
        <v>1</v>
      </c>
      <c r="I1097" s="509">
        <v>326</v>
      </c>
      <c r="J1097" s="509"/>
      <c r="K1097" s="509"/>
      <c r="L1097" s="509"/>
      <c r="M1097" s="509"/>
      <c r="N1097" s="509"/>
      <c r="O1097" s="509"/>
      <c r="P1097" s="522"/>
      <c r="Q1097" s="510"/>
    </row>
    <row r="1098" spans="1:17" ht="14.4" customHeight="1" x14ac:dyDescent="0.3">
      <c r="A1098" s="505" t="s">
        <v>2487</v>
      </c>
      <c r="B1098" s="506" t="s">
        <v>1917</v>
      </c>
      <c r="C1098" s="506" t="s">
        <v>1894</v>
      </c>
      <c r="D1098" s="506" t="s">
        <v>2125</v>
      </c>
      <c r="E1098" s="506" t="s">
        <v>2126</v>
      </c>
      <c r="F1098" s="509"/>
      <c r="G1098" s="509"/>
      <c r="H1098" s="509"/>
      <c r="I1098" s="509"/>
      <c r="J1098" s="509"/>
      <c r="K1098" s="509"/>
      <c r="L1098" s="509"/>
      <c r="M1098" s="509"/>
      <c r="N1098" s="509">
        <v>1</v>
      </c>
      <c r="O1098" s="509">
        <v>4139</v>
      </c>
      <c r="P1098" s="522"/>
      <c r="Q1098" s="510">
        <v>4139</v>
      </c>
    </row>
    <row r="1099" spans="1:17" ht="14.4" customHeight="1" x14ac:dyDescent="0.3">
      <c r="A1099" s="505" t="s">
        <v>2487</v>
      </c>
      <c r="B1099" s="506" t="s">
        <v>1917</v>
      </c>
      <c r="C1099" s="506" t="s">
        <v>1894</v>
      </c>
      <c r="D1099" s="506" t="s">
        <v>2137</v>
      </c>
      <c r="E1099" s="506" t="s">
        <v>2138</v>
      </c>
      <c r="F1099" s="509">
        <v>2</v>
      </c>
      <c r="G1099" s="509">
        <v>7630</v>
      </c>
      <c r="H1099" s="509">
        <v>1</v>
      </c>
      <c r="I1099" s="509">
        <v>3815</v>
      </c>
      <c r="J1099" s="509">
        <v>1</v>
      </c>
      <c r="K1099" s="509">
        <v>3815</v>
      </c>
      <c r="L1099" s="509">
        <v>0.5</v>
      </c>
      <c r="M1099" s="509">
        <v>3815</v>
      </c>
      <c r="N1099" s="509">
        <v>1</v>
      </c>
      <c r="O1099" s="509">
        <v>3824</v>
      </c>
      <c r="P1099" s="522">
        <v>0.50117955439056361</v>
      </c>
      <c r="Q1099" s="510">
        <v>3824</v>
      </c>
    </row>
    <row r="1100" spans="1:17" ht="14.4" customHeight="1" x14ac:dyDescent="0.3">
      <c r="A1100" s="505" t="s">
        <v>2487</v>
      </c>
      <c r="B1100" s="506" t="s">
        <v>1917</v>
      </c>
      <c r="C1100" s="506" t="s">
        <v>1894</v>
      </c>
      <c r="D1100" s="506" t="s">
        <v>2157</v>
      </c>
      <c r="E1100" s="506" t="s">
        <v>2158</v>
      </c>
      <c r="F1100" s="509">
        <v>6</v>
      </c>
      <c r="G1100" s="509">
        <v>30408</v>
      </c>
      <c r="H1100" s="509">
        <v>1</v>
      </c>
      <c r="I1100" s="509">
        <v>5068</v>
      </c>
      <c r="J1100" s="509"/>
      <c r="K1100" s="509"/>
      <c r="L1100" s="509"/>
      <c r="M1100" s="509"/>
      <c r="N1100" s="509">
        <v>2</v>
      </c>
      <c r="O1100" s="509">
        <v>10152</v>
      </c>
      <c r="P1100" s="522">
        <v>0.33385951065509079</v>
      </c>
      <c r="Q1100" s="510">
        <v>5076</v>
      </c>
    </row>
    <row r="1101" spans="1:17" ht="14.4" customHeight="1" x14ac:dyDescent="0.3">
      <c r="A1101" s="505" t="s">
        <v>2487</v>
      </c>
      <c r="B1101" s="506" t="s">
        <v>1917</v>
      </c>
      <c r="C1101" s="506" t="s">
        <v>1894</v>
      </c>
      <c r="D1101" s="506" t="s">
        <v>2161</v>
      </c>
      <c r="E1101" s="506" t="s">
        <v>2162</v>
      </c>
      <c r="F1101" s="509">
        <v>2</v>
      </c>
      <c r="G1101" s="509">
        <v>11016</v>
      </c>
      <c r="H1101" s="509">
        <v>1</v>
      </c>
      <c r="I1101" s="509">
        <v>5508</v>
      </c>
      <c r="J1101" s="509"/>
      <c r="K1101" s="509"/>
      <c r="L1101" s="509"/>
      <c r="M1101" s="509"/>
      <c r="N1101" s="509"/>
      <c r="O1101" s="509"/>
      <c r="P1101" s="522"/>
      <c r="Q1101" s="510"/>
    </row>
    <row r="1102" spans="1:17" ht="14.4" customHeight="1" x14ac:dyDescent="0.3">
      <c r="A1102" s="505" t="s">
        <v>2487</v>
      </c>
      <c r="B1102" s="506" t="s">
        <v>1917</v>
      </c>
      <c r="C1102" s="506" t="s">
        <v>1894</v>
      </c>
      <c r="D1102" s="506" t="s">
        <v>2167</v>
      </c>
      <c r="E1102" s="506" t="s">
        <v>2168</v>
      </c>
      <c r="F1102" s="509">
        <v>22</v>
      </c>
      <c r="G1102" s="509">
        <v>3806</v>
      </c>
      <c r="H1102" s="509">
        <v>1</v>
      </c>
      <c r="I1102" s="509">
        <v>173</v>
      </c>
      <c r="J1102" s="509">
        <v>20</v>
      </c>
      <c r="K1102" s="509">
        <v>3469</v>
      </c>
      <c r="L1102" s="509">
        <v>0.91145559642669471</v>
      </c>
      <c r="M1102" s="509">
        <v>173.45</v>
      </c>
      <c r="N1102" s="509">
        <v>20</v>
      </c>
      <c r="O1102" s="509">
        <v>3500</v>
      </c>
      <c r="P1102" s="522">
        <v>0.91960063058328956</v>
      </c>
      <c r="Q1102" s="510">
        <v>175</v>
      </c>
    </row>
    <row r="1103" spans="1:17" ht="14.4" customHeight="1" x14ac:dyDescent="0.3">
      <c r="A1103" s="505" t="s">
        <v>2487</v>
      </c>
      <c r="B1103" s="506" t="s">
        <v>1917</v>
      </c>
      <c r="C1103" s="506" t="s">
        <v>1894</v>
      </c>
      <c r="D1103" s="506" t="s">
        <v>2169</v>
      </c>
      <c r="E1103" s="506" t="s">
        <v>2170</v>
      </c>
      <c r="F1103" s="509">
        <v>6</v>
      </c>
      <c r="G1103" s="509">
        <v>11976</v>
      </c>
      <c r="H1103" s="509">
        <v>1</v>
      </c>
      <c r="I1103" s="509">
        <v>1996</v>
      </c>
      <c r="J1103" s="509">
        <v>10</v>
      </c>
      <c r="K1103" s="509">
        <v>19975</v>
      </c>
      <c r="L1103" s="509">
        <v>1.6679191716766868</v>
      </c>
      <c r="M1103" s="509">
        <v>1997.5</v>
      </c>
      <c r="N1103" s="509">
        <v>5</v>
      </c>
      <c r="O1103" s="509">
        <v>10005</v>
      </c>
      <c r="P1103" s="522">
        <v>0.83542084168336672</v>
      </c>
      <c r="Q1103" s="510">
        <v>2001</v>
      </c>
    </row>
    <row r="1104" spans="1:17" ht="14.4" customHeight="1" x14ac:dyDescent="0.3">
      <c r="A1104" s="505" t="s">
        <v>2487</v>
      </c>
      <c r="B1104" s="506" t="s">
        <v>1917</v>
      </c>
      <c r="C1104" s="506" t="s">
        <v>1894</v>
      </c>
      <c r="D1104" s="506" t="s">
        <v>2175</v>
      </c>
      <c r="E1104" s="506" t="s">
        <v>2176</v>
      </c>
      <c r="F1104" s="509"/>
      <c r="G1104" s="509"/>
      <c r="H1104" s="509"/>
      <c r="I1104" s="509"/>
      <c r="J1104" s="509"/>
      <c r="K1104" s="509"/>
      <c r="L1104" s="509"/>
      <c r="M1104" s="509"/>
      <c r="N1104" s="509">
        <v>1</v>
      </c>
      <c r="O1104" s="509">
        <v>2696</v>
      </c>
      <c r="P1104" s="522"/>
      <c r="Q1104" s="510">
        <v>2696</v>
      </c>
    </row>
    <row r="1105" spans="1:17" ht="14.4" customHeight="1" x14ac:dyDescent="0.3">
      <c r="A1105" s="505" t="s">
        <v>2487</v>
      </c>
      <c r="B1105" s="506" t="s">
        <v>1917</v>
      </c>
      <c r="C1105" s="506" t="s">
        <v>1894</v>
      </c>
      <c r="D1105" s="506" t="s">
        <v>2199</v>
      </c>
      <c r="E1105" s="506" t="s">
        <v>2200</v>
      </c>
      <c r="F1105" s="509"/>
      <c r="G1105" s="509"/>
      <c r="H1105" s="509"/>
      <c r="I1105" s="509"/>
      <c r="J1105" s="509"/>
      <c r="K1105" s="509"/>
      <c r="L1105" s="509"/>
      <c r="M1105" s="509"/>
      <c r="N1105" s="509">
        <v>1</v>
      </c>
      <c r="O1105" s="509">
        <v>159</v>
      </c>
      <c r="P1105" s="522"/>
      <c r="Q1105" s="510">
        <v>159</v>
      </c>
    </row>
    <row r="1106" spans="1:17" ht="14.4" customHeight="1" x14ac:dyDescent="0.3">
      <c r="A1106" s="505" t="s">
        <v>2487</v>
      </c>
      <c r="B1106" s="506" t="s">
        <v>1917</v>
      </c>
      <c r="C1106" s="506" t="s">
        <v>1894</v>
      </c>
      <c r="D1106" s="506" t="s">
        <v>2204</v>
      </c>
      <c r="E1106" s="506" t="s">
        <v>2205</v>
      </c>
      <c r="F1106" s="509">
        <v>2</v>
      </c>
      <c r="G1106" s="509">
        <v>4236</v>
      </c>
      <c r="H1106" s="509">
        <v>1</v>
      </c>
      <c r="I1106" s="509">
        <v>2118</v>
      </c>
      <c r="J1106" s="509"/>
      <c r="K1106" s="509"/>
      <c r="L1106" s="509"/>
      <c r="M1106" s="509"/>
      <c r="N1106" s="509">
        <v>1</v>
      </c>
      <c r="O1106" s="509">
        <v>2123</v>
      </c>
      <c r="P1106" s="522">
        <v>0.50118035882908407</v>
      </c>
      <c r="Q1106" s="510">
        <v>2123</v>
      </c>
    </row>
    <row r="1107" spans="1:17" ht="14.4" customHeight="1" x14ac:dyDescent="0.3">
      <c r="A1107" s="505" t="s">
        <v>2487</v>
      </c>
      <c r="B1107" s="506" t="s">
        <v>1917</v>
      </c>
      <c r="C1107" s="506" t="s">
        <v>1894</v>
      </c>
      <c r="D1107" s="506" t="s">
        <v>2206</v>
      </c>
      <c r="E1107" s="506" t="s">
        <v>2138</v>
      </c>
      <c r="F1107" s="509">
        <v>2</v>
      </c>
      <c r="G1107" s="509">
        <v>3728</v>
      </c>
      <c r="H1107" s="509">
        <v>1</v>
      </c>
      <c r="I1107" s="509">
        <v>1864</v>
      </c>
      <c r="J1107" s="509">
        <v>2</v>
      </c>
      <c r="K1107" s="509">
        <v>3728</v>
      </c>
      <c r="L1107" s="509">
        <v>1</v>
      </c>
      <c r="M1107" s="509">
        <v>1864</v>
      </c>
      <c r="N1107" s="509">
        <v>2</v>
      </c>
      <c r="O1107" s="509">
        <v>3738</v>
      </c>
      <c r="P1107" s="522">
        <v>1.0026824034334765</v>
      </c>
      <c r="Q1107" s="510">
        <v>1869</v>
      </c>
    </row>
    <row r="1108" spans="1:17" ht="14.4" customHeight="1" x14ac:dyDescent="0.3">
      <c r="A1108" s="505" t="s">
        <v>2487</v>
      </c>
      <c r="B1108" s="506" t="s">
        <v>1917</v>
      </c>
      <c r="C1108" s="506" t="s">
        <v>1894</v>
      </c>
      <c r="D1108" s="506" t="s">
        <v>2215</v>
      </c>
      <c r="E1108" s="506" t="s">
        <v>2216</v>
      </c>
      <c r="F1108" s="509">
        <v>1</v>
      </c>
      <c r="G1108" s="509">
        <v>8384</v>
      </c>
      <c r="H1108" s="509">
        <v>1</v>
      </c>
      <c r="I1108" s="509">
        <v>8384</v>
      </c>
      <c r="J1108" s="509">
        <v>1</v>
      </c>
      <c r="K1108" s="509">
        <v>8384</v>
      </c>
      <c r="L1108" s="509">
        <v>1</v>
      </c>
      <c r="M1108" s="509">
        <v>8384</v>
      </c>
      <c r="N1108" s="509">
        <v>1</v>
      </c>
      <c r="O1108" s="509">
        <v>8399</v>
      </c>
      <c r="P1108" s="522">
        <v>1.0017891221374047</v>
      </c>
      <c r="Q1108" s="510">
        <v>8399</v>
      </c>
    </row>
    <row r="1109" spans="1:17" ht="14.4" customHeight="1" x14ac:dyDescent="0.3">
      <c r="A1109" s="505" t="s">
        <v>2488</v>
      </c>
      <c r="B1109" s="506" t="s">
        <v>1886</v>
      </c>
      <c r="C1109" s="506" t="s">
        <v>1894</v>
      </c>
      <c r="D1109" s="506" t="s">
        <v>1902</v>
      </c>
      <c r="E1109" s="506"/>
      <c r="F1109" s="509">
        <v>1</v>
      </c>
      <c r="G1109" s="509">
        <v>650</v>
      </c>
      <c r="H1109" s="509">
        <v>1</v>
      </c>
      <c r="I1109" s="509">
        <v>650</v>
      </c>
      <c r="J1109" s="509">
        <v>1</v>
      </c>
      <c r="K1109" s="509">
        <v>655</v>
      </c>
      <c r="L1109" s="509">
        <v>1.0076923076923077</v>
      </c>
      <c r="M1109" s="509">
        <v>655</v>
      </c>
      <c r="N1109" s="509"/>
      <c r="O1109" s="509"/>
      <c r="P1109" s="522"/>
      <c r="Q1109" s="510"/>
    </row>
    <row r="1110" spans="1:17" ht="14.4" customHeight="1" x14ac:dyDescent="0.3">
      <c r="A1110" s="505" t="s">
        <v>2488</v>
      </c>
      <c r="B1110" s="506" t="s">
        <v>1886</v>
      </c>
      <c r="C1110" s="506" t="s">
        <v>1894</v>
      </c>
      <c r="D1110" s="506" t="s">
        <v>1903</v>
      </c>
      <c r="E1110" s="506" t="s">
        <v>1904</v>
      </c>
      <c r="F1110" s="509">
        <v>1</v>
      </c>
      <c r="G1110" s="509">
        <v>121</v>
      </c>
      <c r="H1110" s="509">
        <v>1</v>
      </c>
      <c r="I1110" s="509">
        <v>121</v>
      </c>
      <c r="J1110" s="509">
        <v>1</v>
      </c>
      <c r="K1110" s="509">
        <v>123</v>
      </c>
      <c r="L1110" s="509">
        <v>1.0165289256198347</v>
      </c>
      <c r="M1110" s="509">
        <v>123</v>
      </c>
      <c r="N1110" s="509"/>
      <c r="O1110" s="509"/>
      <c r="P1110" s="522"/>
      <c r="Q1110" s="510"/>
    </row>
    <row r="1111" spans="1:17" ht="14.4" customHeight="1" x14ac:dyDescent="0.3">
      <c r="A1111" s="505" t="s">
        <v>2488</v>
      </c>
      <c r="B1111" s="506" t="s">
        <v>1886</v>
      </c>
      <c r="C1111" s="506" t="s">
        <v>1894</v>
      </c>
      <c r="D1111" s="506" t="s">
        <v>1905</v>
      </c>
      <c r="E1111" s="506" t="s">
        <v>1906</v>
      </c>
      <c r="F1111" s="509">
        <v>1</v>
      </c>
      <c r="G1111" s="509">
        <v>266</v>
      </c>
      <c r="H1111" s="509">
        <v>1</v>
      </c>
      <c r="I1111" s="509">
        <v>266</v>
      </c>
      <c r="J1111" s="509">
        <v>1</v>
      </c>
      <c r="K1111" s="509">
        <v>268</v>
      </c>
      <c r="L1111" s="509">
        <v>1.0075187969924813</v>
      </c>
      <c r="M1111" s="509">
        <v>268</v>
      </c>
      <c r="N1111" s="509"/>
      <c r="O1111" s="509"/>
      <c r="P1111" s="522"/>
      <c r="Q1111" s="510"/>
    </row>
    <row r="1112" spans="1:17" ht="14.4" customHeight="1" x14ac:dyDescent="0.3">
      <c r="A1112" s="505" t="s">
        <v>2488</v>
      </c>
      <c r="B1112" s="506" t="s">
        <v>1917</v>
      </c>
      <c r="C1112" s="506" t="s">
        <v>1918</v>
      </c>
      <c r="D1112" s="506" t="s">
        <v>1919</v>
      </c>
      <c r="E1112" s="506" t="s">
        <v>1920</v>
      </c>
      <c r="F1112" s="509">
        <v>1</v>
      </c>
      <c r="G1112" s="509">
        <v>489.03</v>
      </c>
      <c r="H1112" s="509">
        <v>1</v>
      </c>
      <c r="I1112" s="509">
        <v>489.03</v>
      </c>
      <c r="J1112" s="509"/>
      <c r="K1112" s="509"/>
      <c r="L1112" s="509"/>
      <c r="M1112" s="509"/>
      <c r="N1112" s="509"/>
      <c r="O1112" s="509"/>
      <c r="P1112" s="522"/>
      <c r="Q1112" s="510"/>
    </row>
    <row r="1113" spans="1:17" ht="14.4" customHeight="1" x14ac:dyDescent="0.3">
      <c r="A1113" s="505" t="s">
        <v>2488</v>
      </c>
      <c r="B1113" s="506" t="s">
        <v>1917</v>
      </c>
      <c r="C1113" s="506" t="s">
        <v>1918</v>
      </c>
      <c r="D1113" s="506" t="s">
        <v>1921</v>
      </c>
      <c r="E1113" s="506" t="s">
        <v>626</v>
      </c>
      <c r="F1113" s="509">
        <v>3</v>
      </c>
      <c r="G1113" s="509">
        <v>3001.77</v>
      </c>
      <c r="H1113" s="509">
        <v>1</v>
      </c>
      <c r="I1113" s="509">
        <v>1000.59</v>
      </c>
      <c r="J1113" s="509"/>
      <c r="K1113" s="509"/>
      <c r="L1113" s="509"/>
      <c r="M1113" s="509"/>
      <c r="N1113" s="509"/>
      <c r="O1113" s="509"/>
      <c r="P1113" s="522"/>
      <c r="Q1113" s="510"/>
    </row>
    <row r="1114" spans="1:17" ht="14.4" customHeight="1" x14ac:dyDescent="0.3">
      <c r="A1114" s="505" t="s">
        <v>2488</v>
      </c>
      <c r="B1114" s="506" t="s">
        <v>1917</v>
      </c>
      <c r="C1114" s="506" t="s">
        <v>1918</v>
      </c>
      <c r="D1114" s="506" t="s">
        <v>1922</v>
      </c>
      <c r="E1114" s="506" t="s">
        <v>626</v>
      </c>
      <c r="F1114" s="509"/>
      <c r="G1114" s="509"/>
      <c r="H1114" s="509"/>
      <c r="I1114" s="509"/>
      <c r="J1114" s="509">
        <v>1</v>
      </c>
      <c r="K1114" s="509">
        <v>2000.27</v>
      </c>
      <c r="L1114" s="509"/>
      <c r="M1114" s="509">
        <v>2000.27</v>
      </c>
      <c r="N1114" s="509">
        <v>1.5</v>
      </c>
      <c r="O1114" s="509">
        <v>2566.89</v>
      </c>
      <c r="P1114" s="522"/>
      <c r="Q1114" s="510">
        <v>1711.26</v>
      </c>
    </row>
    <row r="1115" spans="1:17" ht="14.4" customHeight="1" x14ac:dyDescent="0.3">
      <c r="A1115" s="505" t="s">
        <v>2488</v>
      </c>
      <c r="B1115" s="506" t="s">
        <v>1917</v>
      </c>
      <c r="C1115" s="506" t="s">
        <v>1918</v>
      </c>
      <c r="D1115" s="506" t="s">
        <v>1923</v>
      </c>
      <c r="E1115" s="506" t="s">
        <v>1924</v>
      </c>
      <c r="F1115" s="509">
        <v>1</v>
      </c>
      <c r="G1115" s="509">
        <v>2648.22</v>
      </c>
      <c r="H1115" s="509">
        <v>1</v>
      </c>
      <c r="I1115" s="509">
        <v>2648.22</v>
      </c>
      <c r="J1115" s="509">
        <v>1</v>
      </c>
      <c r="K1115" s="509">
        <v>2671.45</v>
      </c>
      <c r="L1115" s="509">
        <v>1.0087719298245614</v>
      </c>
      <c r="M1115" s="509">
        <v>2671.45</v>
      </c>
      <c r="N1115" s="509">
        <v>3.0500000000000003</v>
      </c>
      <c r="O1115" s="509">
        <v>7793.66</v>
      </c>
      <c r="P1115" s="522">
        <v>2.9429805680796912</v>
      </c>
      <c r="Q1115" s="510">
        <v>2555.2983606557373</v>
      </c>
    </row>
    <row r="1116" spans="1:17" ht="14.4" customHeight="1" x14ac:dyDescent="0.3">
      <c r="A1116" s="505" t="s">
        <v>2488</v>
      </c>
      <c r="B1116" s="506" t="s">
        <v>1917</v>
      </c>
      <c r="C1116" s="506" t="s">
        <v>1918</v>
      </c>
      <c r="D1116" s="506" t="s">
        <v>1925</v>
      </c>
      <c r="E1116" s="506" t="s">
        <v>1924</v>
      </c>
      <c r="F1116" s="509">
        <v>1.5</v>
      </c>
      <c r="G1116" s="509">
        <v>9977.26</v>
      </c>
      <c r="H1116" s="509">
        <v>1</v>
      </c>
      <c r="I1116" s="509">
        <v>6651.5066666666671</v>
      </c>
      <c r="J1116" s="509">
        <v>1.4</v>
      </c>
      <c r="K1116" s="509">
        <v>9350.0400000000009</v>
      </c>
      <c r="L1116" s="509">
        <v>0.93713504509254053</v>
      </c>
      <c r="M1116" s="509">
        <v>6678.6000000000013</v>
      </c>
      <c r="N1116" s="509">
        <v>0.4</v>
      </c>
      <c r="O1116" s="509">
        <v>2555.3000000000002</v>
      </c>
      <c r="P1116" s="522">
        <v>0.25611239959668286</v>
      </c>
      <c r="Q1116" s="510">
        <v>6388.25</v>
      </c>
    </row>
    <row r="1117" spans="1:17" ht="14.4" customHeight="1" x14ac:dyDescent="0.3">
      <c r="A1117" s="505" t="s">
        <v>2488</v>
      </c>
      <c r="B1117" s="506" t="s">
        <v>1917</v>
      </c>
      <c r="C1117" s="506" t="s">
        <v>1918</v>
      </c>
      <c r="D1117" s="506" t="s">
        <v>1927</v>
      </c>
      <c r="E1117" s="506" t="s">
        <v>637</v>
      </c>
      <c r="F1117" s="509">
        <v>6.3000000000000007</v>
      </c>
      <c r="G1117" s="509">
        <v>6204.1900000000005</v>
      </c>
      <c r="H1117" s="509">
        <v>1</v>
      </c>
      <c r="I1117" s="509">
        <v>984.79206349206345</v>
      </c>
      <c r="J1117" s="509">
        <v>5.8999999999999995</v>
      </c>
      <c r="K1117" s="509">
        <v>5835.2300000000005</v>
      </c>
      <c r="L1117" s="509">
        <v>0.94053051244400965</v>
      </c>
      <c r="M1117" s="509">
        <v>989.02203389830527</v>
      </c>
      <c r="N1117" s="509">
        <v>14.799999999999999</v>
      </c>
      <c r="O1117" s="509">
        <v>14079.75</v>
      </c>
      <c r="P1117" s="522">
        <v>2.2693937484184072</v>
      </c>
      <c r="Q1117" s="510">
        <v>951.33445945945948</v>
      </c>
    </row>
    <row r="1118" spans="1:17" ht="14.4" customHeight="1" x14ac:dyDescent="0.3">
      <c r="A1118" s="505" t="s">
        <v>2488</v>
      </c>
      <c r="B1118" s="506" t="s">
        <v>1917</v>
      </c>
      <c r="C1118" s="506" t="s">
        <v>1918</v>
      </c>
      <c r="D1118" s="506" t="s">
        <v>1931</v>
      </c>
      <c r="E1118" s="506" t="s">
        <v>716</v>
      </c>
      <c r="F1118" s="509">
        <v>0.58000000000000007</v>
      </c>
      <c r="G1118" s="509">
        <v>6123.79</v>
      </c>
      <c r="H1118" s="509">
        <v>1</v>
      </c>
      <c r="I1118" s="509">
        <v>10558.258620689654</v>
      </c>
      <c r="J1118" s="509">
        <v>0.51</v>
      </c>
      <c r="K1118" s="509">
        <v>5272.0499999999993</v>
      </c>
      <c r="L1118" s="509">
        <v>0.86091293137093194</v>
      </c>
      <c r="M1118" s="509">
        <v>10337.352941176468</v>
      </c>
      <c r="N1118" s="509">
        <v>0.27999999999999997</v>
      </c>
      <c r="O1118" s="509">
        <v>2768.59</v>
      </c>
      <c r="P1118" s="522">
        <v>0.45210400748556046</v>
      </c>
      <c r="Q1118" s="510">
        <v>9887.8214285714294</v>
      </c>
    </row>
    <row r="1119" spans="1:17" ht="14.4" customHeight="1" x14ac:dyDescent="0.3">
      <c r="A1119" s="505" t="s">
        <v>2488</v>
      </c>
      <c r="B1119" s="506" t="s">
        <v>1917</v>
      </c>
      <c r="C1119" s="506" t="s">
        <v>1918</v>
      </c>
      <c r="D1119" s="506" t="s">
        <v>1938</v>
      </c>
      <c r="E1119" s="506" t="s">
        <v>641</v>
      </c>
      <c r="F1119" s="509">
        <v>2</v>
      </c>
      <c r="G1119" s="509">
        <v>1941.96</v>
      </c>
      <c r="H1119" s="509">
        <v>1</v>
      </c>
      <c r="I1119" s="509">
        <v>970.98</v>
      </c>
      <c r="J1119" s="509">
        <v>6.5</v>
      </c>
      <c r="K1119" s="509">
        <v>6338.93</v>
      </c>
      <c r="L1119" s="509">
        <v>3.2641918474118934</v>
      </c>
      <c r="M1119" s="509">
        <v>975.22</v>
      </c>
      <c r="N1119" s="509">
        <v>2</v>
      </c>
      <c r="O1119" s="509">
        <v>1865.64</v>
      </c>
      <c r="P1119" s="522">
        <v>0.96069949947475752</v>
      </c>
      <c r="Q1119" s="510">
        <v>932.82</v>
      </c>
    </row>
    <row r="1120" spans="1:17" ht="14.4" customHeight="1" x14ac:dyDescent="0.3">
      <c r="A1120" s="505" t="s">
        <v>2488</v>
      </c>
      <c r="B1120" s="506" t="s">
        <v>1917</v>
      </c>
      <c r="C1120" s="506" t="s">
        <v>1918</v>
      </c>
      <c r="D1120" s="506" t="s">
        <v>1940</v>
      </c>
      <c r="E1120" s="506"/>
      <c r="F1120" s="509">
        <v>7.0000000000000007E-2</v>
      </c>
      <c r="G1120" s="509">
        <v>342.32</v>
      </c>
      <c r="H1120" s="509">
        <v>1</v>
      </c>
      <c r="I1120" s="509">
        <v>4890.2857142857138</v>
      </c>
      <c r="J1120" s="509"/>
      <c r="K1120" s="509"/>
      <c r="L1120" s="509"/>
      <c r="M1120" s="509"/>
      <c r="N1120" s="509"/>
      <c r="O1120" s="509"/>
      <c r="P1120" s="522"/>
      <c r="Q1120" s="510"/>
    </row>
    <row r="1121" spans="1:17" ht="14.4" customHeight="1" x14ac:dyDescent="0.3">
      <c r="A1121" s="505" t="s">
        <v>2488</v>
      </c>
      <c r="B1121" s="506" t="s">
        <v>1917</v>
      </c>
      <c r="C1121" s="506" t="s">
        <v>1918</v>
      </c>
      <c r="D1121" s="506" t="s">
        <v>1942</v>
      </c>
      <c r="E1121" s="506" t="s">
        <v>660</v>
      </c>
      <c r="F1121" s="509">
        <v>0.05</v>
      </c>
      <c r="G1121" s="509">
        <v>273.04000000000002</v>
      </c>
      <c r="H1121" s="509">
        <v>1</v>
      </c>
      <c r="I1121" s="509">
        <v>5460.8</v>
      </c>
      <c r="J1121" s="509">
        <v>0.30000000000000004</v>
      </c>
      <c r="K1121" s="509">
        <v>1638.2400000000002</v>
      </c>
      <c r="L1121" s="509">
        <v>6</v>
      </c>
      <c r="M1121" s="509">
        <v>5460.8</v>
      </c>
      <c r="N1121" s="509">
        <v>0.1</v>
      </c>
      <c r="O1121" s="509">
        <v>442.7</v>
      </c>
      <c r="P1121" s="522">
        <v>1.6213741576325811</v>
      </c>
      <c r="Q1121" s="510">
        <v>4427</v>
      </c>
    </row>
    <row r="1122" spans="1:17" ht="14.4" customHeight="1" x14ac:dyDescent="0.3">
      <c r="A1122" s="505" t="s">
        <v>2488</v>
      </c>
      <c r="B1122" s="506" t="s">
        <v>1917</v>
      </c>
      <c r="C1122" s="506" t="s">
        <v>1918</v>
      </c>
      <c r="D1122" s="506" t="s">
        <v>1943</v>
      </c>
      <c r="E1122" s="506" t="s">
        <v>660</v>
      </c>
      <c r="F1122" s="509">
        <v>3.19</v>
      </c>
      <c r="G1122" s="509">
        <v>34656.54</v>
      </c>
      <c r="H1122" s="509">
        <v>1</v>
      </c>
      <c r="I1122" s="509">
        <v>10864.119122257054</v>
      </c>
      <c r="J1122" s="509">
        <v>3.4699999999999993</v>
      </c>
      <c r="K1122" s="509">
        <v>37886.959999999999</v>
      </c>
      <c r="L1122" s="509">
        <v>1.0932124210899299</v>
      </c>
      <c r="M1122" s="509">
        <v>10918.432276657062</v>
      </c>
      <c r="N1122" s="509">
        <v>0.52</v>
      </c>
      <c r="O1122" s="509">
        <v>4604.08</v>
      </c>
      <c r="P1122" s="522">
        <v>0.1328488071804052</v>
      </c>
      <c r="Q1122" s="510">
        <v>8854</v>
      </c>
    </row>
    <row r="1123" spans="1:17" ht="14.4" customHeight="1" x14ac:dyDescent="0.3">
      <c r="A1123" s="505" t="s">
        <v>2488</v>
      </c>
      <c r="B1123" s="506" t="s">
        <v>1917</v>
      </c>
      <c r="C1123" s="506" t="s">
        <v>1918</v>
      </c>
      <c r="D1123" s="506" t="s">
        <v>1944</v>
      </c>
      <c r="E1123" s="506" t="s">
        <v>738</v>
      </c>
      <c r="F1123" s="509">
        <v>0.15000000000000002</v>
      </c>
      <c r="G1123" s="509">
        <v>290.86</v>
      </c>
      <c r="H1123" s="509">
        <v>1</v>
      </c>
      <c r="I1123" s="509">
        <v>1939.0666666666664</v>
      </c>
      <c r="J1123" s="509">
        <v>0.60000000000000009</v>
      </c>
      <c r="K1123" s="509">
        <v>1173.6600000000001</v>
      </c>
      <c r="L1123" s="509">
        <v>4.0351371793990234</v>
      </c>
      <c r="M1123" s="509">
        <v>1956.1</v>
      </c>
      <c r="N1123" s="509">
        <v>0.8</v>
      </c>
      <c r="O1123" s="509">
        <v>1559.44</v>
      </c>
      <c r="P1123" s="522">
        <v>5.3614797497077635</v>
      </c>
      <c r="Q1123" s="510">
        <v>1949.3</v>
      </c>
    </row>
    <row r="1124" spans="1:17" ht="14.4" customHeight="1" x14ac:dyDescent="0.3">
      <c r="A1124" s="505" t="s">
        <v>2488</v>
      </c>
      <c r="B1124" s="506" t="s">
        <v>1917</v>
      </c>
      <c r="C1124" s="506" t="s">
        <v>1918</v>
      </c>
      <c r="D1124" s="506" t="s">
        <v>1945</v>
      </c>
      <c r="E1124" s="506" t="s">
        <v>660</v>
      </c>
      <c r="F1124" s="509"/>
      <c r="G1124" s="509"/>
      <c r="H1124" s="509"/>
      <c r="I1124" s="509"/>
      <c r="J1124" s="509">
        <v>3.1500000000000004</v>
      </c>
      <c r="K1124" s="509">
        <v>6880.6</v>
      </c>
      <c r="L1124" s="509"/>
      <c r="M1124" s="509">
        <v>2184.3174603174602</v>
      </c>
      <c r="N1124" s="509">
        <v>9.6499999999999986</v>
      </c>
      <c r="O1124" s="509">
        <v>17088.22</v>
      </c>
      <c r="P1124" s="522"/>
      <c r="Q1124" s="510">
        <v>1770.8000000000004</v>
      </c>
    </row>
    <row r="1125" spans="1:17" ht="14.4" customHeight="1" x14ac:dyDescent="0.3">
      <c r="A1125" s="505" t="s">
        <v>2488</v>
      </c>
      <c r="B1125" s="506" t="s">
        <v>1917</v>
      </c>
      <c r="C1125" s="506" t="s">
        <v>1918</v>
      </c>
      <c r="D1125" s="506" t="s">
        <v>1946</v>
      </c>
      <c r="E1125" s="506" t="s">
        <v>645</v>
      </c>
      <c r="F1125" s="509"/>
      <c r="G1125" s="509"/>
      <c r="H1125" s="509"/>
      <c r="I1125" s="509"/>
      <c r="J1125" s="509">
        <v>0.85</v>
      </c>
      <c r="K1125" s="509">
        <v>322.42999999999995</v>
      </c>
      <c r="L1125" s="509"/>
      <c r="M1125" s="509">
        <v>379.32941176470581</v>
      </c>
      <c r="N1125" s="509">
        <v>0.53</v>
      </c>
      <c r="O1125" s="509">
        <v>274.32</v>
      </c>
      <c r="P1125" s="522"/>
      <c r="Q1125" s="510">
        <v>517.58490566037733</v>
      </c>
    </row>
    <row r="1126" spans="1:17" ht="14.4" customHeight="1" x14ac:dyDescent="0.3">
      <c r="A1126" s="505" t="s">
        <v>2488</v>
      </c>
      <c r="B1126" s="506" t="s">
        <v>1917</v>
      </c>
      <c r="C1126" s="506" t="s">
        <v>1918</v>
      </c>
      <c r="D1126" s="506" t="s">
        <v>1947</v>
      </c>
      <c r="E1126" s="506" t="s">
        <v>622</v>
      </c>
      <c r="F1126" s="509">
        <v>0.05</v>
      </c>
      <c r="G1126" s="509">
        <v>46.83</v>
      </c>
      <c r="H1126" s="509">
        <v>1</v>
      </c>
      <c r="I1126" s="509">
        <v>936.59999999999991</v>
      </c>
      <c r="J1126" s="509">
        <v>0.08</v>
      </c>
      <c r="K1126" s="509">
        <v>75.58</v>
      </c>
      <c r="L1126" s="509">
        <v>1.6139226991244928</v>
      </c>
      <c r="M1126" s="509">
        <v>944.75</v>
      </c>
      <c r="N1126" s="509">
        <v>0.05</v>
      </c>
      <c r="O1126" s="509">
        <v>45.19</v>
      </c>
      <c r="P1126" s="522">
        <v>0.96497971385863757</v>
      </c>
      <c r="Q1126" s="510">
        <v>903.8</v>
      </c>
    </row>
    <row r="1127" spans="1:17" ht="14.4" customHeight="1" x14ac:dyDescent="0.3">
      <c r="A1127" s="505" t="s">
        <v>2488</v>
      </c>
      <c r="B1127" s="506" t="s">
        <v>1917</v>
      </c>
      <c r="C1127" s="506" t="s">
        <v>1918</v>
      </c>
      <c r="D1127" s="506" t="s">
        <v>1948</v>
      </c>
      <c r="E1127" s="506" t="s">
        <v>660</v>
      </c>
      <c r="F1127" s="509"/>
      <c r="G1127" s="509"/>
      <c r="H1127" s="509"/>
      <c r="I1127" s="509"/>
      <c r="J1127" s="509"/>
      <c r="K1127" s="509"/>
      <c r="L1127" s="509"/>
      <c r="M1127" s="509"/>
      <c r="N1127" s="509">
        <v>0.49</v>
      </c>
      <c r="O1127" s="509">
        <v>18380.97</v>
      </c>
      <c r="P1127" s="522"/>
      <c r="Q1127" s="510">
        <v>37512.183673469393</v>
      </c>
    </row>
    <row r="1128" spans="1:17" ht="14.4" customHeight="1" x14ac:dyDescent="0.3">
      <c r="A1128" s="505" t="s">
        <v>2488</v>
      </c>
      <c r="B1128" s="506" t="s">
        <v>1917</v>
      </c>
      <c r="C1128" s="506" t="s">
        <v>1887</v>
      </c>
      <c r="D1128" s="506" t="s">
        <v>1959</v>
      </c>
      <c r="E1128" s="506" t="s">
        <v>1960</v>
      </c>
      <c r="F1128" s="509"/>
      <c r="G1128" s="509"/>
      <c r="H1128" s="509"/>
      <c r="I1128" s="509"/>
      <c r="J1128" s="509">
        <v>1</v>
      </c>
      <c r="K1128" s="509">
        <v>972.32</v>
      </c>
      <c r="L1128" s="509"/>
      <c r="M1128" s="509">
        <v>972.32</v>
      </c>
      <c r="N1128" s="509"/>
      <c r="O1128" s="509"/>
      <c r="P1128" s="522"/>
      <c r="Q1128" s="510"/>
    </row>
    <row r="1129" spans="1:17" ht="14.4" customHeight="1" x14ac:dyDescent="0.3">
      <c r="A1129" s="505" t="s">
        <v>2488</v>
      </c>
      <c r="B1129" s="506" t="s">
        <v>1917</v>
      </c>
      <c r="C1129" s="506" t="s">
        <v>1887</v>
      </c>
      <c r="D1129" s="506" t="s">
        <v>1961</v>
      </c>
      <c r="E1129" s="506" t="s">
        <v>1960</v>
      </c>
      <c r="F1129" s="509"/>
      <c r="G1129" s="509"/>
      <c r="H1129" s="509"/>
      <c r="I1129" s="509"/>
      <c r="J1129" s="509">
        <v>1</v>
      </c>
      <c r="K1129" s="509">
        <v>1408.42</v>
      </c>
      <c r="L1129" s="509"/>
      <c r="M1129" s="509">
        <v>1408.42</v>
      </c>
      <c r="N1129" s="509"/>
      <c r="O1129" s="509"/>
      <c r="P1129" s="522"/>
      <c r="Q1129" s="510"/>
    </row>
    <row r="1130" spans="1:17" ht="14.4" customHeight="1" x14ac:dyDescent="0.3">
      <c r="A1130" s="505" t="s">
        <v>2488</v>
      </c>
      <c r="B1130" s="506" t="s">
        <v>1917</v>
      </c>
      <c r="C1130" s="506" t="s">
        <v>1887</v>
      </c>
      <c r="D1130" s="506" t="s">
        <v>1962</v>
      </c>
      <c r="E1130" s="506" t="s">
        <v>1960</v>
      </c>
      <c r="F1130" s="509"/>
      <c r="G1130" s="509"/>
      <c r="H1130" s="509"/>
      <c r="I1130" s="509"/>
      <c r="J1130" s="509"/>
      <c r="K1130" s="509"/>
      <c r="L1130" s="509"/>
      <c r="M1130" s="509"/>
      <c r="N1130" s="509">
        <v>1</v>
      </c>
      <c r="O1130" s="509">
        <v>1707.31</v>
      </c>
      <c r="P1130" s="522"/>
      <c r="Q1130" s="510">
        <v>1707.31</v>
      </c>
    </row>
    <row r="1131" spans="1:17" ht="14.4" customHeight="1" x14ac:dyDescent="0.3">
      <c r="A1131" s="505" t="s">
        <v>2488</v>
      </c>
      <c r="B1131" s="506" t="s">
        <v>1917</v>
      </c>
      <c r="C1131" s="506" t="s">
        <v>1887</v>
      </c>
      <c r="D1131" s="506" t="s">
        <v>1963</v>
      </c>
      <c r="E1131" s="506" t="s">
        <v>1960</v>
      </c>
      <c r="F1131" s="509">
        <v>1</v>
      </c>
      <c r="G1131" s="509">
        <v>2066.3000000000002</v>
      </c>
      <c r="H1131" s="509">
        <v>1</v>
      </c>
      <c r="I1131" s="509">
        <v>2066.3000000000002</v>
      </c>
      <c r="J1131" s="509">
        <v>4</v>
      </c>
      <c r="K1131" s="509">
        <v>8265.2000000000007</v>
      </c>
      <c r="L1131" s="509">
        <v>4</v>
      </c>
      <c r="M1131" s="509">
        <v>2066.3000000000002</v>
      </c>
      <c r="N1131" s="509">
        <v>1</v>
      </c>
      <c r="O1131" s="509">
        <v>2066.3000000000002</v>
      </c>
      <c r="P1131" s="522">
        <v>1</v>
      </c>
      <c r="Q1131" s="510">
        <v>2066.3000000000002</v>
      </c>
    </row>
    <row r="1132" spans="1:17" ht="14.4" customHeight="1" x14ac:dyDescent="0.3">
      <c r="A1132" s="505" t="s">
        <v>2488</v>
      </c>
      <c r="B1132" s="506" t="s">
        <v>1917</v>
      </c>
      <c r="C1132" s="506" t="s">
        <v>1887</v>
      </c>
      <c r="D1132" s="506" t="s">
        <v>1964</v>
      </c>
      <c r="E1132" s="506" t="s">
        <v>1965</v>
      </c>
      <c r="F1132" s="509"/>
      <c r="G1132" s="509"/>
      <c r="H1132" s="509"/>
      <c r="I1132" s="509"/>
      <c r="J1132" s="509">
        <v>1</v>
      </c>
      <c r="K1132" s="509">
        <v>1932.09</v>
      </c>
      <c r="L1132" s="509"/>
      <c r="M1132" s="509">
        <v>1932.09</v>
      </c>
      <c r="N1132" s="509"/>
      <c r="O1132" s="509"/>
      <c r="P1132" s="522"/>
      <c r="Q1132" s="510"/>
    </row>
    <row r="1133" spans="1:17" ht="14.4" customHeight="1" x14ac:dyDescent="0.3">
      <c r="A1133" s="505" t="s">
        <v>2488</v>
      </c>
      <c r="B1133" s="506" t="s">
        <v>1917</v>
      </c>
      <c r="C1133" s="506" t="s">
        <v>1887</v>
      </c>
      <c r="D1133" s="506" t="s">
        <v>1966</v>
      </c>
      <c r="E1133" s="506" t="s">
        <v>1967</v>
      </c>
      <c r="F1133" s="509"/>
      <c r="G1133" s="509"/>
      <c r="H1133" s="509"/>
      <c r="I1133" s="509"/>
      <c r="J1133" s="509">
        <v>4</v>
      </c>
      <c r="K1133" s="509">
        <v>4111.04</v>
      </c>
      <c r="L1133" s="509"/>
      <c r="M1133" s="509">
        <v>1027.76</v>
      </c>
      <c r="N1133" s="509">
        <v>1</v>
      </c>
      <c r="O1133" s="509">
        <v>1027.76</v>
      </c>
      <c r="P1133" s="522"/>
      <c r="Q1133" s="510">
        <v>1027.76</v>
      </c>
    </row>
    <row r="1134" spans="1:17" ht="14.4" customHeight="1" x14ac:dyDescent="0.3">
      <c r="A1134" s="505" t="s">
        <v>2488</v>
      </c>
      <c r="B1134" s="506" t="s">
        <v>1917</v>
      </c>
      <c r="C1134" s="506" t="s">
        <v>1887</v>
      </c>
      <c r="D1134" s="506" t="s">
        <v>1968</v>
      </c>
      <c r="E1134" s="506" t="s">
        <v>1967</v>
      </c>
      <c r="F1134" s="509"/>
      <c r="G1134" s="509"/>
      <c r="H1134" s="509"/>
      <c r="I1134" s="509"/>
      <c r="J1134" s="509">
        <v>1</v>
      </c>
      <c r="K1134" s="509">
        <v>2141.85</v>
      </c>
      <c r="L1134" s="509"/>
      <c r="M1134" s="509">
        <v>2141.85</v>
      </c>
      <c r="N1134" s="509">
        <v>1</v>
      </c>
      <c r="O1134" s="509">
        <v>2141.85</v>
      </c>
      <c r="P1134" s="522"/>
      <c r="Q1134" s="510">
        <v>2141.85</v>
      </c>
    </row>
    <row r="1135" spans="1:17" ht="14.4" customHeight="1" x14ac:dyDescent="0.3">
      <c r="A1135" s="505" t="s">
        <v>2488</v>
      </c>
      <c r="B1135" s="506" t="s">
        <v>1917</v>
      </c>
      <c r="C1135" s="506" t="s">
        <v>1887</v>
      </c>
      <c r="D1135" s="506" t="s">
        <v>1979</v>
      </c>
      <c r="E1135" s="506" t="s">
        <v>1980</v>
      </c>
      <c r="F1135" s="509"/>
      <c r="G1135" s="509"/>
      <c r="H1135" s="509"/>
      <c r="I1135" s="509"/>
      <c r="J1135" s="509">
        <v>1</v>
      </c>
      <c r="K1135" s="509">
        <v>6890.78</v>
      </c>
      <c r="L1135" s="509"/>
      <c r="M1135" s="509">
        <v>6890.78</v>
      </c>
      <c r="N1135" s="509">
        <v>2</v>
      </c>
      <c r="O1135" s="509">
        <v>13781.56</v>
      </c>
      <c r="P1135" s="522"/>
      <c r="Q1135" s="510">
        <v>6890.78</v>
      </c>
    </row>
    <row r="1136" spans="1:17" ht="14.4" customHeight="1" x14ac:dyDescent="0.3">
      <c r="A1136" s="505" t="s">
        <v>2488</v>
      </c>
      <c r="B1136" s="506" t="s">
        <v>1917</v>
      </c>
      <c r="C1136" s="506" t="s">
        <v>1887</v>
      </c>
      <c r="D1136" s="506" t="s">
        <v>1981</v>
      </c>
      <c r="E1136" s="506" t="s">
        <v>1982</v>
      </c>
      <c r="F1136" s="509"/>
      <c r="G1136" s="509"/>
      <c r="H1136" s="509"/>
      <c r="I1136" s="509"/>
      <c r="J1136" s="509">
        <v>1</v>
      </c>
      <c r="K1136" s="509">
        <v>19196.8</v>
      </c>
      <c r="L1136" s="509"/>
      <c r="M1136" s="509">
        <v>19196.8</v>
      </c>
      <c r="N1136" s="509"/>
      <c r="O1136" s="509"/>
      <c r="P1136" s="522"/>
      <c r="Q1136" s="510"/>
    </row>
    <row r="1137" spans="1:17" ht="14.4" customHeight="1" x14ac:dyDescent="0.3">
      <c r="A1137" s="505" t="s">
        <v>2488</v>
      </c>
      <c r="B1137" s="506" t="s">
        <v>1917</v>
      </c>
      <c r="C1137" s="506" t="s">
        <v>1887</v>
      </c>
      <c r="D1137" s="506" t="s">
        <v>1989</v>
      </c>
      <c r="E1137" s="506" t="s">
        <v>1990</v>
      </c>
      <c r="F1137" s="509">
        <v>1</v>
      </c>
      <c r="G1137" s="509">
        <v>17073.05</v>
      </c>
      <c r="H1137" s="509">
        <v>1</v>
      </c>
      <c r="I1137" s="509">
        <v>17073.05</v>
      </c>
      <c r="J1137" s="509">
        <v>1</v>
      </c>
      <c r="K1137" s="509">
        <v>17073.05</v>
      </c>
      <c r="L1137" s="509">
        <v>1</v>
      </c>
      <c r="M1137" s="509">
        <v>17073.05</v>
      </c>
      <c r="N1137" s="509"/>
      <c r="O1137" s="509"/>
      <c r="P1137" s="522"/>
      <c r="Q1137" s="510"/>
    </row>
    <row r="1138" spans="1:17" ht="14.4" customHeight="1" x14ac:dyDescent="0.3">
      <c r="A1138" s="505" t="s">
        <v>2488</v>
      </c>
      <c r="B1138" s="506" t="s">
        <v>1917</v>
      </c>
      <c r="C1138" s="506" t="s">
        <v>1887</v>
      </c>
      <c r="D1138" s="506" t="s">
        <v>1991</v>
      </c>
      <c r="E1138" s="506" t="s">
        <v>1992</v>
      </c>
      <c r="F1138" s="509">
        <v>1</v>
      </c>
      <c r="G1138" s="509">
        <v>1002.8</v>
      </c>
      <c r="H1138" s="509">
        <v>1</v>
      </c>
      <c r="I1138" s="509">
        <v>1002.8</v>
      </c>
      <c r="J1138" s="509">
        <v>2</v>
      </c>
      <c r="K1138" s="509">
        <v>2005.6</v>
      </c>
      <c r="L1138" s="509">
        <v>2</v>
      </c>
      <c r="M1138" s="509">
        <v>1002.8</v>
      </c>
      <c r="N1138" s="509"/>
      <c r="O1138" s="509"/>
      <c r="P1138" s="522"/>
      <c r="Q1138" s="510"/>
    </row>
    <row r="1139" spans="1:17" ht="14.4" customHeight="1" x14ac:dyDescent="0.3">
      <c r="A1139" s="505" t="s">
        <v>2488</v>
      </c>
      <c r="B1139" s="506" t="s">
        <v>1917</v>
      </c>
      <c r="C1139" s="506" t="s">
        <v>1887</v>
      </c>
      <c r="D1139" s="506" t="s">
        <v>1993</v>
      </c>
      <c r="E1139" s="506" t="s">
        <v>1994</v>
      </c>
      <c r="F1139" s="509"/>
      <c r="G1139" s="509"/>
      <c r="H1139" s="509"/>
      <c r="I1139" s="509"/>
      <c r="J1139" s="509"/>
      <c r="K1139" s="509"/>
      <c r="L1139" s="509"/>
      <c r="M1139" s="509"/>
      <c r="N1139" s="509">
        <v>1</v>
      </c>
      <c r="O1139" s="509">
        <v>7650</v>
      </c>
      <c r="P1139" s="522"/>
      <c r="Q1139" s="510">
        <v>7650</v>
      </c>
    </row>
    <row r="1140" spans="1:17" ht="14.4" customHeight="1" x14ac:dyDescent="0.3">
      <c r="A1140" s="505" t="s">
        <v>2488</v>
      </c>
      <c r="B1140" s="506" t="s">
        <v>1917</v>
      </c>
      <c r="C1140" s="506" t="s">
        <v>1887</v>
      </c>
      <c r="D1140" s="506" t="s">
        <v>1995</v>
      </c>
      <c r="E1140" s="506" t="s">
        <v>1996</v>
      </c>
      <c r="F1140" s="509"/>
      <c r="G1140" s="509"/>
      <c r="H1140" s="509"/>
      <c r="I1140" s="509"/>
      <c r="J1140" s="509">
        <v>1</v>
      </c>
      <c r="K1140" s="509">
        <v>9370.39</v>
      </c>
      <c r="L1140" s="509"/>
      <c r="M1140" s="509">
        <v>9370.39</v>
      </c>
      <c r="N1140" s="509"/>
      <c r="O1140" s="509"/>
      <c r="P1140" s="522"/>
      <c r="Q1140" s="510"/>
    </row>
    <row r="1141" spans="1:17" ht="14.4" customHeight="1" x14ac:dyDescent="0.3">
      <c r="A1141" s="505" t="s">
        <v>2488</v>
      </c>
      <c r="B1141" s="506" t="s">
        <v>1917</v>
      </c>
      <c r="C1141" s="506" t="s">
        <v>1887</v>
      </c>
      <c r="D1141" s="506" t="s">
        <v>1999</v>
      </c>
      <c r="E1141" s="506" t="s">
        <v>2000</v>
      </c>
      <c r="F1141" s="509"/>
      <c r="G1141" s="509"/>
      <c r="H1141" s="509"/>
      <c r="I1141" s="509"/>
      <c r="J1141" s="509">
        <v>2</v>
      </c>
      <c r="K1141" s="509">
        <v>26569.040000000001</v>
      </c>
      <c r="L1141" s="509"/>
      <c r="M1141" s="509">
        <v>13284.52</v>
      </c>
      <c r="N1141" s="509"/>
      <c r="O1141" s="509"/>
      <c r="P1141" s="522"/>
      <c r="Q1141" s="510"/>
    </row>
    <row r="1142" spans="1:17" ht="14.4" customHeight="1" x14ac:dyDescent="0.3">
      <c r="A1142" s="505" t="s">
        <v>2488</v>
      </c>
      <c r="B1142" s="506" t="s">
        <v>1917</v>
      </c>
      <c r="C1142" s="506" t="s">
        <v>1887</v>
      </c>
      <c r="D1142" s="506" t="s">
        <v>2372</v>
      </c>
      <c r="E1142" s="506" t="s">
        <v>2373</v>
      </c>
      <c r="F1142" s="509"/>
      <c r="G1142" s="509"/>
      <c r="H1142" s="509"/>
      <c r="I1142" s="509"/>
      <c r="J1142" s="509">
        <v>3</v>
      </c>
      <c r="K1142" s="509">
        <v>104700</v>
      </c>
      <c r="L1142" s="509"/>
      <c r="M1142" s="509">
        <v>34900</v>
      </c>
      <c r="N1142" s="509"/>
      <c r="O1142" s="509"/>
      <c r="P1142" s="522"/>
      <c r="Q1142" s="510"/>
    </row>
    <row r="1143" spans="1:17" ht="14.4" customHeight="1" x14ac:dyDescent="0.3">
      <c r="A1143" s="505" t="s">
        <v>2488</v>
      </c>
      <c r="B1143" s="506" t="s">
        <v>1917</v>
      </c>
      <c r="C1143" s="506" t="s">
        <v>1887</v>
      </c>
      <c r="D1143" s="506" t="s">
        <v>2022</v>
      </c>
      <c r="E1143" s="506" t="s">
        <v>2023</v>
      </c>
      <c r="F1143" s="509">
        <v>1</v>
      </c>
      <c r="G1143" s="509">
        <v>831.16</v>
      </c>
      <c r="H1143" s="509">
        <v>1</v>
      </c>
      <c r="I1143" s="509">
        <v>831.16</v>
      </c>
      <c r="J1143" s="509">
        <v>3</v>
      </c>
      <c r="K1143" s="509">
        <v>2493.48</v>
      </c>
      <c r="L1143" s="509">
        <v>3</v>
      </c>
      <c r="M1143" s="509">
        <v>831.16</v>
      </c>
      <c r="N1143" s="509"/>
      <c r="O1143" s="509"/>
      <c r="P1143" s="522"/>
      <c r="Q1143" s="510"/>
    </row>
    <row r="1144" spans="1:17" ht="14.4" customHeight="1" x14ac:dyDescent="0.3">
      <c r="A1144" s="505" t="s">
        <v>2488</v>
      </c>
      <c r="B1144" s="506" t="s">
        <v>1917</v>
      </c>
      <c r="C1144" s="506" t="s">
        <v>1887</v>
      </c>
      <c r="D1144" s="506" t="s">
        <v>2024</v>
      </c>
      <c r="E1144" s="506" t="s">
        <v>2023</v>
      </c>
      <c r="F1144" s="509">
        <v>2</v>
      </c>
      <c r="G1144" s="509">
        <v>1776.12</v>
      </c>
      <c r="H1144" s="509">
        <v>1</v>
      </c>
      <c r="I1144" s="509">
        <v>888.06</v>
      </c>
      <c r="J1144" s="509">
        <v>1</v>
      </c>
      <c r="K1144" s="509">
        <v>888.06</v>
      </c>
      <c r="L1144" s="509">
        <v>0.5</v>
      </c>
      <c r="M1144" s="509">
        <v>888.06</v>
      </c>
      <c r="N1144" s="509"/>
      <c r="O1144" s="509"/>
      <c r="P1144" s="522"/>
      <c r="Q1144" s="510"/>
    </row>
    <row r="1145" spans="1:17" ht="14.4" customHeight="1" x14ac:dyDescent="0.3">
      <c r="A1145" s="505" t="s">
        <v>2488</v>
      </c>
      <c r="B1145" s="506" t="s">
        <v>1917</v>
      </c>
      <c r="C1145" s="506" t="s">
        <v>1887</v>
      </c>
      <c r="D1145" s="506" t="s">
        <v>2031</v>
      </c>
      <c r="E1145" s="506" t="s">
        <v>2032</v>
      </c>
      <c r="F1145" s="509">
        <v>1</v>
      </c>
      <c r="G1145" s="509">
        <v>1472.88</v>
      </c>
      <c r="H1145" s="509">
        <v>1</v>
      </c>
      <c r="I1145" s="509">
        <v>1472.88</v>
      </c>
      <c r="J1145" s="509">
        <v>2</v>
      </c>
      <c r="K1145" s="509">
        <v>2945.76</v>
      </c>
      <c r="L1145" s="509">
        <v>2</v>
      </c>
      <c r="M1145" s="509">
        <v>1472.88</v>
      </c>
      <c r="N1145" s="509"/>
      <c r="O1145" s="509"/>
      <c r="P1145" s="522"/>
      <c r="Q1145" s="510"/>
    </row>
    <row r="1146" spans="1:17" ht="14.4" customHeight="1" x14ac:dyDescent="0.3">
      <c r="A1146" s="505" t="s">
        <v>2488</v>
      </c>
      <c r="B1146" s="506" t="s">
        <v>1917</v>
      </c>
      <c r="C1146" s="506" t="s">
        <v>1887</v>
      </c>
      <c r="D1146" s="506" t="s">
        <v>2307</v>
      </c>
      <c r="E1146" s="506" t="s">
        <v>2308</v>
      </c>
      <c r="F1146" s="509"/>
      <c r="G1146" s="509"/>
      <c r="H1146" s="509"/>
      <c r="I1146" s="509"/>
      <c r="J1146" s="509">
        <v>3</v>
      </c>
      <c r="K1146" s="509">
        <v>10933.74</v>
      </c>
      <c r="L1146" s="509"/>
      <c r="M1146" s="509">
        <v>3644.58</v>
      </c>
      <c r="N1146" s="509"/>
      <c r="O1146" s="509"/>
      <c r="P1146" s="522"/>
      <c r="Q1146" s="510"/>
    </row>
    <row r="1147" spans="1:17" ht="14.4" customHeight="1" x14ac:dyDescent="0.3">
      <c r="A1147" s="505" t="s">
        <v>2488</v>
      </c>
      <c r="B1147" s="506" t="s">
        <v>1917</v>
      </c>
      <c r="C1147" s="506" t="s">
        <v>1887</v>
      </c>
      <c r="D1147" s="506" t="s">
        <v>2037</v>
      </c>
      <c r="E1147" s="506" t="s">
        <v>2038</v>
      </c>
      <c r="F1147" s="509">
        <v>1</v>
      </c>
      <c r="G1147" s="509">
        <v>1305.82</v>
      </c>
      <c r="H1147" s="509">
        <v>1</v>
      </c>
      <c r="I1147" s="509">
        <v>1305.82</v>
      </c>
      <c r="J1147" s="509">
        <v>2</v>
      </c>
      <c r="K1147" s="509">
        <v>2611.64</v>
      </c>
      <c r="L1147" s="509">
        <v>2</v>
      </c>
      <c r="M1147" s="509">
        <v>1305.82</v>
      </c>
      <c r="N1147" s="509">
        <v>2</v>
      </c>
      <c r="O1147" s="509">
        <v>2292.66</v>
      </c>
      <c r="P1147" s="522">
        <v>1.7557243724249896</v>
      </c>
      <c r="Q1147" s="510">
        <v>1146.33</v>
      </c>
    </row>
    <row r="1148" spans="1:17" ht="14.4" customHeight="1" x14ac:dyDescent="0.3">
      <c r="A1148" s="505" t="s">
        <v>2488</v>
      </c>
      <c r="B1148" s="506" t="s">
        <v>1917</v>
      </c>
      <c r="C1148" s="506" t="s">
        <v>1887</v>
      </c>
      <c r="D1148" s="506" t="s">
        <v>2039</v>
      </c>
      <c r="E1148" s="506" t="s">
        <v>2040</v>
      </c>
      <c r="F1148" s="509">
        <v>1</v>
      </c>
      <c r="G1148" s="509">
        <v>359.1</v>
      </c>
      <c r="H1148" s="509">
        <v>1</v>
      </c>
      <c r="I1148" s="509">
        <v>359.1</v>
      </c>
      <c r="J1148" s="509">
        <v>2</v>
      </c>
      <c r="K1148" s="509">
        <v>718.2</v>
      </c>
      <c r="L1148" s="509">
        <v>2</v>
      </c>
      <c r="M1148" s="509">
        <v>359.1</v>
      </c>
      <c r="N1148" s="509">
        <v>1</v>
      </c>
      <c r="O1148" s="509">
        <v>359.1</v>
      </c>
      <c r="P1148" s="522">
        <v>1</v>
      </c>
      <c r="Q1148" s="510">
        <v>359.1</v>
      </c>
    </row>
    <row r="1149" spans="1:17" ht="14.4" customHeight="1" x14ac:dyDescent="0.3">
      <c r="A1149" s="505" t="s">
        <v>2488</v>
      </c>
      <c r="B1149" s="506" t="s">
        <v>1917</v>
      </c>
      <c r="C1149" s="506" t="s">
        <v>1887</v>
      </c>
      <c r="D1149" s="506" t="s">
        <v>1888</v>
      </c>
      <c r="E1149" s="506" t="s">
        <v>1889</v>
      </c>
      <c r="F1149" s="509"/>
      <c r="G1149" s="509"/>
      <c r="H1149" s="509"/>
      <c r="I1149" s="509"/>
      <c r="J1149" s="509">
        <v>2</v>
      </c>
      <c r="K1149" s="509">
        <v>1787.8</v>
      </c>
      <c r="L1149" s="509"/>
      <c r="M1149" s="509">
        <v>893.9</v>
      </c>
      <c r="N1149" s="509">
        <v>3</v>
      </c>
      <c r="O1149" s="509">
        <v>2681.7</v>
      </c>
      <c r="P1149" s="522"/>
      <c r="Q1149" s="510">
        <v>893.9</v>
      </c>
    </row>
    <row r="1150" spans="1:17" ht="14.4" customHeight="1" x14ac:dyDescent="0.3">
      <c r="A1150" s="505" t="s">
        <v>2488</v>
      </c>
      <c r="B1150" s="506" t="s">
        <v>1917</v>
      </c>
      <c r="C1150" s="506" t="s">
        <v>1887</v>
      </c>
      <c r="D1150" s="506" t="s">
        <v>2043</v>
      </c>
      <c r="E1150" s="506" t="s">
        <v>2044</v>
      </c>
      <c r="F1150" s="509">
        <v>1</v>
      </c>
      <c r="G1150" s="509">
        <v>16831.689999999999</v>
      </c>
      <c r="H1150" s="509">
        <v>1</v>
      </c>
      <c r="I1150" s="509">
        <v>16831.689999999999</v>
      </c>
      <c r="J1150" s="509">
        <v>1</v>
      </c>
      <c r="K1150" s="509">
        <v>16831.689999999999</v>
      </c>
      <c r="L1150" s="509">
        <v>1</v>
      </c>
      <c r="M1150" s="509">
        <v>16831.689999999999</v>
      </c>
      <c r="N1150" s="509"/>
      <c r="O1150" s="509"/>
      <c r="P1150" s="522"/>
      <c r="Q1150" s="510"/>
    </row>
    <row r="1151" spans="1:17" ht="14.4" customHeight="1" x14ac:dyDescent="0.3">
      <c r="A1151" s="505" t="s">
        <v>2488</v>
      </c>
      <c r="B1151" s="506" t="s">
        <v>1917</v>
      </c>
      <c r="C1151" s="506" t="s">
        <v>1887</v>
      </c>
      <c r="D1151" s="506" t="s">
        <v>2456</v>
      </c>
      <c r="E1151" s="506" t="s">
        <v>2457</v>
      </c>
      <c r="F1151" s="509">
        <v>1</v>
      </c>
      <c r="G1151" s="509">
        <v>10645.01</v>
      </c>
      <c r="H1151" s="509">
        <v>1</v>
      </c>
      <c r="I1151" s="509">
        <v>10645.01</v>
      </c>
      <c r="J1151" s="509">
        <v>1</v>
      </c>
      <c r="K1151" s="509">
        <v>10645.01</v>
      </c>
      <c r="L1151" s="509">
        <v>1</v>
      </c>
      <c r="M1151" s="509">
        <v>10645.01</v>
      </c>
      <c r="N1151" s="509"/>
      <c r="O1151" s="509"/>
      <c r="P1151" s="522"/>
      <c r="Q1151" s="510"/>
    </row>
    <row r="1152" spans="1:17" ht="14.4" customHeight="1" x14ac:dyDescent="0.3">
      <c r="A1152" s="505" t="s">
        <v>2488</v>
      </c>
      <c r="B1152" s="506" t="s">
        <v>1917</v>
      </c>
      <c r="C1152" s="506" t="s">
        <v>1887</v>
      </c>
      <c r="D1152" s="506" t="s">
        <v>2047</v>
      </c>
      <c r="E1152" s="506" t="s">
        <v>2048</v>
      </c>
      <c r="F1152" s="509"/>
      <c r="G1152" s="509"/>
      <c r="H1152" s="509"/>
      <c r="I1152" s="509"/>
      <c r="J1152" s="509">
        <v>1</v>
      </c>
      <c r="K1152" s="509">
        <v>6587.13</v>
      </c>
      <c r="L1152" s="509"/>
      <c r="M1152" s="509">
        <v>6587.13</v>
      </c>
      <c r="N1152" s="509">
        <v>3</v>
      </c>
      <c r="O1152" s="509">
        <v>19761.39</v>
      </c>
      <c r="P1152" s="522"/>
      <c r="Q1152" s="510">
        <v>6587.13</v>
      </c>
    </row>
    <row r="1153" spans="1:17" ht="14.4" customHeight="1" x14ac:dyDescent="0.3">
      <c r="A1153" s="505" t="s">
        <v>2488</v>
      </c>
      <c r="B1153" s="506" t="s">
        <v>1917</v>
      </c>
      <c r="C1153" s="506" t="s">
        <v>1887</v>
      </c>
      <c r="D1153" s="506" t="s">
        <v>2287</v>
      </c>
      <c r="E1153" s="506" t="s">
        <v>2288</v>
      </c>
      <c r="F1153" s="509"/>
      <c r="G1153" s="509"/>
      <c r="H1153" s="509"/>
      <c r="I1153" s="509"/>
      <c r="J1153" s="509">
        <v>1</v>
      </c>
      <c r="K1153" s="509">
        <v>4890.29</v>
      </c>
      <c r="L1153" s="509"/>
      <c r="M1153" s="509">
        <v>4890.29</v>
      </c>
      <c r="N1153" s="509"/>
      <c r="O1153" s="509"/>
      <c r="P1153" s="522"/>
      <c r="Q1153" s="510"/>
    </row>
    <row r="1154" spans="1:17" ht="14.4" customHeight="1" x14ac:dyDescent="0.3">
      <c r="A1154" s="505" t="s">
        <v>2488</v>
      </c>
      <c r="B1154" s="506" t="s">
        <v>1917</v>
      </c>
      <c r="C1154" s="506" t="s">
        <v>1887</v>
      </c>
      <c r="D1154" s="506" t="s">
        <v>2313</v>
      </c>
      <c r="E1154" s="506" t="s">
        <v>2314</v>
      </c>
      <c r="F1154" s="509"/>
      <c r="G1154" s="509"/>
      <c r="H1154" s="509"/>
      <c r="I1154" s="509"/>
      <c r="J1154" s="509">
        <v>1</v>
      </c>
      <c r="K1154" s="509">
        <v>1085.2</v>
      </c>
      <c r="L1154" s="509"/>
      <c r="M1154" s="509">
        <v>1085.2</v>
      </c>
      <c r="N1154" s="509"/>
      <c r="O1154" s="509"/>
      <c r="P1154" s="522"/>
      <c r="Q1154" s="510"/>
    </row>
    <row r="1155" spans="1:17" ht="14.4" customHeight="1" x14ac:dyDescent="0.3">
      <c r="A1155" s="505" t="s">
        <v>2488</v>
      </c>
      <c r="B1155" s="506" t="s">
        <v>1917</v>
      </c>
      <c r="C1155" s="506" t="s">
        <v>1887</v>
      </c>
      <c r="D1155" s="506" t="s">
        <v>2489</v>
      </c>
      <c r="E1155" s="506" t="s">
        <v>2490</v>
      </c>
      <c r="F1155" s="509"/>
      <c r="G1155" s="509"/>
      <c r="H1155" s="509"/>
      <c r="I1155" s="509"/>
      <c r="J1155" s="509">
        <v>1</v>
      </c>
      <c r="K1155" s="509">
        <v>14698.85</v>
      </c>
      <c r="L1155" s="509"/>
      <c r="M1155" s="509">
        <v>14698.85</v>
      </c>
      <c r="N1155" s="509"/>
      <c r="O1155" s="509"/>
      <c r="P1155" s="522"/>
      <c r="Q1155" s="510"/>
    </row>
    <row r="1156" spans="1:17" ht="14.4" customHeight="1" x14ac:dyDescent="0.3">
      <c r="A1156" s="505" t="s">
        <v>2488</v>
      </c>
      <c r="B1156" s="506" t="s">
        <v>1917</v>
      </c>
      <c r="C1156" s="506" t="s">
        <v>1887</v>
      </c>
      <c r="D1156" s="506" t="s">
        <v>2071</v>
      </c>
      <c r="E1156" s="506" t="s">
        <v>2072</v>
      </c>
      <c r="F1156" s="509">
        <v>1</v>
      </c>
      <c r="G1156" s="509">
        <v>13465.47</v>
      </c>
      <c r="H1156" s="509">
        <v>1</v>
      </c>
      <c r="I1156" s="509">
        <v>13465.47</v>
      </c>
      <c r="J1156" s="509">
        <v>1</v>
      </c>
      <c r="K1156" s="509">
        <v>13465.47</v>
      </c>
      <c r="L1156" s="509">
        <v>1</v>
      </c>
      <c r="M1156" s="509">
        <v>13465.47</v>
      </c>
      <c r="N1156" s="509"/>
      <c r="O1156" s="509"/>
      <c r="P1156" s="522"/>
      <c r="Q1156" s="510"/>
    </row>
    <row r="1157" spans="1:17" ht="14.4" customHeight="1" x14ac:dyDescent="0.3">
      <c r="A1157" s="505" t="s">
        <v>2488</v>
      </c>
      <c r="B1157" s="506" t="s">
        <v>1917</v>
      </c>
      <c r="C1157" s="506" t="s">
        <v>1887</v>
      </c>
      <c r="D1157" s="506" t="s">
        <v>2075</v>
      </c>
      <c r="E1157" s="506" t="s">
        <v>2076</v>
      </c>
      <c r="F1157" s="509"/>
      <c r="G1157" s="509"/>
      <c r="H1157" s="509"/>
      <c r="I1157" s="509"/>
      <c r="J1157" s="509">
        <v>1</v>
      </c>
      <c r="K1157" s="509">
        <v>9743.2000000000007</v>
      </c>
      <c r="L1157" s="509"/>
      <c r="M1157" s="509">
        <v>9743.2000000000007</v>
      </c>
      <c r="N1157" s="509"/>
      <c r="O1157" s="509"/>
      <c r="P1157" s="522"/>
      <c r="Q1157" s="510"/>
    </row>
    <row r="1158" spans="1:17" ht="14.4" customHeight="1" x14ac:dyDescent="0.3">
      <c r="A1158" s="505" t="s">
        <v>2488</v>
      </c>
      <c r="B1158" s="506" t="s">
        <v>1917</v>
      </c>
      <c r="C1158" s="506" t="s">
        <v>1887</v>
      </c>
      <c r="D1158" s="506" t="s">
        <v>2081</v>
      </c>
      <c r="E1158" s="506" t="s">
        <v>2082</v>
      </c>
      <c r="F1158" s="509"/>
      <c r="G1158" s="509"/>
      <c r="H1158" s="509"/>
      <c r="I1158" s="509"/>
      <c r="J1158" s="509">
        <v>1</v>
      </c>
      <c r="K1158" s="509">
        <v>3626.36</v>
      </c>
      <c r="L1158" s="509"/>
      <c r="M1158" s="509">
        <v>3626.36</v>
      </c>
      <c r="N1158" s="509"/>
      <c r="O1158" s="509"/>
      <c r="P1158" s="522"/>
      <c r="Q1158" s="510"/>
    </row>
    <row r="1159" spans="1:17" ht="14.4" customHeight="1" x14ac:dyDescent="0.3">
      <c r="A1159" s="505" t="s">
        <v>2488</v>
      </c>
      <c r="B1159" s="506" t="s">
        <v>1917</v>
      </c>
      <c r="C1159" s="506" t="s">
        <v>1887</v>
      </c>
      <c r="D1159" s="506" t="s">
        <v>2289</v>
      </c>
      <c r="E1159" s="506" t="s">
        <v>2290</v>
      </c>
      <c r="F1159" s="509"/>
      <c r="G1159" s="509"/>
      <c r="H1159" s="509"/>
      <c r="I1159" s="509"/>
      <c r="J1159" s="509"/>
      <c r="K1159" s="509"/>
      <c r="L1159" s="509"/>
      <c r="M1159" s="509"/>
      <c r="N1159" s="509">
        <v>1</v>
      </c>
      <c r="O1159" s="509">
        <v>310</v>
      </c>
      <c r="P1159" s="522"/>
      <c r="Q1159" s="510">
        <v>310</v>
      </c>
    </row>
    <row r="1160" spans="1:17" ht="14.4" customHeight="1" x14ac:dyDescent="0.3">
      <c r="A1160" s="505" t="s">
        <v>2488</v>
      </c>
      <c r="B1160" s="506" t="s">
        <v>1917</v>
      </c>
      <c r="C1160" s="506" t="s">
        <v>1894</v>
      </c>
      <c r="D1160" s="506" t="s">
        <v>2089</v>
      </c>
      <c r="E1160" s="506" t="s">
        <v>2090</v>
      </c>
      <c r="F1160" s="509">
        <v>18</v>
      </c>
      <c r="G1160" s="509">
        <v>3690</v>
      </c>
      <c r="H1160" s="509">
        <v>1</v>
      </c>
      <c r="I1160" s="509">
        <v>205</v>
      </c>
      <c r="J1160" s="509">
        <v>21</v>
      </c>
      <c r="K1160" s="509">
        <v>4311</v>
      </c>
      <c r="L1160" s="509">
        <v>1.1682926829268292</v>
      </c>
      <c r="M1160" s="509">
        <v>205.28571428571428</v>
      </c>
      <c r="N1160" s="509">
        <v>20</v>
      </c>
      <c r="O1160" s="509">
        <v>4140</v>
      </c>
      <c r="P1160" s="522">
        <v>1.1219512195121952</v>
      </c>
      <c r="Q1160" s="510">
        <v>207</v>
      </c>
    </row>
    <row r="1161" spans="1:17" ht="14.4" customHeight="1" x14ac:dyDescent="0.3">
      <c r="A1161" s="505" t="s">
        <v>2488</v>
      </c>
      <c r="B1161" s="506" t="s">
        <v>1917</v>
      </c>
      <c r="C1161" s="506" t="s">
        <v>1894</v>
      </c>
      <c r="D1161" s="506" t="s">
        <v>2091</v>
      </c>
      <c r="E1161" s="506" t="s">
        <v>2092</v>
      </c>
      <c r="F1161" s="509">
        <v>6</v>
      </c>
      <c r="G1161" s="509">
        <v>900</v>
      </c>
      <c r="H1161" s="509">
        <v>1</v>
      </c>
      <c r="I1161" s="509">
        <v>150</v>
      </c>
      <c r="J1161" s="509">
        <v>3</v>
      </c>
      <c r="K1161" s="509">
        <v>451</v>
      </c>
      <c r="L1161" s="509">
        <v>0.50111111111111106</v>
      </c>
      <c r="M1161" s="509">
        <v>150.33333333333334</v>
      </c>
      <c r="N1161" s="509">
        <v>7</v>
      </c>
      <c r="O1161" s="509">
        <v>1057</v>
      </c>
      <c r="P1161" s="522">
        <v>1.1744444444444444</v>
      </c>
      <c r="Q1161" s="510">
        <v>151</v>
      </c>
    </row>
    <row r="1162" spans="1:17" ht="14.4" customHeight="1" x14ac:dyDescent="0.3">
      <c r="A1162" s="505" t="s">
        <v>2488</v>
      </c>
      <c r="B1162" s="506" t="s">
        <v>1917</v>
      </c>
      <c r="C1162" s="506" t="s">
        <v>1894</v>
      </c>
      <c r="D1162" s="506" t="s">
        <v>2093</v>
      </c>
      <c r="E1162" s="506" t="s">
        <v>2094</v>
      </c>
      <c r="F1162" s="509">
        <v>12</v>
      </c>
      <c r="G1162" s="509">
        <v>2184</v>
      </c>
      <c r="H1162" s="509">
        <v>1</v>
      </c>
      <c r="I1162" s="509">
        <v>182</v>
      </c>
      <c r="J1162" s="509">
        <v>16</v>
      </c>
      <c r="K1162" s="509">
        <v>2917</v>
      </c>
      <c r="L1162" s="509">
        <v>1.3356227106227105</v>
      </c>
      <c r="M1162" s="509">
        <v>182.3125</v>
      </c>
      <c r="N1162" s="509">
        <v>7</v>
      </c>
      <c r="O1162" s="509">
        <v>1281</v>
      </c>
      <c r="P1162" s="522">
        <v>0.58653846153846156</v>
      </c>
      <c r="Q1162" s="510">
        <v>183</v>
      </c>
    </row>
    <row r="1163" spans="1:17" ht="14.4" customHeight="1" x14ac:dyDescent="0.3">
      <c r="A1163" s="505" t="s">
        <v>2488</v>
      </c>
      <c r="B1163" s="506" t="s">
        <v>1917</v>
      </c>
      <c r="C1163" s="506" t="s">
        <v>1894</v>
      </c>
      <c r="D1163" s="506" t="s">
        <v>2095</v>
      </c>
      <c r="E1163" s="506" t="s">
        <v>2096</v>
      </c>
      <c r="F1163" s="509">
        <v>12</v>
      </c>
      <c r="G1163" s="509">
        <v>1488</v>
      </c>
      <c r="H1163" s="509">
        <v>1</v>
      </c>
      <c r="I1163" s="509">
        <v>124</v>
      </c>
      <c r="J1163" s="509">
        <v>8</v>
      </c>
      <c r="K1163" s="509">
        <v>998</v>
      </c>
      <c r="L1163" s="509">
        <v>0.67069892473118276</v>
      </c>
      <c r="M1163" s="509">
        <v>124.75</v>
      </c>
      <c r="N1163" s="509">
        <v>10</v>
      </c>
      <c r="O1163" s="509">
        <v>1250</v>
      </c>
      <c r="P1163" s="522">
        <v>0.84005376344086025</v>
      </c>
      <c r="Q1163" s="510">
        <v>125</v>
      </c>
    </row>
    <row r="1164" spans="1:17" ht="14.4" customHeight="1" x14ac:dyDescent="0.3">
      <c r="A1164" s="505" t="s">
        <v>2488</v>
      </c>
      <c r="B1164" s="506" t="s">
        <v>1917</v>
      </c>
      <c r="C1164" s="506" t="s">
        <v>1894</v>
      </c>
      <c r="D1164" s="506" t="s">
        <v>2097</v>
      </c>
      <c r="E1164" s="506" t="s">
        <v>2098</v>
      </c>
      <c r="F1164" s="509">
        <v>8</v>
      </c>
      <c r="G1164" s="509">
        <v>1736</v>
      </c>
      <c r="H1164" s="509">
        <v>1</v>
      </c>
      <c r="I1164" s="509">
        <v>217</v>
      </c>
      <c r="J1164" s="509">
        <v>15</v>
      </c>
      <c r="K1164" s="509">
        <v>3259</v>
      </c>
      <c r="L1164" s="509">
        <v>1.8773041474654377</v>
      </c>
      <c r="M1164" s="509">
        <v>217.26666666666668</v>
      </c>
      <c r="N1164" s="509">
        <v>16</v>
      </c>
      <c r="O1164" s="509">
        <v>3504</v>
      </c>
      <c r="P1164" s="522">
        <v>2.0184331797235022</v>
      </c>
      <c r="Q1164" s="510">
        <v>219</v>
      </c>
    </row>
    <row r="1165" spans="1:17" ht="14.4" customHeight="1" x14ac:dyDescent="0.3">
      <c r="A1165" s="505" t="s">
        <v>2488</v>
      </c>
      <c r="B1165" s="506" t="s">
        <v>1917</v>
      </c>
      <c r="C1165" s="506" t="s">
        <v>1894</v>
      </c>
      <c r="D1165" s="506" t="s">
        <v>2099</v>
      </c>
      <c r="E1165" s="506" t="s">
        <v>2100</v>
      </c>
      <c r="F1165" s="509">
        <v>3</v>
      </c>
      <c r="G1165" s="509">
        <v>651</v>
      </c>
      <c r="H1165" s="509">
        <v>1</v>
      </c>
      <c r="I1165" s="509">
        <v>217</v>
      </c>
      <c r="J1165" s="509"/>
      <c r="K1165" s="509"/>
      <c r="L1165" s="509"/>
      <c r="M1165" s="509"/>
      <c r="N1165" s="509">
        <v>5</v>
      </c>
      <c r="O1165" s="509">
        <v>1095</v>
      </c>
      <c r="P1165" s="522">
        <v>1.6820276497695852</v>
      </c>
      <c r="Q1165" s="510">
        <v>219</v>
      </c>
    </row>
    <row r="1166" spans="1:17" ht="14.4" customHeight="1" x14ac:dyDescent="0.3">
      <c r="A1166" s="505" t="s">
        <v>2488</v>
      </c>
      <c r="B1166" s="506" t="s">
        <v>1917</v>
      </c>
      <c r="C1166" s="506" t="s">
        <v>1894</v>
      </c>
      <c r="D1166" s="506" t="s">
        <v>2103</v>
      </c>
      <c r="E1166" s="506" t="s">
        <v>2104</v>
      </c>
      <c r="F1166" s="509">
        <v>12</v>
      </c>
      <c r="G1166" s="509">
        <v>2628</v>
      </c>
      <c r="H1166" s="509">
        <v>1</v>
      </c>
      <c r="I1166" s="509">
        <v>219</v>
      </c>
      <c r="J1166" s="509">
        <v>16</v>
      </c>
      <c r="K1166" s="509">
        <v>3511</v>
      </c>
      <c r="L1166" s="509">
        <v>1.3359969558599696</v>
      </c>
      <c r="M1166" s="509">
        <v>219.4375</v>
      </c>
      <c r="N1166" s="509">
        <v>19</v>
      </c>
      <c r="O1166" s="509">
        <v>4199</v>
      </c>
      <c r="P1166" s="522">
        <v>1.59779299847793</v>
      </c>
      <c r="Q1166" s="510">
        <v>221</v>
      </c>
    </row>
    <row r="1167" spans="1:17" ht="14.4" customHeight="1" x14ac:dyDescent="0.3">
      <c r="A1167" s="505" t="s">
        <v>2488</v>
      </c>
      <c r="B1167" s="506" t="s">
        <v>1917</v>
      </c>
      <c r="C1167" s="506" t="s">
        <v>1894</v>
      </c>
      <c r="D1167" s="506" t="s">
        <v>2105</v>
      </c>
      <c r="E1167" s="506" t="s">
        <v>2106</v>
      </c>
      <c r="F1167" s="509">
        <v>1</v>
      </c>
      <c r="G1167" s="509">
        <v>609</v>
      </c>
      <c r="H1167" s="509">
        <v>1</v>
      </c>
      <c r="I1167" s="509">
        <v>609</v>
      </c>
      <c r="J1167" s="509">
        <v>1</v>
      </c>
      <c r="K1167" s="509">
        <v>609</v>
      </c>
      <c r="L1167" s="509">
        <v>1</v>
      </c>
      <c r="M1167" s="509">
        <v>609</v>
      </c>
      <c r="N1167" s="509"/>
      <c r="O1167" s="509"/>
      <c r="P1167" s="522"/>
      <c r="Q1167" s="510"/>
    </row>
    <row r="1168" spans="1:17" ht="14.4" customHeight="1" x14ac:dyDescent="0.3">
      <c r="A1168" s="505" t="s">
        <v>2488</v>
      </c>
      <c r="B1168" s="506" t="s">
        <v>1917</v>
      </c>
      <c r="C1168" s="506" t="s">
        <v>1894</v>
      </c>
      <c r="D1168" s="506" t="s">
        <v>2119</v>
      </c>
      <c r="E1168" s="506" t="s">
        <v>2120</v>
      </c>
      <c r="F1168" s="509">
        <v>95</v>
      </c>
      <c r="G1168" s="509">
        <v>24415</v>
      </c>
      <c r="H1168" s="509">
        <v>1</v>
      </c>
      <c r="I1168" s="509">
        <v>257</v>
      </c>
      <c r="J1168" s="509">
        <v>7</v>
      </c>
      <c r="K1168" s="509">
        <v>1801</v>
      </c>
      <c r="L1168" s="509">
        <v>7.3766127380708577E-2</v>
      </c>
      <c r="M1168" s="509">
        <v>257.28571428571428</v>
      </c>
      <c r="N1168" s="509"/>
      <c r="O1168" s="509"/>
      <c r="P1168" s="522"/>
      <c r="Q1168" s="510"/>
    </row>
    <row r="1169" spans="1:17" ht="14.4" customHeight="1" x14ac:dyDescent="0.3">
      <c r="A1169" s="505" t="s">
        <v>2488</v>
      </c>
      <c r="B1169" s="506" t="s">
        <v>1917</v>
      </c>
      <c r="C1169" s="506" t="s">
        <v>1894</v>
      </c>
      <c r="D1169" s="506" t="s">
        <v>2121</v>
      </c>
      <c r="E1169" s="506" t="s">
        <v>2122</v>
      </c>
      <c r="F1169" s="509">
        <v>8</v>
      </c>
      <c r="G1169" s="509">
        <v>2608</v>
      </c>
      <c r="H1169" s="509">
        <v>1</v>
      </c>
      <c r="I1169" s="509">
        <v>326</v>
      </c>
      <c r="J1169" s="509">
        <v>5</v>
      </c>
      <c r="K1169" s="509">
        <v>1630</v>
      </c>
      <c r="L1169" s="509">
        <v>0.625</v>
      </c>
      <c r="M1169" s="509">
        <v>326</v>
      </c>
      <c r="N1169" s="509">
        <v>132</v>
      </c>
      <c r="O1169" s="509">
        <v>43560</v>
      </c>
      <c r="P1169" s="522">
        <v>16.70245398773006</v>
      </c>
      <c r="Q1169" s="510">
        <v>330</v>
      </c>
    </row>
    <row r="1170" spans="1:17" ht="14.4" customHeight="1" x14ac:dyDescent="0.3">
      <c r="A1170" s="505" t="s">
        <v>2488</v>
      </c>
      <c r="B1170" s="506" t="s">
        <v>1917</v>
      </c>
      <c r="C1170" s="506" t="s">
        <v>1894</v>
      </c>
      <c r="D1170" s="506" t="s">
        <v>2125</v>
      </c>
      <c r="E1170" s="506" t="s">
        <v>2126</v>
      </c>
      <c r="F1170" s="509">
        <v>1</v>
      </c>
      <c r="G1170" s="509">
        <v>4127</v>
      </c>
      <c r="H1170" s="509">
        <v>1</v>
      </c>
      <c r="I1170" s="509">
        <v>4127</v>
      </c>
      <c r="J1170" s="509">
        <v>2</v>
      </c>
      <c r="K1170" s="509">
        <v>8262</v>
      </c>
      <c r="L1170" s="509">
        <v>2.0019384540828691</v>
      </c>
      <c r="M1170" s="509">
        <v>4131</v>
      </c>
      <c r="N1170" s="509">
        <v>2</v>
      </c>
      <c r="O1170" s="509">
        <v>8278</v>
      </c>
      <c r="P1170" s="522">
        <v>2.0058153622486068</v>
      </c>
      <c r="Q1170" s="510">
        <v>4139</v>
      </c>
    </row>
    <row r="1171" spans="1:17" ht="14.4" customHeight="1" x14ac:dyDescent="0.3">
      <c r="A1171" s="505" t="s">
        <v>2488</v>
      </c>
      <c r="B1171" s="506" t="s">
        <v>1917</v>
      </c>
      <c r="C1171" s="506" t="s">
        <v>1894</v>
      </c>
      <c r="D1171" s="506" t="s">
        <v>2131</v>
      </c>
      <c r="E1171" s="506" t="s">
        <v>2132</v>
      </c>
      <c r="F1171" s="509">
        <v>1</v>
      </c>
      <c r="G1171" s="509">
        <v>1515</v>
      </c>
      <c r="H1171" s="509">
        <v>1</v>
      </c>
      <c r="I1171" s="509">
        <v>1515</v>
      </c>
      <c r="J1171" s="509">
        <v>1</v>
      </c>
      <c r="K1171" s="509">
        <v>1515</v>
      </c>
      <c r="L1171" s="509">
        <v>1</v>
      </c>
      <c r="M1171" s="509">
        <v>1515</v>
      </c>
      <c r="N1171" s="509"/>
      <c r="O1171" s="509"/>
      <c r="P1171" s="522"/>
      <c r="Q1171" s="510"/>
    </row>
    <row r="1172" spans="1:17" ht="14.4" customHeight="1" x14ac:dyDescent="0.3">
      <c r="A1172" s="505" t="s">
        <v>2488</v>
      </c>
      <c r="B1172" s="506" t="s">
        <v>1917</v>
      </c>
      <c r="C1172" s="506" t="s">
        <v>1894</v>
      </c>
      <c r="D1172" s="506" t="s">
        <v>2135</v>
      </c>
      <c r="E1172" s="506" t="s">
        <v>2136</v>
      </c>
      <c r="F1172" s="509"/>
      <c r="G1172" s="509"/>
      <c r="H1172" s="509"/>
      <c r="I1172" s="509"/>
      <c r="J1172" s="509">
        <v>1</v>
      </c>
      <c r="K1172" s="509">
        <v>4710</v>
      </c>
      <c r="L1172" s="509"/>
      <c r="M1172" s="509">
        <v>4710</v>
      </c>
      <c r="N1172" s="509"/>
      <c r="O1172" s="509"/>
      <c r="P1172" s="522"/>
      <c r="Q1172" s="510"/>
    </row>
    <row r="1173" spans="1:17" ht="14.4" customHeight="1" x14ac:dyDescent="0.3">
      <c r="A1173" s="505" t="s">
        <v>2488</v>
      </c>
      <c r="B1173" s="506" t="s">
        <v>1917</v>
      </c>
      <c r="C1173" s="506" t="s">
        <v>1894</v>
      </c>
      <c r="D1173" s="506" t="s">
        <v>2137</v>
      </c>
      <c r="E1173" s="506" t="s">
        <v>2138</v>
      </c>
      <c r="F1173" s="509">
        <v>2</v>
      </c>
      <c r="G1173" s="509">
        <v>7630</v>
      </c>
      <c r="H1173" s="509">
        <v>1</v>
      </c>
      <c r="I1173" s="509">
        <v>3815</v>
      </c>
      <c r="J1173" s="509">
        <v>8</v>
      </c>
      <c r="K1173" s="509">
        <v>30532</v>
      </c>
      <c r="L1173" s="509">
        <v>4.0015727391874183</v>
      </c>
      <c r="M1173" s="509">
        <v>3816.5</v>
      </c>
      <c r="N1173" s="509">
        <v>5</v>
      </c>
      <c r="O1173" s="509">
        <v>19120</v>
      </c>
      <c r="P1173" s="522">
        <v>2.5058977719528177</v>
      </c>
      <c r="Q1173" s="510">
        <v>3824</v>
      </c>
    </row>
    <row r="1174" spans="1:17" ht="14.4" customHeight="1" x14ac:dyDescent="0.3">
      <c r="A1174" s="505" t="s">
        <v>2488</v>
      </c>
      <c r="B1174" s="506" t="s">
        <v>1917</v>
      </c>
      <c r="C1174" s="506" t="s">
        <v>1894</v>
      </c>
      <c r="D1174" s="506" t="s">
        <v>2139</v>
      </c>
      <c r="E1174" s="506" t="s">
        <v>2140</v>
      </c>
      <c r="F1174" s="509"/>
      <c r="G1174" s="509"/>
      <c r="H1174" s="509"/>
      <c r="I1174" s="509"/>
      <c r="J1174" s="509">
        <v>2</v>
      </c>
      <c r="K1174" s="509">
        <v>10316</v>
      </c>
      <c r="L1174" s="509"/>
      <c r="M1174" s="509">
        <v>5158</v>
      </c>
      <c r="N1174" s="509">
        <v>2</v>
      </c>
      <c r="O1174" s="509">
        <v>10324</v>
      </c>
      <c r="P1174" s="522"/>
      <c r="Q1174" s="510">
        <v>5162</v>
      </c>
    </row>
    <row r="1175" spans="1:17" ht="14.4" customHeight="1" x14ac:dyDescent="0.3">
      <c r="A1175" s="505" t="s">
        <v>2488</v>
      </c>
      <c r="B1175" s="506" t="s">
        <v>1917</v>
      </c>
      <c r="C1175" s="506" t="s">
        <v>1894</v>
      </c>
      <c r="D1175" s="506" t="s">
        <v>2141</v>
      </c>
      <c r="E1175" s="506" t="s">
        <v>2142</v>
      </c>
      <c r="F1175" s="509"/>
      <c r="G1175" s="509"/>
      <c r="H1175" s="509"/>
      <c r="I1175" s="509"/>
      <c r="J1175" s="509">
        <v>4</v>
      </c>
      <c r="K1175" s="509">
        <v>31340</v>
      </c>
      <c r="L1175" s="509"/>
      <c r="M1175" s="509">
        <v>7835</v>
      </c>
      <c r="N1175" s="509">
        <v>3</v>
      </c>
      <c r="O1175" s="509">
        <v>23559</v>
      </c>
      <c r="P1175" s="522"/>
      <c r="Q1175" s="510">
        <v>7853</v>
      </c>
    </row>
    <row r="1176" spans="1:17" ht="14.4" customHeight="1" x14ac:dyDescent="0.3">
      <c r="A1176" s="505" t="s">
        <v>2488</v>
      </c>
      <c r="B1176" s="506" t="s">
        <v>1917</v>
      </c>
      <c r="C1176" s="506" t="s">
        <v>1894</v>
      </c>
      <c r="D1176" s="506" t="s">
        <v>2153</v>
      </c>
      <c r="E1176" s="506" t="s">
        <v>2154</v>
      </c>
      <c r="F1176" s="509">
        <v>9</v>
      </c>
      <c r="G1176" s="509">
        <v>11493</v>
      </c>
      <c r="H1176" s="509">
        <v>1</v>
      </c>
      <c r="I1176" s="509">
        <v>1277</v>
      </c>
      <c r="J1176" s="509">
        <v>15</v>
      </c>
      <c r="K1176" s="509">
        <v>19167</v>
      </c>
      <c r="L1176" s="509">
        <v>1.6677107804750717</v>
      </c>
      <c r="M1176" s="509">
        <v>1277.8</v>
      </c>
      <c r="N1176" s="509">
        <v>17</v>
      </c>
      <c r="O1176" s="509">
        <v>21777</v>
      </c>
      <c r="P1176" s="522">
        <v>1.8948055338031846</v>
      </c>
      <c r="Q1176" s="510">
        <v>1281</v>
      </c>
    </row>
    <row r="1177" spans="1:17" ht="14.4" customHeight="1" x14ac:dyDescent="0.3">
      <c r="A1177" s="505" t="s">
        <v>2488</v>
      </c>
      <c r="B1177" s="506" t="s">
        <v>1917</v>
      </c>
      <c r="C1177" s="506" t="s">
        <v>1894</v>
      </c>
      <c r="D1177" s="506" t="s">
        <v>2155</v>
      </c>
      <c r="E1177" s="506" t="s">
        <v>2156</v>
      </c>
      <c r="F1177" s="509">
        <v>8</v>
      </c>
      <c r="G1177" s="509">
        <v>9312</v>
      </c>
      <c r="H1177" s="509">
        <v>1</v>
      </c>
      <c r="I1177" s="509">
        <v>1164</v>
      </c>
      <c r="J1177" s="509">
        <v>9</v>
      </c>
      <c r="K1177" s="509">
        <v>10480</v>
      </c>
      <c r="L1177" s="509">
        <v>1.1254295532646048</v>
      </c>
      <c r="M1177" s="509">
        <v>1164.4444444444443</v>
      </c>
      <c r="N1177" s="509">
        <v>9</v>
      </c>
      <c r="O1177" s="509">
        <v>10503</v>
      </c>
      <c r="P1177" s="522">
        <v>1.1278994845360826</v>
      </c>
      <c r="Q1177" s="510">
        <v>1167</v>
      </c>
    </row>
    <row r="1178" spans="1:17" ht="14.4" customHeight="1" x14ac:dyDescent="0.3">
      <c r="A1178" s="505" t="s">
        <v>2488</v>
      </c>
      <c r="B1178" s="506" t="s">
        <v>1917</v>
      </c>
      <c r="C1178" s="506" t="s">
        <v>1894</v>
      </c>
      <c r="D1178" s="506" t="s">
        <v>2157</v>
      </c>
      <c r="E1178" s="506" t="s">
        <v>2158</v>
      </c>
      <c r="F1178" s="509">
        <v>29</v>
      </c>
      <c r="G1178" s="509">
        <v>146972</v>
      </c>
      <c r="H1178" s="509">
        <v>1</v>
      </c>
      <c r="I1178" s="509">
        <v>5068</v>
      </c>
      <c r="J1178" s="509">
        <v>28</v>
      </c>
      <c r="K1178" s="509">
        <v>141958</v>
      </c>
      <c r="L1178" s="509">
        <v>0.96588465830226167</v>
      </c>
      <c r="M1178" s="509">
        <v>5069.9285714285716</v>
      </c>
      <c r="N1178" s="509">
        <v>25</v>
      </c>
      <c r="O1178" s="509">
        <v>126900</v>
      </c>
      <c r="P1178" s="522">
        <v>0.86342976893557954</v>
      </c>
      <c r="Q1178" s="510">
        <v>5076</v>
      </c>
    </row>
    <row r="1179" spans="1:17" ht="14.4" customHeight="1" x14ac:dyDescent="0.3">
      <c r="A1179" s="505" t="s">
        <v>2488</v>
      </c>
      <c r="B1179" s="506" t="s">
        <v>1917</v>
      </c>
      <c r="C1179" s="506" t="s">
        <v>1894</v>
      </c>
      <c r="D1179" s="506" t="s">
        <v>2159</v>
      </c>
      <c r="E1179" s="506" t="s">
        <v>2160</v>
      </c>
      <c r="F1179" s="509">
        <v>1</v>
      </c>
      <c r="G1179" s="509">
        <v>7673</v>
      </c>
      <c r="H1179" s="509">
        <v>1</v>
      </c>
      <c r="I1179" s="509">
        <v>7673</v>
      </c>
      <c r="J1179" s="509">
        <v>1</v>
      </c>
      <c r="K1179" s="509">
        <v>7681</v>
      </c>
      <c r="L1179" s="509">
        <v>1.0010426169685911</v>
      </c>
      <c r="M1179" s="509">
        <v>7681</v>
      </c>
      <c r="N1179" s="509">
        <v>1</v>
      </c>
      <c r="O1179" s="509">
        <v>7685</v>
      </c>
      <c r="P1179" s="522">
        <v>1.0015639254528867</v>
      </c>
      <c r="Q1179" s="510">
        <v>7685</v>
      </c>
    </row>
    <row r="1180" spans="1:17" ht="14.4" customHeight="1" x14ac:dyDescent="0.3">
      <c r="A1180" s="505" t="s">
        <v>2488</v>
      </c>
      <c r="B1180" s="506" t="s">
        <v>1917</v>
      </c>
      <c r="C1180" s="506" t="s">
        <v>1894</v>
      </c>
      <c r="D1180" s="506" t="s">
        <v>2165</v>
      </c>
      <c r="E1180" s="506" t="s">
        <v>2166</v>
      </c>
      <c r="F1180" s="509"/>
      <c r="G1180" s="509"/>
      <c r="H1180" s="509"/>
      <c r="I1180" s="509"/>
      <c r="J1180" s="509"/>
      <c r="K1180" s="509"/>
      <c r="L1180" s="509"/>
      <c r="M1180" s="509"/>
      <c r="N1180" s="509">
        <v>1</v>
      </c>
      <c r="O1180" s="509">
        <v>752</v>
      </c>
      <c r="P1180" s="522"/>
      <c r="Q1180" s="510">
        <v>752</v>
      </c>
    </row>
    <row r="1181" spans="1:17" ht="14.4" customHeight="1" x14ac:dyDescent="0.3">
      <c r="A1181" s="505" t="s">
        <v>2488</v>
      </c>
      <c r="B1181" s="506" t="s">
        <v>1917</v>
      </c>
      <c r="C1181" s="506" t="s">
        <v>1894</v>
      </c>
      <c r="D1181" s="506" t="s">
        <v>2167</v>
      </c>
      <c r="E1181" s="506" t="s">
        <v>2168</v>
      </c>
      <c r="F1181" s="509">
        <v>2071</v>
      </c>
      <c r="G1181" s="509">
        <v>358283</v>
      </c>
      <c r="H1181" s="509">
        <v>1</v>
      </c>
      <c r="I1181" s="509">
        <v>173</v>
      </c>
      <c r="J1181" s="509">
        <v>2082</v>
      </c>
      <c r="K1181" s="509">
        <v>360270</v>
      </c>
      <c r="L1181" s="509">
        <v>1.0055458952838956</v>
      </c>
      <c r="M1181" s="509">
        <v>173.04034582132564</v>
      </c>
      <c r="N1181" s="509">
        <v>2112</v>
      </c>
      <c r="O1181" s="509">
        <v>369600</v>
      </c>
      <c r="P1181" s="522">
        <v>1.0315867624196515</v>
      </c>
      <c r="Q1181" s="510">
        <v>175</v>
      </c>
    </row>
    <row r="1182" spans="1:17" ht="14.4" customHeight="1" x14ac:dyDescent="0.3">
      <c r="A1182" s="505" t="s">
        <v>2488</v>
      </c>
      <c r="B1182" s="506" t="s">
        <v>1917</v>
      </c>
      <c r="C1182" s="506" t="s">
        <v>1894</v>
      </c>
      <c r="D1182" s="506" t="s">
        <v>2169</v>
      </c>
      <c r="E1182" s="506" t="s">
        <v>2170</v>
      </c>
      <c r="F1182" s="509">
        <v>116</v>
      </c>
      <c r="G1182" s="509">
        <v>231536</v>
      </c>
      <c r="H1182" s="509">
        <v>1</v>
      </c>
      <c r="I1182" s="509">
        <v>1996</v>
      </c>
      <c r="J1182" s="509">
        <v>131</v>
      </c>
      <c r="K1182" s="509">
        <v>261620</v>
      </c>
      <c r="L1182" s="509">
        <v>1.1299322783498031</v>
      </c>
      <c r="M1182" s="509">
        <v>1997.0992366412213</v>
      </c>
      <c r="N1182" s="509">
        <v>103</v>
      </c>
      <c r="O1182" s="509">
        <v>206103</v>
      </c>
      <c r="P1182" s="522">
        <v>0.89015531062124253</v>
      </c>
      <c r="Q1182" s="510">
        <v>2001</v>
      </c>
    </row>
    <row r="1183" spans="1:17" ht="14.4" customHeight="1" x14ac:dyDescent="0.3">
      <c r="A1183" s="505" t="s">
        <v>2488</v>
      </c>
      <c r="B1183" s="506" t="s">
        <v>1917</v>
      </c>
      <c r="C1183" s="506" t="s">
        <v>1894</v>
      </c>
      <c r="D1183" s="506" t="s">
        <v>2175</v>
      </c>
      <c r="E1183" s="506" t="s">
        <v>2176</v>
      </c>
      <c r="F1183" s="509">
        <v>14</v>
      </c>
      <c r="G1183" s="509">
        <v>37688</v>
      </c>
      <c r="H1183" s="509">
        <v>1</v>
      </c>
      <c r="I1183" s="509">
        <v>2692</v>
      </c>
      <c r="J1183" s="509">
        <v>15</v>
      </c>
      <c r="K1183" s="509">
        <v>40401</v>
      </c>
      <c r="L1183" s="509">
        <v>1.0719857779664614</v>
      </c>
      <c r="M1183" s="509">
        <v>2693.4</v>
      </c>
      <c r="N1183" s="509">
        <v>12</v>
      </c>
      <c r="O1183" s="509">
        <v>32352</v>
      </c>
      <c r="P1183" s="522">
        <v>0.85841647208660576</v>
      </c>
      <c r="Q1183" s="510">
        <v>2696</v>
      </c>
    </row>
    <row r="1184" spans="1:17" ht="14.4" customHeight="1" x14ac:dyDescent="0.3">
      <c r="A1184" s="505" t="s">
        <v>2488</v>
      </c>
      <c r="B1184" s="506" t="s">
        <v>1917</v>
      </c>
      <c r="C1184" s="506" t="s">
        <v>1894</v>
      </c>
      <c r="D1184" s="506" t="s">
        <v>2177</v>
      </c>
      <c r="E1184" s="506" t="s">
        <v>2178</v>
      </c>
      <c r="F1184" s="509"/>
      <c r="G1184" s="509"/>
      <c r="H1184" s="509"/>
      <c r="I1184" s="509"/>
      <c r="J1184" s="509">
        <v>2</v>
      </c>
      <c r="K1184" s="509">
        <v>10366</v>
      </c>
      <c r="L1184" s="509"/>
      <c r="M1184" s="509">
        <v>5183</v>
      </c>
      <c r="N1184" s="509">
        <v>2</v>
      </c>
      <c r="O1184" s="509">
        <v>10376</v>
      </c>
      <c r="P1184" s="522"/>
      <c r="Q1184" s="510">
        <v>5188</v>
      </c>
    </row>
    <row r="1185" spans="1:17" ht="14.4" customHeight="1" x14ac:dyDescent="0.3">
      <c r="A1185" s="505" t="s">
        <v>2488</v>
      </c>
      <c r="B1185" s="506" t="s">
        <v>1917</v>
      </c>
      <c r="C1185" s="506" t="s">
        <v>1894</v>
      </c>
      <c r="D1185" s="506" t="s">
        <v>2181</v>
      </c>
      <c r="E1185" s="506" t="s">
        <v>2182</v>
      </c>
      <c r="F1185" s="509"/>
      <c r="G1185" s="509"/>
      <c r="H1185" s="509"/>
      <c r="I1185" s="509"/>
      <c r="J1185" s="509">
        <v>1</v>
      </c>
      <c r="K1185" s="509">
        <v>658</v>
      </c>
      <c r="L1185" s="509"/>
      <c r="M1185" s="509">
        <v>658</v>
      </c>
      <c r="N1185" s="509"/>
      <c r="O1185" s="509"/>
      <c r="P1185" s="522"/>
      <c r="Q1185" s="510"/>
    </row>
    <row r="1186" spans="1:17" ht="14.4" customHeight="1" x14ac:dyDescent="0.3">
      <c r="A1186" s="505" t="s">
        <v>2488</v>
      </c>
      <c r="B1186" s="506" t="s">
        <v>1917</v>
      </c>
      <c r="C1186" s="506" t="s">
        <v>1894</v>
      </c>
      <c r="D1186" s="506" t="s">
        <v>2187</v>
      </c>
      <c r="E1186" s="506" t="s">
        <v>2188</v>
      </c>
      <c r="F1186" s="509"/>
      <c r="G1186" s="509"/>
      <c r="H1186" s="509"/>
      <c r="I1186" s="509"/>
      <c r="J1186" s="509">
        <v>3</v>
      </c>
      <c r="K1186" s="509">
        <v>6228</v>
      </c>
      <c r="L1186" s="509"/>
      <c r="M1186" s="509">
        <v>2076</v>
      </c>
      <c r="N1186" s="509"/>
      <c r="O1186" s="509"/>
      <c r="P1186" s="522"/>
      <c r="Q1186" s="510"/>
    </row>
    <row r="1187" spans="1:17" ht="14.4" customHeight="1" x14ac:dyDescent="0.3">
      <c r="A1187" s="505" t="s">
        <v>2488</v>
      </c>
      <c r="B1187" s="506" t="s">
        <v>1917</v>
      </c>
      <c r="C1187" s="506" t="s">
        <v>1894</v>
      </c>
      <c r="D1187" s="506" t="s">
        <v>2189</v>
      </c>
      <c r="E1187" s="506" t="s">
        <v>2190</v>
      </c>
      <c r="F1187" s="509">
        <v>99</v>
      </c>
      <c r="G1187" s="509">
        <v>14850</v>
      </c>
      <c r="H1187" s="509">
        <v>1</v>
      </c>
      <c r="I1187" s="509">
        <v>150</v>
      </c>
      <c r="J1187" s="509">
        <v>54</v>
      </c>
      <c r="K1187" s="509">
        <v>8118</v>
      </c>
      <c r="L1187" s="509">
        <v>0.54666666666666663</v>
      </c>
      <c r="M1187" s="509">
        <v>150.33333333333334</v>
      </c>
      <c r="N1187" s="509">
        <v>81</v>
      </c>
      <c r="O1187" s="509">
        <v>12231</v>
      </c>
      <c r="P1187" s="522">
        <v>0.82363636363636361</v>
      </c>
      <c r="Q1187" s="510">
        <v>151</v>
      </c>
    </row>
    <row r="1188" spans="1:17" ht="14.4" customHeight="1" x14ac:dyDescent="0.3">
      <c r="A1188" s="505" t="s">
        <v>2488</v>
      </c>
      <c r="B1188" s="506" t="s">
        <v>1917</v>
      </c>
      <c r="C1188" s="506" t="s">
        <v>1894</v>
      </c>
      <c r="D1188" s="506" t="s">
        <v>2191</v>
      </c>
      <c r="E1188" s="506" t="s">
        <v>2192</v>
      </c>
      <c r="F1188" s="509">
        <v>1</v>
      </c>
      <c r="G1188" s="509">
        <v>193</v>
      </c>
      <c r="H1188" s="509">
        <v>1</v>
      </c>
      <c r="I1188" s="509">
        <v>193</v>
      </c>
      <c r="J1188" s="509">
        <v>8</v>
      </c>
      <c r="K1188" s="509">
        <v>1544</v>
      </c>
      <c r="L1188" s="509">
        <v>8</v>
      </c>
      <c r="M1188" s="509">
        <v>193</v>
      </c>
      <c r="N1188" s="509">
        <v>4</v>
      </c>
      <c r="O1188" s="509">
        <v>780</v>
      </c>
      <c r="P1188" s="522">
        <v>4.0414507772020727</v>
      </c>
      <c r="Q1188" s="510">
        <v>195</v>
      </c>
    </row>
    <row r="1189" spans="1:17" ht="14.4" customHeight="1" x14ac:dyDescent="0.3">
      <c r="A1189" s="505" t="s">
        <v>2488</v>
      </c>
      <c r="B1189" s="506" t="s">
        <v>1917</v>
      </c>
      <c r="C1189" s="506" t="s">
        <v>1894</v>
      </c>
      <c r="D1189" s="506" t="s">
        <v>2193</v>
      </c>
      <c r="E1189" s="506" t="s">
        <v>2194</v>
      </c>
      <c r="F1189" s="509"/>
      <c r="G1189" s="509"/>
      <c r="H1189" s="509"/>
      <c r="I1189" s="509"/>
      <c r="J1189" s="509">
        <v>111</v>
      </c>
      <c r="K1189" s="509">
        <v>22009</v>
      </c>
      <c r="L1189" s="509"/>
      <c r="M1189" s="509">
        <v>198.27927927927928</v>
      </c>
      <c r="N1189" s="509">
        <v>276</v>
      </c>
      <c r="O1189" s="509">
        <v>55200</v>
      </c>
      <c r="P1189" s="522"/>
      <c r="Q1189" s="510">
        <v>200</v>
      </c>
    </row>
    <row r="1190" spans="1:17" ht="14.4" customHeight="1" x14ac:dyDescent="0.3">
      <c r="A1190" s="505" t="s">
        <v>2488</v>
      </c>
      <c r="B1190" s="506" t="s">
        <v>1917</v>
      </c>
      <c r="C1190" s="506" t="s">
        <v>1894</v>
      </c>
      <c r="D1190" s="506" t="s">
        <v>2195</v>
      </c>
      <c r="E1190" s="506" t="s">
        <v>2196</v>
      </c>
      <c r="F1190" s="509">
        <v>4</v>
      </c>
      <c r="G1190" s="509">
        <v>1660</v>
      </c>
      <c r="H1190" s="509">
        <v>1</v>
      </c>
      <c r="I1190" s="509">
        <v>415</v>
      </c>
      <c r="J1190" s="509">
        <v>10</v>
      </c>
      <c r="K1190" s="509">
        <v>4152</v>
      </c>
      <c r="L1190" s="509">
        <v>2.5012048192771084</v>
      </c>
      <c r="M1190" s="509">
        <v>415.2</v>
      </c>
      <c r="N1190" s="509">
        <v>6</v>
      </c>
      <c r="O1190" s="509">
        <v>2508</v>
      </c>
      <c r="P1190" s="522">
        <v>1.5108433734939759</v>
      </c>
      <c r="Q1190" s="510">
        <v>418</v>
      </c>
    </row>
    <row r="1191" spans="1:17" ht="14.4" customHeight="1" x14ac:dyDescent="0.3">
      <c r="A1191" s="505" t="s">
        <v>2488</v>
      </c>
      <c r="B1191" s="506" t="s">
        <v>1917</v>
      </c>
      <c r="C1191" s="506" t="s">
        <v>1894</v>
      </c>
      <c r="D1191" s="506" t="s">
        <v>2199</v>
      </c>
      <c r="E1191" s="506" t="s">
        <v>2200</v>
      </c>
      <c r="F1191" s="509">
        <v>3</v>
      </c>
      <c r="G1191" s="509">
        <v>474</v>
      </c>
      <c r="H1191" s="509">
        <v>1</v>
      </c>
      <c r="I1191" s="509">
        <v>158</v>
      </c>
      <c r="J1191" s="509">
        <v>4</v>
      </c>
      <c r="K1191" s="509">
        <v>634</v>
      </c>
      <c r="L1191" s="509">
        <v>1.3375527426160339</v>
      </c>
      <c r="M1191" s="509">
        <v>158.5</v>
      </c>
      <c r="N1191" s="509">
        <v>3</v>
      </c>
      <c r="O1191" s="509">
        <v>477</v>
      </c>
      <c r="P1191" s="522">
        <v>1.0063291139240507</v>
      </c>
      <c r="Q1191" s="510">
        <v>159</v>
      </c>
    </row>
    <row r="1192" spans="1:17" ht="14.4" customHeight="1" x14ac:dyDescent="0.3">
      <c r="A1192" s="505" t="s">
        <v>2488</v>
      </c>
      <c r="B1192" s="506" t="s">
        <v>1917</v>
      </c>
      <c r="C1192" s="506" t="s">
        <v>1894</v>
      </c>
      <c r="D1192" s="506" t="s">
        <v>2201</v>
      </c>
      <c r="E1192" s="506"/>
      <c r="F1192" s="509">
        <v>5</v>
      </c>
      <c r="G1192" s="509">
        <v>1560</v>
      </c>
      <c r="H1192" s="509">
        <v>1</v>
      </c>
      <c r="I1192" s="509">
        <v>312</v>
      </c>
      <c r="J1192" s="509">
        <v>1</v>
      </c>
      <c r="K1192" s="509">
        <v>313</v>
      </c>
      <c r="L1192" s="509">
        <v>0.20064102564102565</v>
      </c>
      <c r="M1192" s="509">
        <v>313</v>
      </c>
      <c r="N1192" s="509"/>
      <c r="O1192" s="509"/>
      <c r="P1192" s="522"/>
      <c r="Q1192" s="510"/>
    </row>
    <row r="1193" spans="1:17" ht="14.4" customHeight="1" x14ac:dyDescent="0.3">
      <c r="A1193" s="505" t="s">
        <v>2488</v>
      </c>
      <c r="B1193" s="506" t="s">
        <v>1917</v>
      </c>
      <c r="C1193" s="506" t="s">
        <v>1894</v>
      </c>
      <c r="D1193" s="506" t="s">
        <v>2204</v>
      </c>
      <c r="E1193" s="506" t="s">
        <v>2205</v>
      </c>
      <c r="F1193" s="509">
        <v>85</v>
      </c>
      <c r="G1193" s="509">
        <v>180030</v>
      </c>
      <c r="H1193" s="509">
        <v>1</v>
      </c>
      <c r="I1193" s="509">
        <v>2118</v>
      </c>
      <c r="J1193" s="509">
        <v>94</v>
      </c>
      <c r="K1193" s="509">
        <v>199206</v>
      </c>
      <c r="L1193" s="509">
        <v>1.1065155807365439</v>
      </c>
      <c r="M1193" s="509">
        <v>2119.2127659574467</v>
      </c>
      <c r="N1193" s="509">
        <v>126</v>
      </c>
      <c r="O1193" s="509">
        <v>267498</v>
      </c>
      <c r="P1193" s="522">
        <v>1.4858523579403433</v>
      </c>
      <c r="Q1193" s="510">
        <v>2123</v>
      </c>
    </row>
    <row r="1194" spans="1:17" ht="14.4" customHeight="1" x14ac:dyDescent="0.3">
      <c r="A1194" s="505" t="s">
        <v>2488</v>
      </c>
      <c r="B1194" s="506" t="s">
        <v>1917</v>
      </c>
      <c r="C1194" s="506" t="s">
        <v>1894</v>
      </c>
      <c r="D1194" s="506" t="s">
        <v>2206</v>
      </c>
      <c r="E1194" s="506" t="s">
        <v>2138</v>
      </c>
      <c r="F1194" s="509">
        <v>2</v>
      </c>
      <c r="G1194" s="509">
        <v>3728</v>
      </c>
      <c r="H1194" s="509">
        <v>1</v>
      </c>
      <c r="I1194" s="509">
        <v>1864</v>
      </c>
      <c r="J1194" s="509">
        <v>8</v>
      </c>
      <c r="K1194" s="509">
        <v>14918</v>
      </c>
      <c r="L1194" s="509">
        <v>4.0016094420600856</v>
      </c>
      <c r="M1194" s="509">
        <v>1864.75</v>
      </c>
      <c r="N1194" s="509">
        <v>6</v>
      </c>
      <c r="O1194" s="509">
        <v>11214</v>
      </c>
      <c r="P1194" s="522">
        <v>3.008047210300429</v>
      </c>
      <c r="Q1194" s="510">
        <v>1869</v>
      </c>
    </row>
    <row r="1195" spans="1:17" ht="14.4" customHeight="1" x14ac:dyDescent="0.3">
      <c r="A1195" s="505" t="s">
        <v>2488</v>
      </c>
      <c r="B1195" s="506" t="s">
        <v>1917</v>
      </c>
      <c r="C1195" s="506" t="s">
        <v>1894</v>
      </c>
      <c r="D1195" s="506" t="s">
        <v>2207</v>
      </c>
      <c r="E1195" s="506" t="s">
        <v>2208</v>
      </c>
      <c r="F1195" s="509"/>
      <c r="G1195" s="509"/>
      <c r="H1195" s="509"/>
      <c r="I1195" s="509"/>
      <c r="J1195" s="509">
        <v>1</v>
      </c>
      <c r="K1195" s="509">
        <v>159</v>
      </c>
      <c r="L1195" s="509"/>
      <c r="M1195" s="509">
        <v>159</v>
      </c>
      <c r="N1195" s="509">
        <v>2</v>
      </c>
      <c r="O1195" s="509">
        <v>318</v>
      </c>
      <c r="P1195" s="522"/>
      <c r="Q1195" s="510">
        <v>159</v>
      </c>
    </row>
    <row r="1196" spans="1:17" ht="14.4" customHeight="1" x14ac:dyDescent="0.3">
      <c r="A1196" s="505" t="s">
        <v>2488</v>
      </c>
      <c r="B1196" s="506" t="s">
        <v>1917</v>
      </c>
      <c r="C1196" s="506" t="s">
        <v>1894</v>
      </c>
      <c r="D1196" s="506" t="s">
        <v>2215</v>
      </c>
      <c r="E1196" s="506" t="s">
        <v>2216</v>
      </c>
      <c r="F1196" s="509">
        <v>2</v>
      </c>
      <c r="G1196" s="509">
        <v>16768</v>
      </c>
      <c r="H1196" s="509">
        <v>1</v>
      </c>
      <c r="I1196" s="509">
        <v>8384</v>
      </c>
      <c r="J1196" s="509">
        <v>5</v>
      </c>
      <c r="K1196" s="509">
        <v>41931</v>
      </c>
      <c r="L1196" s="509">
        <v>2.5006560114503817</v>
      </c>
      <c r="M1196" s="509">
        <v>8386.2000000000007</v>
      </c>
      <c r="N1196" s="509">
        <v>3</v>
      </c>
      <c r="O1196" s="509">
        <v>25197</v>
      </c>
      <c r="P1196" s="522">
        <v>1.5026836832061068</v>
      </c>
      <c r="Q1196" s="510">
        <v>8399</v>
      </c>
    </row>
    <row r="1197" spans="1:17" ht="14.4" customHeight="1" x14ac:dyDescent="0.3">
      <c r="A1197" s="505" t="s">
        <v>2488</v>
      </c>
      <c r="B1197" s="506" t="s">
        <v>1917</v>
      </c>
      <c r="C1197" s="506" t="s">
        <v>1894</v>
      </c>
      <c r="D1197" s="506" t="s">
        <v>2221</v>
      </c>
      <c r="E1197" s="506" t="s">
        <v>2222</v>
      </c>
      <c r="F1197" s="509"/>
      <c r="G1197" s="509"/>
      <c r="H1197" s="509"/>
      <c r="I1197" s="509"/>
      <c r="J1197" s="509">
        <v>2</v>
      </c>
      <c r="K1197" s="509">
        <v>0</v>
      </c>
      <c r="L1197" s="509"/>
      <c r="M1197" s="509">
        <v>0</v>
      </c>
      <c r="N1197" s="509"/>
      <c r="O1197" s="509"/>
      <c r="P1197" s="522"/>
      <c r="Q1197" s="510"/>
    </row>
    <row r="1198" spans="1:17" ht="14.4" customHeight="1" x14ac:dyDescent="0.3">
      <c r="A1198" s="505" t="s">
        <v>2488</v>
      </c>
      <c r="B1198" s="506" t="s">
        <v>1917</v>
      </c>
      <c r="C1198" s="506" t="s">
        <v>1894</v>
      </c>
      <c r="D1198" s="506" t="s">
        <v>2225</v>
      </c>
      <c r="E1198" s="506" t="s">
        <v>2226</v>
      </c>
      <c r="F1198" s="509">
        <v>1</v>
      </c>
      <c r="G1198" s="509">
        <v>914</v>
      </c>
      <c r="H1198" s="509">
        <v>1</v>
      </c>
      <c r="I1198" s="509">
        <v>914</v>
      </c>
      <c r="J1198" s="509"/>
      <c r="K1198" s="509"/>
      <c r="L1198" s="509"/>
      <c r="M1198" s="509"/>
      <c r="N1198" s="509"/>
      <c r="O1198" s="509"/>
      <c r="P1198" s="522"/>
      <c r="Q1198" s="510"/>
    </row>
    <row r="1199" spans="1:17" ht="14.4" customHeight="1" x14ac:dyDescent="0.3">
      <c r="A1199" s="505" t="s">
        <v>2488</v>
      </c>
      <c r="B1199" s="506" t="s">
        <v>1917</v>
      </c>
      <c r="C1199" s="506" t="s">
        <v>1894</v>
      </c>
      <c r="D1199" s="506" t="s">
        <v>2227</v>
      </c>
      <c r="E1199" s="506" t="s">
        <v>2228</v>
      </c>
      <c r="F1199" s="509"/>
      <c r="G1199" s="509"/>
      <c r="H1199" s="509"/>
      <c r="I1199" s="509"/>
      <c r="J1199" s="509">
        <v>2</v>
      </c>
      <c r="K1199" s="509">
        <v>552</v>
      </c>
      <c r="L1199" s="509"/>
      <c r="M1199" s="509">
        <v>276</v>
      </c>
      <c r="N1199" s="509"/>
      <c r="O1199" s="509"/>
      <c r="P1199" s="522"/>
      <c r="Q1199" s="510"/>
    </row>
    <row r="1200" spans="1:17" ht="14.4" customHeight="1" x14ac:dyDescent="0.3">
      <c r="A1200" s="505" t="s">
        <v>2488</v>
      </c>
      <c r="B1200" s="506" t="s">
        <v>1917</v>
      </c>
      <c r="C1200" s="506" t="s">
        <v>1894</v>
      </c>
      <c r="D1200" s="506" t="s">
        <v>2241</v>
      </c>
      <c r="E1200" s="506" t="s">
        <v>2242</v>
      </c>
      <c r="F1200" s="509"/>
      <c r="G1200" s="509"/>
      <c r="H1200" s="509"/>
      <c r="I1200" s="509"/>
      <c r="J1200" s="509"/>
      <c r="K1200" s="509"/>
      <c r="L1200" s="509"/>
      <c r="M1200" s="509"/>
      <c r="N1200" s="509">
        <v>2</v>
      </c>
      <c r="O1200" s="509">
        <v>688</v>
      </c>
      <c r="P1200" s="522"/>
      <c r="Q1200" s="510">
        <v>344</v>
      </c>
    </row>
    <row r="1201" spans="1:17" ht="14.4" customHeight="1" x14ac:dyDescent="0.3">
      <c r="A1201" s="505" t="s">
        <v>2491</v>
      </c>
      <c r="B1201" s="506" t="s">
        <v>1886</v>
      </c>
      <c r="C1201" s="506" t="s">
        <v>1894</v>
      </c>
      <c r="D1201" s="506" t="s">
        <v>1902</v>
      </c>
      <c r="E1201" s="506"/>
      <c r="F1201" s="509">
        <v>1</v>
      </c>
      <c r="G1201" s="509">
        <v>650</v>
      </c>
      <c r="H1201" s="509">
        <v>1</v>
      </c>
      <c r="I1201" s="509">
        <v>650</v>
      </c>
      <c r="J1201" s="509"/>
      <c r="K1201" s="509"/>
      <c r="L1201" s="509"/>
      <c r="M1201" s="509"/>
      <c r="N1201" s="509"/>
      <c r="O1201" s="509"/>
      <c r="P1201" s="522"/>
      <c r="Q1201" s="510"/>
    </row>
    <row r="1202" spans="1:17" ht="14.4" customHeight="1" x14ac:dyDescent="0.3">
      <c r="A1202" s="505" t="s">
        <v>2491</v>
      </c>
      <c r="B1202" s="506" t="s">
        <v>1886</v>
      </c>
      <c r="C1202" s="506" t="s">
        <v>1894</v>
      </c>
      <c r="D1202" s="506" t="s">
        <v>1903</v>
      </c>
      <c r="E1202" s="506" t="s">
        <v>1904</v>
      </c>
      <c r="F1202" s="509">
        <v>1</v>
      </c>
      <c r="G1202" s="509">
        <v>121</v>
      </c>
      <c r="H1202" s="509">
        <v>1</v>
      </c>
      <c r="I1202" s="509">
        <v>121</v>
      </c>
      <c r="J1202" s="509"/>
      <c r="K1202" s="509"/>
      <c r="L1202" s="509"/>
      <c r="M1202" s="509"/>
      <c r="N1202" s="509">
        <v>1</v>
      </c>
      <c r="O1202" s="509">
        <v>123</v>
      </c>
      <c r="P1202" s="522">
        <v>1.0165289256198347</v>
      </c>
      <c r="Q1202" s="510">
        <v>123</v>
      </c>
    </row>
    <row r="1203" spans="1:17" ht="14.4" customHeight="1" x14ac:dyDescent="0.3">
      <c r="A1203" s="505" t="s">
        <v>2491</v>
      </c>
      <c r="B1203" s="506" t="s">
        <v>1886</v>
      </c>
      <c r="C1203" s="506" t="s">
        <v>1894</v>
      </c>
      <c r="D1203" s="506" t="s">
        <v>1913</v>
      </c>
      <c r="E1203" s="506" t="s">
        <v>1914</v>
      </c>
      <c r="F1203" s="509"/>
      <c r="G1203" s="509"/>
      <c r="H1203" s="509"/>
      <c r="I1203" s="509"/>
      <c r="J1203" s="509"/>
      <c r="K1203" s="509"/>
      <c r="L1203" s="509"/>
      <c r="M1203" s="509"/>
      <c r="N1203" s="509">
        <v>1</v>
      </c>
      <c r="O1203" s="509">
        <v>725</v>
      </c>
      <c r="P1203" s="522"/>
      <c r="Q1203" s="510">
        <v>725</v>
      </c>
    </row>
    <row r="1204" spans="1:17" ht="14.4" customHeight="1" x14ac:dyDescent="0.3">
      <c r="A1204" s="505" t="s">
        <v>2491</v>
      </c>
      <c r="B1204" s="506" t="s">
        <v>1917</v>
      </c>
      <c r="C1204" s="506" t="s">
        <v>1918</v>
      </c>
      <c r="D1204" s="506" t="s">
        <v>1921</v>
      </c>
      <c r="E1204" s="506" t="s">
        <v>626</v>
      </c>
      <c r="F1204" s="509">
        <v>7</v>
      </c>
      <c r="G1204" s="509">
        <v>6986.7300000000005</v>
      </c>
      <c r="H1204" s="509">
        <v>1</v>
      </c>
      <c r="I1204" s="509">
        <v>998.10428571428577</v>
      </c>
      <c r="J1204" s="509"/>
      <c r="K1204" s="509"/>
      <c r="L1204" s="509"/>
      <c r="M1204" s="509"/>
      <c r="N1204" s="509"/>
      <c r="O1204" s="509"/>
      <c r="P1204" s="522"/>
      <c r="Q1204" s="510"/>
    </row>
    <row r="1205" spans="1:17" ht="14.4" customHeight="1" x14ac:dyDescent="0.3">
      <c r="A1205" s="505" t="s">
        <v>2491</v>
      </c>
      <c r="B1205" s="506" t="s">
        <v>1917</v>
      </c>
      <c r="C1205" s="506" t="s">
        <v>1918</v>
      </c>
      <c r="D1205" s="506" t="s">
        <v>1922</v>
      </c>
      <c r="E1205" s="506" t="s">
        <v>626</v>
      </c>
      <c r="F1205" s="509">
        <v>6</v>
      </c>
      <c r="G1205" s="509">
        <v>11923.36</v>
      </c>
      <c r="H1205" s="509">
        <v>1</v>
      </c>
      <c r="I1205" s="509">
        <v>1987.2266666666667</v>
      </c>
      <c r="J1205" s="509">
        <v>6</v>
      </c>
      <c r="K1205" s="509">
        <v>12001.609999999999</v>
      </c>
      <c r="L1205" s="509">
        <v>1.0065627474134806</v>
      </c>
      <c r="M1205" s="509">
        <v>2000.2683333333332</v>
      </c>
      <c r="N1205" s="509">
        <v>10.25</v>
      </c>
      <c r="O1205" s="509">
        <v>17540.47</v>
      </c>
      <c r="P1205" s="522">
        <v>1.4711012667570216</v>
      </c>
      <c r="Q1205" s="510">
        <v>1711.2653658536587</v>
      </c>
    </row>
    <row r="1206" spans="1:17" ht="14.4" customHeight="1" x14ac:dyDescent="0.3">
      <c r="A1206" s="505" t="s">
        <v>2491</v>
      </c>
      <c r="B1206" s="506" t="s">
        <v>1917</v>
      </c>
      <c r="C1206" s="506" t="s">
        <v>1918</v>
      </c>
      <c r="D1206" s="506" t="s">
        <v>1923</v>
      </c>
      <c r="E1206" s="506" t="s">
        <v>1924</v>
      </c>
      <c r="F1206" s="509">
        <v>3.48</v>
      </c>
      <c r="G1206" s="509">
        <v>9269.7199999999993</v>
      </c>
      <c r="H1206" s="509">
        <v>1</v>
      </c>
      <c r="I1206" s="509">
        <v>2663.7126436781609</v>
      </c>
      <c r="J1206" s="509">
        <v>6.58</v>
      </c>
      <c r="K1206" s="509">
        <v>17578.159999999996</v>
      </c>
      <c r="L1206" s="509">
        <v>1.8962989173351512</v>
      </c>
      <c r="M1206" s="509">
        <v>2671.4528875379933</v>
      </c>
      <c r="N1206" s="509">
        <v>4.29</v>
      </c>
      <c r="O1206" s="509">
        <v>10962.23</v>
      </c>
      <c r="P1206" s="522">
        <v>1.1825848029929706</v>
      </c>
      <c r="Q1206" s="510">
        <v>2555.2983682983681</v>
      </c>
    </row>
    <row r="1207" spans="1:17" ht="14.4" customHeight="1" x14ac:dyDescent="0.3">
      <c r="A1207" s="505" t="s">
        <v>2491</v>
      </c>
      <c r="B1207" s="506" t="s">
        <v>1917</v>
      </c>
      <c r="C1207" s="506" t="s">
        <v>1918</v>
      </c>
      <c r="D1207" s="506" t="s">
        <v>1925</v>
      </c>
      <c r="E1207" s="506" t="s">
        <v>1924</v>
      </c>
      <c r="F1207" s="509">
        <v>4.4000000000000004</v>
      </c>
      <c r="G1207" s="509">
        <v>29316.18</v>
      </c>
      <c r="H1207" s="509">
        <v>1</v>
      </c>
      <c r="I1207" s="509">
        <v>6662.7681818181809</v>
      </c>
      <c r="J1207" s="509">
        <v>2.8000000000000003</v>
      </c>
      <c r="K1207" s="509">
        <v>18700.080000000002</v>
      </c>
      <c r="L1207" s="509">
        <v>0.63787573960863941</v>
      </c>
      <c r="M1207" s="509">
        <v>6678.6</v>
      </c>
      <c r="N1207" s="509">
        <v>3.5000000000000004</v>
      </c>
      <c r="O1207" s="509">
        <v>22358.870000000003</v>
      </c>
      <c r="P1207" s="522">
        <v>0.7626801991255342</v>
      </c>
      <c r="Q1207" s="510">
        <v>6388.2485714285713</v>
      </c>
    </row>
    <row r="1208" spans="1:17" ht="14.4" customHeight="1" x14ac:dyDescent="0.3">
      <c r="A1208" s="505" t="s">
        <v>2491</v>
      </c>
      <c r="B1208" s="506" t="s">
        <v>1917</v>
      </c>
      <c r="C1208" s="506" t="s">
        <v>1918</v>
      </c>
      <c r="D1208" s="506" t="s">
        <v>1926</v>
      </c>
      <c r="E1208" s="506" t="s">
        <v>716</v>
      </c>
      <c r="F1208" s="509"/>
      <c r="G1208" s="509"/>
      <c r="H1208" s="509"/>
      <c r="I1208" s="509"/>
      <c r="J1208" s="509"/>
      <c r="K1208" s="509"/>
      <c r="L1208" s="509"/>
      <c r="M1208" s="509"/>
      <c r="N1208" s="509">
        <v>1.22</v>
      </c>
      <c r="O1208" s="509">
        <v>6031.6100000000006</v>
      </c>
      <c r="P1208" s="522"/>
      <c r="Q1208" s="510">
        <v>4943.9426229508199</v>
      </c>
    </row>
    <row r="1209" spans="1:17" ht="14.4" customHeight="1" x14ac:dyDescent="0.3">
      <c r="A1209" s="505" t="s">
        <v>2491</v>
      </c>
      <c r="B1209" s="506" t="s">
        <v>1917</v>
      </c>
      <c r="C1209" s="506" t="s">
        <v>1918</v>
      </c>
      <c r="D1209" s="506" t="s">
        <v>1927</v>
      </c>
      <c r="E1209" s="506" t="s">
        <v>637</v>
      </c>
      <c r="F1209" s="509">
        <v>12.9</v>
      </c>
      <c r="G1209" s="509">
        <v>12682.65</v>
      </c>
      <c r="H1209" s="509">
        <v>1</v>
      </c>
      <c r="I1209" s="509">
        <v>983.15116279069764</v>
      </c>
      <c r="J1209" s="509">
        <v>12.36</v>
      </c>
      <c r="K1209" s="509">
        <v>12224.279999999999</v>
      </c>
      <c r="L1209" s="509">
        <v>0.96385849960378933</v>
      </c>
      <c r="M1209" s="509">
        <v>989.01941747572812</v>
      </c>
      <c r="N1209" s="509">
        <v>19.149999999999999</v>
      </c>
      <c r="O1209" s="509">
        <v>18218.05</v>
      </c>
      <c r="P1209" s="522">
        <v>1.4364545264593755</v>
      </c>
      <c r="Q1209" s="510">
        <v>951.33420365535255</v>
      </c>
    </row>
    <row r="1210" spans="1:17" ht="14.4" customHeight="1" x14ac:dyDescent="0.3">
      <c r="A1210" s="505" t="s">
        <v>2491</v>
      </c>
      <c r="B1210" s="506" t="s">
        <v>1917</v>
      </c>
      <c r="C1210" s="506" t="s">
        <v>1918</v>
      </c>
      <c r="D1210" s="506" t="s">
        <v>1931</v>
      </c>
      <c r="E1210" s="506" t="s">
        <v>716</v>
      </c>
      <c r="F1210" s="509">
        <v>1.86</v>
      </c>
      <c r="G1210" s="509">
        <v>19740.03</v>
      </c>
      <c r="H1210" s="509">
        <v>1</v>
      </c>
      <c r="I1210" s="509">
        <v>10612.919354838708</v>
      </c>
      <c r="J1210" s="509">
        <v>2.9299999999999997</v>
      </c>
      <c r="K1210" s="509">
        <v>30236.799999999999</v>
      </c>
      <c r="L1210" s="509">
        <v>1.5317504583326369</v>
      </c>
      <c r="M1210" s="509">
        <v>10319.726962457338</v>
      </c>
      <c r="N1210" s="509">
        <v>2.82</v>
      </c>
      <c r="O1210" s="509">
        <v>27883.850000000002</v>
      </c>
      <c r="P1210" s="522">
        <v>1.4125535776794667</v>
      </c>
      <c r="Q1210" s="510">
        <v>9887.890070921987</v>
      </c>
    </row>
    <row r="1211" spans="1:17" ht="14.4" customHeight="1" x14ac:dyDescent="0.3">
      <c r="A1211" s="505" t="s">
        <v>2491</v>
      </c>
      <c r="B1211" s="506" t="s">
        <v>1917</v>
      </c>
      <c r="C1211" s="506" t="s">
        <v>1918</v>
      </c>
      <c r="D1211" s="506" t="s">
        <v>1934</v>
      </c>
      <c r="E1211" s="506" t="s">
        <v>716</v>
      </c>
      <c r="F1211" s="509">
        <v>0.26</v>
      </c>
      <c r="G1211" s="509">
        <v>1676.98</v>
      </c>
      <c r="H1211" s="509">
        <v>1</v>
      </c>
      <c r="I1211" s="509">
        <v>6449.9230769230771</v>
      </c>
      <c r="J1211" s="509">
        <v>0.3</v>
      </c>
      <c r="K1211" s="509">
        <v>1951.95</v>
      </c>
      <c r="L1211" s="509">
        <v>1.1639673699149662</v>
      </c>
      <c r="M1211" s="509">
        <v>6506.5</v>
      </c>
      <c r="N1211" s="509"/>
      <c r="O1211" s="509"/>
      <c r="P1211" s="522"/>
      <c r="Q1211" s="510"/>
    </row>
    <row r="1212" spans="1:17" ht="14.4" customHeight="1" x14ac:dyDescent="0.3">
      <c r="A1212" s="505" t="s">
        <v>2491</v>
      </c>
      <c r="B1212" s="506" t="s">
        <v>1917</v>
      </c>
      <c r="C1212" s="506" t="s">
        <v>1918</v>
      </c>
      <c r="D1212" s="506" t="s">
        <v>1938</v>
      </c>
      <c r="E1212" s="506" t="s">
        <v>641</v>
      </c>
      <c r="F1212" s="509">
        <v>15.5</v>
      </c>
      <c r="G1212" s="509">
        <v>15065.03</v>
      </c>
      <c r="H1212" s="509">
        <v>1</v>
      </c>
      <c r="I1212" s="509">
        <v>971.93741935483877</v>
      </c>
      <c r="J1212" s="509">
        <v>35.5</v>
      </c>
      <c r="K1212" s="509">
        <v>34620.31</v>
      </c>
      <c r="L1212" s="509">
        <v>2.2980578199977031</v>
      </c>
      <c r="M1212" s="509">
        <v>975.21999999999991</v>
      </c>
      <c r="N1212" s="509">
        <v>31.5</v>
      </c>
      <c r="O1212" s="509">
        <v>29383.83</v>
      </c>
      <c r="P1212" s="522">
        <v>1.9504660793904824</v>
      </c>
      <c r="Q1212" s="510">
        <v>932.82</v>
      </c>
    </row>
    <row r="1213" spans="1:17" ht="14.4" customHeight="1" x14ac:dyDescent="0.3">
      <c r="A1213" s="505" t="s">
        <v>2491</v>
      </c>
      <c r="B1213" s="506" t="s">
        <v>1917</v>
      </c>
      <c r="C1213" s="506" t="s">
        <v>1918</v>
      </c>
      <c r="D1213" s="506" t="s">
        <v>1942</v>
      </c>
      <c r="E1213" s="506" t="s">
        <v>660</v>
      </c>
      <c r="F1213" s="509"/>
      <c r="G1213" s="509"/>
      <c r="H1213" s="509"/>
      <c r="I1213" s="509"/>
      <c r="J1213" s="509"/>
      <c r="K1213" s="509"/>
      <c r="L1213" s="509"/>
      <c r="M1213" s="509"/>
      <c r="N1213" s="509">
        <v>0.14000000000000001</v>
      </c>
      <c r="O1213" s="509">
        <v>619.78</v>
      </c>
      <c r="P1213" s="522"/>
      <c r="Q1213" s="510">
        <v>4426.9999999999991</v>
      </c>
    </row>
    <row r="1214" spans="1:17" ht="14.4" customHeight="1" x14ac:dyDescent="0.3">
      <c r="A1214" s="505" t="s">
        <v>2491</v>
      </c>
      <c r="B1214" s="506" t="s">
        <v>1917</v>
      </c>
      <c r="C1214" s="506" t="s">
        <v>1918</v>
      </c>
      <c r="D1214" s="506" t="s">
        <v>1943</v>
      </c>
      <c r="E1214" s="506" t="s">
        <v>660</v>
      </c>
      <c r="F1214" s="509">
        <v>4.3699999999999992</v>
      </c>
      <c r="G1214" s="509">
        <v>47543.760000000009</v>
      </c>
      <c r="H1214" s="509">
        <v>1</v>
      </c>
      <c r="I1214" s="509">
        <v>10879.578947368425</v>
      </c>
      <c r="J1214" s="509">
        <v>4.8699999999999992</v>
      </c>
      <c r="K1214" s="509">
        <v>53187.820000000014</v>
      </c>
      <c r="L1214" s="509">
        <v>1.1187129499223454</v>
      </c>
      <c r="M1214" s="509">
        <v>10921.523613963043</v>
      </c>
      <c r="N1214" s="509">
        <v>1.3200000000000003</v>
      </c>
      <c r="O1214" s="509">
        <v>11687.279999999999</v>
      </c>
      <c r="P1214" s="522">
        <v>0.24582153367760556</v>
      </c>
      <c r="Q1214" s="510">
        <v>8853.9999999999964</v>
      </c>
    </row>
    <row r="1215" spans="1:17" ht="14.4" customHeight="1" x14ac:dyDescent="0.3">
      <c r="A1215" s="505" t="s">
        <v>2491</v>
      </c>
      <c r="B1215" s="506" t="s">
        <v>1917</v>
      </c>
      <c r="C1215" s="506" t="s">
        <v>1918</v>
      </c>
      <c r="D1215" s="506" t="s">
        <v>1944</v>
      </c>
      <c r="E1215" s="506" t="s">
        <v>738</v>
      </c>
      <c r="F1215" s="509">
        <v>0.46</v>
      </c>
      <c r="G1215" s="509">
        <v>893</v>
      </c>
      <c r="H1215" s="509">
        <v>1</v>
      </c>
      <c r="I1215" s="509">
        <v>1941.3043478260868</v>
      </c>
      <c r="J1215" s="509">
        <v>0.1</v>
      </c>
      <c r="K1215" s="509">
        <v>195.61</v>
      </c>
      <c r="L1215" s="509">
        <v>0.21904815229563271</v>
      </c>
      <c r="M1215" s="509">
        <v>1956.1000000000001</v>
      </c>
      <c r="N1215" s="509">
        <v>0.4</v>
      </c>
      <c r="O1215" s="509">
        <v>779.72</v>
      </c>
      <c r="P1215" s="522">
        <v>0.87314669652855548</v>
      </c>
      <c r="Q1215" s="510">
        <v>1949.3</v>
      </c>
    </row>
    <row r="1216" spans="1:17" ht="14.4" customHeight="1" x14ac:dyDescent="0.3">
      <c r="A1216" s="505" t="s">
        <v>2491</v>
      </c>
      <c r="B1216" s="506" t="s">
        <v>1917</v>
      </c>
      <c r="C1216" s="506" t="s">
        <v>1918</v>
      </c>
      <c r="D1216" s="506" t="s">
        <v>1945</v>
      </c>
      <c r="E1216" s="506" t="s">
        <v>660</v>
      </c>
      <c r="F1216" s="509"/>
      <c r="G1216" s="509"/>
      <c r="H1216" s="509"/>
      <c r="I1216" s="509"/>
      <c r="J1216" s="509">
        <v>3.1999999999999997</v>
      </c>
      <c r="K1216" s="509">
        <v>6989.78</v>
      </c>
      <c r="L1216" s="509"/>
      <c r="M1216" s="509">
        <v>2184.3062500000001</v>
      </c>
      <c r="N1216" s="509">
        <v>15.95</v>
      </c>
      <c r="O1216" s="509">
        <v>28244.270000000011</v>
      </c>
      <c r="P1216" s="522"/>
      <c r="Q1216" s="510">
        <v>1770.8006269592483</v>
      </c>
    </row>
    <row r="1217" spans="1:17" ht="14.4" customHeight="1" x14ac:dyDescent="0.3">
      <c r="A1217" s="505" t="s">
        <v>2491</v>
      </c>
      <c r="B1217" s="506" t="s">
        <v>1917</v>
      </c>
      <c r="C1217" s="506" t="s">
        <v>1918</v>
      </c>
      <c r="D1217" s="506" t="s">
        <v>1946</v>
      </c>
      <c r="E1217" s="506" t="s">
        <v>645</v>
      </c>
      <c r="F1217" s="509">
        <v>0.15</v>
      </c>
      <c r="G1217" s="509">
        <v>56.769999999999996</v>
      </c>
      <c r="H1217" s="509">
        <v>1</v>
      </c>
      <c r="I1217" s="509">
        <v>378.46666666666664</v>
      </c>
      <c r="J1217" s="509"/>
      <c r="K1217" s="509"/>
      <c r="L1217" s="509"/>
      <c r="M1217" s="509"/>
      <c r="N1217" s="509"/>
      <c r="O1217" s="509"/>
      <c r="P1217" s="522"/>
      <c r="Q1217" s="510"/>
    </row>
    <row r="1218" spans="1:17" ht="14.4" customHeight="1" x14ac:dyDescent="0.3">
      <c r="A1218" s="505" t="s">
        <v>2491</v>
      </c>
      <c r="B1218" s="506" t="s">
        <v>1917</v>
      </c>
      <c r="C1218" s="506" t="s">
        <v>1918</v>
      </c>
      <c r="D1218" s="506" t="s">
        <v>1947</v>
      </c>
      <c r="E1218" s="506" t="s">
        <v>622</v>
      </c>
      <c r="F1218" s="509"/>
      <c r="G1218" s="509"/>
      <c r="H1218" s="509"/>
      <c r="I1218" s="509"/>
      <c r="J1218" s="509">
        <v>0.1</v>
      </c>
      <c r="K1218" s="509">
        <v>94.48</v>
      </c>
      <c r="L1218" s="509"/>
      <c r="M1218" s="509">
        <v>944.8</v>
      </c>
      <c r="N1218" s="509">
        <v>0.05</v>
      </c>
      <c r="O1218" s="509">
        <v>45.19</v>
      </c>
      <c r="P1218" s="522"/>
      <c r="Q1218" s="510">
        <v>903.8</v>
      </c>
    </row>
    <row r="1219" spans="1:17" ht="14.4" customHeight="1" x14ac:dyDescent="0.3">
      <c r="A1219" s="505" t="s">
        <v>2491</v>
      </c>
      <c r="B1219" s="506" t="s">
        <v>1917</v>
      </c>
      <c r="C1219" s="506" t="s">
        <v>1918</v>
      </c>
      <c r="D1219" s="506" t="s">
        <v>1948</v>
      </c>
      <c r="E1219" s="506" t="s">
        <v>660</v>
      </c>
      <c r="F1219" s="509"/>
      <c r="G1219" s="509"/>
      <c r="H1219" s="509"/>
      <c r="I1219" s="509"/>
      <c r="J1219" s="509"/>
      <c r="K1219" s="509"/>
      <c r="L1219" s="509"/>
      <c r="M1219" s="509"/>
      <c r="N1219" s="509">
        <v>0.60000000000000009</v>
      </c>
      <c r="O1219" s="509">
        <v>19372.590000000004</v>
      </c>
      <c r="P1219" s="522"/>
      <c r="Q1219" s="510">
        <v>32287.65</v>
      </c>
    </row>
    <row r="1220" spans="1:17" ht="14.4" customHeight="1" x14ac:dyDescent="0.3">
      <c r="A1220" s="505" t="s">
        <v>2491</v>
      </c>
      <c r="B1220" s="506" t="s">
        <v>1917</v>
      </c>
      <c r="C1220" s="506" t="s">
        <v>1887</v>
      </c>
      <c r="D1220" s="506" t="s">
        <v>1959</v>
      </c>
      <c r="E1220" s="506" t="s">
        <v>1960</v>
      </c>
      <c r="F1220" s="509">
        <v>1</v>
      </c>
      <c r="G1220" s="509">
        <v>972.32</v>
      </c>
      <c r="H1220" s="509">
        <v>1</v>
      </c>
      <c r="I1220" s="509">
        <v>972.32</v>
      </c>
      <c r="J1220" s="509">
        <v>4</v>
      </c>
      <c r="K1220" s="509">
        <v>3889.28</v>
      </c>
      <c r="L1220" s="509">
        <v>4</v>
      </c>
      <c r="M1220" s="509">
        <v>972.32</v>
      </c>
      <c r="N1220" s="509">
        <v>3</v>
      </c>
      <c r="O1220" s="509">
        <v>2916.96</v>
      </c>
      <c r="P1220" s="522">
        <v>3</v>
      </c>
      <c r="Q1220" s="510">
        <v>972.32</v>
      </c>
    </row>
    <row r="1221" spans="1:17" ht="14.4" customHeight="1" x14ac:dyDescent="0.3">
      <c r="A1221" s="505" t="s">
        <v>2491</v>
      </c>
      <c r="B1221" s="506" t="s">
        <v>1917</v>
      </c>
      <c r="C1221" s="506" t="s">
        <v>1887</v>
      </c>
      <c r="D1221" s="506" t="s">
        <v>1962</v>
      </c>
      <c r="E1221" s="506" t="s">
        <v>1960</v>
      </c>
      <c r="F1221" s="509">
        <v>19</v>
      </c>
      <c r="G1221" s="509">
        <v>32438.89</v>
      </c>
      <c r="H1221" s="509">
        <v>1</v>
      </c>
      <c r="I1221" s="509">
        <v>1707.31</v>
      </c>
      <c r="J1221" s="509">
        <v>22</v>
      </c>
      <c r="K1221" s="509">
        <v>37560.819999999992</v>
      </c>
      <c r="L1221" s="509">
        <v>1.1578947368421051</v>
      </c>
      <c r="M1221" s="509">
        <v>1707.3099999999997</v>
      </c>
      <c r="N1221" s="509">
        <v>25</v>
      </c>
      <c r="O1221" s="509">
        <v>42682.75</v>
      </c>
      <c r="P1221" s="522">
        <v>1.3157894736842106</v>
      </c>
      <c r="Q1221" s="510">
        <v>1707.31</v>
      </c>
    </row>
    <row r="1222" spans="1:17" ht="14.4" customHeight="1" x14ac:dyDescent="0.3">
      <c r="A1222" s="505" t="s">
        <v>2491</v>
      </c>
      <c r="B1222" s="506" t="s">
        <v>1917</v>
      </c>
      <c r="C1222" s="506" t="s">
        <v>1887</v>
      </c>
      <c r="D1222" s="506" t="s">
        <v>1963</v>
      </c>
      <c r="E1222" s="506" t="s">
        <v>1960</v>
      </c>
      <c r="F1222" s="509">
        <v>1</v>
      </c>
      <c r="G1222" s="509">
        <v>2066.3000000000002</v>
      </c>
      <c r="H1222" s="509">
        <v>1</v>
      </c>
      <c r="I1222" s="509">
        <v>2066.3000000000002</v>
      </c>
      <c r="J1222" s="509">
        <v>6</v>
      </c>
      <c r="K1222" s="509">
        <v>12397.8</v>
      </c>
      <c r="L1222" s="509">
        <v>5.9999999999999991</v>
      </c>
      <c r="M1222" s="509">
        <v>2066.2999999999997</v>
      </c>
      <c r="N1222" s="509">
        <v>1</v>
      </c>
      <c r="O1222" s="509">
        <v>2066.3000000000002</v>
      </c>
      <c r="P1222" s="522">
        <v>1</v>
      </c>
      <c r="Q1222" s="510">
        <v>2066.3000000000002</v>
      </c>
    </row>
    <row r="1223" spans="1:17" ht="14.4" customHeight="1" x14ac:dyDescent="0.3">
      <c r="A1223" s="505" t="s">
        <v>2491</v>
      </c>
      <c r="B1223" s="506" t="s">
        <v>1917</v>
      </c>
      <c r="C1223" s="506" t="s">
        <v>1887</v>
      </c>
      <c r="D1223" s="506" t="s">
        <v>1966</v>
      </c>
      <c r="E1223" s="506" t="s">
        <v>1967</v>
      </c>
      <c r="F1223" s="509">
        <v>1</v>
      </c>
      <c r="G1223" s="509">
        <v>1027.76</v>
      </c>
      <c r="H1223" s="509">
        <v>1</v>
      </c>
      <c r="I1223" s="509">
        <v>1027.76</v>
      </c>
      <c r="J1223" s="509">
        <v>3</v>
      </c>
      <c r="K1223" s="509">
        <v>3083.2799999999997</v>
      </c>
      <c r="L1223" s="509">
        <v>3</v>
      </c>
      <c r="M1223" s="509">
        <v>1027.76</v>
      </c>
      <c r="N1223" s="509"/>
      <c r="O1223" s="509"/>
      <c r="P1223" s="522"/>
      <c r="Q1223" s="510"/>
    </row>
    <row r="1224" spans="1:17" ht="14.4" customHeight="1" x14ac:dyDescent="0.3">
      <c r="A1224" s="505" t="s">
        <v>2491</v>
      </c>
      <c r="B1224" s="506" t="s">
        <v>1917</v>
      </c>
      <c r="C1224" s="506" t="s">
        <v>1887</v>
      </c>
      <c r="D1224" s="506" t="s">
        <v>1968</v>
      </c>
      <c r="E1224" s="506" t="s">
        <v>1967</v>
      </c>
      <c r="F1224" s="509">
        <v>16</v>
      </c>
      <c r="G1224" s="509">
        <v>34269.599999999999</v>
      </c>
      <c r="H1224" s="509">
        <v>1</v>
      </c>
      <c r="I1224" s="509">
        <v>2141.85</v>
      </c>
      <c r="J1224" s="509">
        <v>23</v>
      </c>
      <c r="K1224" s="509">
        <v>49262.549999999996</v>
      </c>
      <c r="L1224" s="509">
        <v>1.4375</v>
      </c>
      <c r="M1224" s="509">
        <v>2141.85</v>
      </c>
      <c r="N1224" s="509">
        <v>24</v>
      </c>
      <c r="O1224" s="509">
        <v>51404.4</v>
      </c>
      <c r="P1224" s="522">
        <v>1.5</v>
      </c>
      <c r="Q1224" s="510">
        <v>2141.85</v>
      </c>
    </row>
    <row r="1225" spans="1:17" ht="14.4" customHeight="1" x14ac:dyDescent="0.3">
      <c r="A1225" s="505" t="s">
        <v>2491</v>
      </c>
      <c r="B1225" s="506" t="s">
        <v>1917</v>
      </c>
      <c r="C1225" s="506" t="s">
        <v>1887</v>
      </c>
      <c r="D1225" s="506" t="s">
        <v>2444</v>
      </c>
      <c r="E1225" s="506" t="s">
        <v>2445</v>
      </c>
      <c r="F1225" s="509"/>
      <c r="G1225" s="509"/>
      <c r="H1225" s="509"/>
      <c r="I1225" s="509"/>
      <c r="J1225" s="509">
        <v>1</v>
      </c>
      <c r="K1225" s="509">
        <v>17350</v>
      </c>
      <c r="L1225" s="509"/>
      <c r="M1225" s="509">
        <v>17350</v>
      </c>
      <c r="N1225" s="509"/>
      <c r="O1225" s="509"/>
      <c r="P1225" s="522"/>
      <c r="Q1225" s="510"/>
    </row>
    <row r="1226" spans="1:17" ht="14.4" customHeight="1" x14ac:dyDescent="0.3">
      <c r="A1226" s="505" t="s">
        <v>2491</v>
      </c>
      <c r="B1226" s="506" t="s">
        <v>1917</v>
      </c>
      <c r="C1226" s="506" t="s">
        <v>1887</v>
      </c>
      <c r="D1226" s="506" t="s">
        <v>1971</v>
      </c>
      <c r="E1226" s="506" t="s">
        <v>1972</v>
      </c>
      <c r="F1226" s="509"/>
      <c r="G1226" s="509"/>
      <c r="H1226" s="509"/>
      <c r="I1226" s="509"/>
      <c r="J1226" s="509"/>
      <c r="K1226" s="509"/>
      <c r="L1226" s="509"/>
      <c r="M1226" s="509"/>
      <c r="N1226" s="509">
        <v>4</v>
      </c>
      <c r="O1226" s="509">
        <v>53073.289999999994</v>
      </c>
      <c r="P1226" s="522"/>
      <c r="Q1226" s="510">
        <v>13268.322499999998</v>
      </c>
    </row>
    <row r="1227" spans="1:17" ht="14.4" customHeight="1" x14ac:dyDescent="0.3">
      <c r="A1227" s="505" t="s">
        <v>2491</v>
      </c>
      <c r="B1227" s="506" t="s">
        <v>1917</v>
      </c>
      <c r="C1227" s="506" t="s">
        <v>1887</v>
      </c>
      <c r="D1227" s="506" t="s">
        <v>2297</v>
      </c>
      <c r="E1227" s="506" t="s">
        <v>2298</v>
      </c>
      <c r="F1227" s="509"/>
      <c r="G1227" s="509"/>
      <c r="H1227" s="509"/>
      <c r="I1227" s="509"/>
      <c r="J1227" s="509">
        <v>2</v>
      </c>
      <c r="K1227" s="509">
        <v>6628.58</v>
      </c>
      <c r="L1227" s="509"/>
      <c r="M1227" s="509">
        <v>3314.29</v>
      </c>
      <c r="N1227" s="509"/>
      <c r="O1227" s="509"/>
      <c r="P1227" s="522"/>
      <c r="Q1227" s="510"/>
    </row>
    <row r="1228" spans="1:17" ht="14.4" customHeight="1" x14ac:dyDescent="0.3">
      <c r="A1228" s="505" t="s">
        <v>2491</v>
      </c>
      <c r="B1228" s="506" t="s">
        <v>1917</v>
      </c>
      <c r="C1228" s="506" t="s">
        <v>1887</v>
      </c>
      <c r="D1228" s="506" t="s">
        <v>1973</v>
      </c>
      <c r="E1228" s="506" t="s">
        <v>1974</v>
      </c>
      <c r="F1228" s="509"/>
      <c r="G1228" s="509"/>
      <c r="H1228" s="509"/>
      <c r="I1228" s="509"/>
      <c r="J1228" s="509">
        <v>3</v>
      </c>
      <c r="K1228" s="509">
        <v>35316</v>
      </c>
      <c r="L1228" s="509"/>
      <c r="M1228" s="509">
        <v>11772</v>
      </c>
      <c r="N1228" s="509">
        <v>1</v>
      </c>
      <c r="O1228" s="509">
        <v>11772</v>
      </c>
      <c r="P1228" s="522"/>
      <c r="Q1228" s="510">
        <v>11772</v>
      </c>
    </row>
    <row r="1229" spans="1:17" ht="14.4" customHeight="1" x14ac:dyDescent="0.3">
      <c r="A1229" s="505" t="s">
        <v>2491</v>
      </c>
      <c r="B1229" s="506" t="s">
        <v>1917</v>
      </c>
      <c r="C1229" s="506" t="s">
        <v>1887</v>
      </c>
      <c r="D1229" s="506" t="s">
        <v>1977</v>
      </c>
      <c r="E1229" s="506" t="s">
        <v>1978</v>
      </c>
      <c r="F1229" s="509"/>
      <c r="G1229" s="509"/>
      <c r="H1229" s="509"/>
      <c r="I1229" s="509"/>
      <c r="J1229" s="509">
        <v>2</v>
      </c>
      <c r="K1229" s="509">
        <v>4473</v>
      </c>
      <c r="L1229" s="509"/>
      <c r="M1229" s="509">
        <v>2236.5</v>
      </c>
      <c r="N1229" s="509">
        <v>2</v>
      </c>
      <c r="O1229" s="509">
        <v>4473</v>
      </c>
      <c r="P1229" s="522"/>
      <c r="Q1229" s="510">
        <v>2236.5</v>
      </c>
    </row>
    <row r="1230" spans="1:17" ht="14.4" customHeight="1" x14ac:dyDescent="0.3">
      <c r="A1230" s="505" t="s">
        <v>2491</v>
      </c>
      <c r="B1230" s="506" t="s">
        <v>1917</v>
      </c>
      <c r="C1230" s="506" t="s">
        <v>1887</v>
      </c>
      <c r="D1230" s="506" t="s">
        <v>2361</v>
      </c>
      <c r="E1230" s="506" t="s">
        <v>2362</v>
      </c>
      <c r="F1230" s="509">
        <v>1</v>
      </c>
      <c r="G1230" s="509">
        <v>3991.04</v>
      </c>
      <c r="H1230" s="509">
        <v>1</v>
      </c>
      <c r="I1230" s="509">
        <v>3991.04</v>
      </c>
      <c r="J1230" s="509"/>
      <c r="K1230" s="509"/>
      <c r="L1230" s="509"/>
      <c r="M1230" s="509"/>
      <c r="N1230" s="509"/>
      <c r="O1230" s="509"/>
      <c r="P1230" s="522"/>
      <c r="Q1230" s="510"/>
    </row>
    <row r="1231" spans="1:17" ht="14.4" customHeight="1" x14ac:dyDescent="0.3">
      <c r="A1231" s="505" t="s">
        <v>2491</v>
      </c>
      <c r="B1231" s="506" t="s">
        <v>1917</v>
      </c>
      <c r="C1231" s="506" t="s">
        <v>1887</v>
      </c>
      <c r="D1231" s="506" t="s">
        <v>1979</v>
      </c>
      <c r="E1231" s="506" t="s">
        <v>1980</v>
      </c>
      <c r="F1231" s="509"/>
      <c r="G1231" s="509"/>
      <c r="H1231" s="509"/>
      <c r="I1231" s="509"/>
      <c r="J1231" s="509">
        <v>1</v>
      </c>
      <c r="K1231" s="509">
        <v>6890.78</v>
      </c>
      <c r="L1231" s="509"/>
      <c r="M1231" s="509">
        <v>6890.78</v>
      </c>
      <c r="N1231" s="509">
        <v>1</v>
      </c>
      <c r="O1231" s="509">
        <v>6890.78</v>
      </c>
      <c r="P1231" s="522"/>
      <c r="Q1231" s="510">
        <v>6890.78</v>
      </c>
    </row>
    <row r="1232" spans="1:17" ht="14.4" customHeight="1" x14ac:dyDescent="0.3">
      <c r="A1232" s="505" t="s">
        <v>2491</v>
      </c>
      <c r="B1232" s="506" t="s">
        <v>1917</v>
      </c>
      <c r="C1232" s="506" t="s">
        <v>1887</v>
      </c>
      <c r="D1232" s="506" t="s">
        <v>1987</v>
      </c>
      <c r="E1232" s="506" t="s">
        <v>1988</v>
      </c>
      <c r="F1232" s="509">
        <v>19</v>
      </c>
      <c r="G1232" s="509">
        <v>21350.87</v>
      </c>
      <c r="H1232" s="509">
        <v>1</v>
      </c>
      <c r="I1232" s="509">
        <v>1123.73</v>
      </c>
      <c r="J1232" s="509">
        <v>25</v>
      </c>
      <c r="K1232" s="509">
        <v>28093.25</v>
      </c>
      <c r="L1232" s="509">
        <v>1.3157894736842106</v>
      </c>
      <c r="M1232" s="509">
        <v>1123.73</v>
      </c>
      <c r="N1232" s="509">
        <v>13</v>
      </c>
      <c r="O1232" s="509">
        <v>14608.49</v>
      </c>
      <c r="P1232" s="522">
        <v>0.68421052631578949</v>
      </c>
      <c r="Q1232" s="510">
        <v>1123.73</v>
      </c>
    </row>
    <row r="1233" spans="1:17" ht="14.4" customHeight="1" x14ac:dyDescent="0.3">
      <c r="A1233" s="505" t="s">
        <v>2491</v>
      </c>
      <c r="B1233" s="506" t="s">
        <v>1917</v>
      </c>
      <c r="C1233" s="506" t="s">
        <v>1887</v>
      </c>
      <c r="D1233" s="506" t="s">
        <v>1989</v>
      </c>
      <c r="E1233" s="506" t="s">
        <v>1990</v>
      </c>
      <c r="F1233" s="509"/>
      <c r="G1233" s="509"/>
      <c r="H1233" s="509"/>
      <c r="I1233" s="509"/>
      <c r="J1233" s="509">
        <v>1</v>
      </c>
      <c r="K1233" s="509">
        <v>17073.05</v>
      </c>
      <c r="L1233" s="509"/>
      <c r="M1233" s="509">
        <v>17073.05</v>
      </c>
      <c r="N1233" s="509"/>
      <c r="O1233" s="509"/>
      <c r="P1233" s="522"/>
      <c r="Q1233" s="510"/>
    </row>
    <row r="1234" spans="1:17" ht="14.4" customHeight="1" x14ac:dyDescent="0.3">
      <c r="A1234" s="505" t="s">
        <v>2491</v>
      </c>
      <c r="B1234" s="506" t="s">
        <v>1917</v>
      </c>
      <c r="C1234" s="506" t="s">
        <v>1887</v>
      </c>
      <c r="D1234" s="506" t="s">
        <v>1991</v>
      </c>
      <c r="E1234" s="506" t="s">
        <v>1992</v>
      </c>
      <c r="F1234" s="509">
        <v>1</v>
      </c>
      <c r="G1234" s="509">
        <v>1002.8</v>
      </c>
      <c r="H1234" s="509">
        <v>1</v>
      </c>
      <c r="I1234" s="509">
        <v>1002.8</v>
      </c>
      <c r="J1234" s="509">
        <v>1</v>
      </c>
      <c r="K1234" s="509">
        <v>1002.8</v>
      </c>
      <c r="L1234" s="509">
        <v>1</v>
      </c>
      <c r="M1234" s="509">
        <v>1002.8</v>
      </c>
      <c r="N1234" s="509"/>
      <c r="O1234" s="509"/>
      <c r="P1234" s="522"/>
      <c r="Q1234" s="510"/>
    </row>
    <row r="1235" spans="1:17" ht="14.4" customHeight="1" x14ac:dyDescent="0.3">
      <c r="A1235" s="505" t="s">
        <v>2491</v>
      </c>
      <c r="B1235" s="506" t="s">
        <v>1917</v>
      </c>
      <c r="C1235" s="506" t="s">
        <v>1887</v>
      </c>
      <c r="D1235" s="506" t="s">
        <v>2015</v>
      </c>
      <c r="E1235" s="506" t="s">
        <v>2014</v>
      </c>
      <c r="F1235" s="509"/>
      <c r="G1235" s="509"/>
      <c r="H1235" s="509"/>
      <c r="I1235" s="509"/>
      <c r="J1235" s="509">
        <v>1</v>
      </c>
      <c r="K1235" s="509">
        <v>5259.23</v>
      </c>
      <c r="L1235" s="509"/>
      <c r="M1235" s="509">
        <v>5259.23</v>
      </c>
      <c r="N1235" s="509"/>
      <c r="O1235" s="509"/>
      <c r="P1235" s="522"/>
      <c r="Q1235" s="510"/>
    </row>
    <row r="1236" spans="1:17" ht="14.4" customHeight="1" x14ac:dyDescent="0.3">
      <c r="A1236" s="505" t="s">
        <v>2491</v>
      </c>
      <c r="B1236" s="506" t="s">
        <v>1917</v>
      </c>
      <c r="C1236" s="506" t="s">
        <v>1887</v>
      </c>
      <c r="D1236" s="506" t="s">
        <v>2018</v>
      </c>
      <c r="E1236" s="506" t="s">
        <v>2019</v>
      </c>
      <c r="F1236" s="509">
        <v>1</v>
      </c>
      <c r="G1236" s="509">
        <v>605.65</v>
      </c>
      <c r="H1236" s="509">
        <v>1</v>
      </c>
      <c r="I1236" s="509">
        <v>605.65</v>
      </c>
      <c r="J1236" s="509"/>
      <c r="K1236" s="509"/>
      <c r="L1236" s="509"/>
      <c r="M1236" s="509"/>
      <c r="N1236" s="509"/>
      <c r="O1236" s="509"/>
      <c r="P1236" s="522"/>
      <c r="Q1236" s="510"/>
    </row>
    <row r="1237" spans="1:17" ht="14.4" customHeight="1" x14ac:dyDescent="0.3">
      <c r="A1237" s="505" t="s">
        <v>2491</v>
      </c>
      <c r="B1237" s="506" t="s">
        <v>1917</v>
      </c>
      <c r="C1237" s="506" t="s">
        <v>1887</v>
      </c>
      <c r="D1237" s="506" t="s">
        <v>2020</v>
      </c>
      <c r="E1237" s="506" t="s">
        <v>2021</v>
      </c>
      <c r="F1237" s="509"/>
      <c r="G1237" s="509"/>
      <c r="H1237" s="509"/>
      <c r="I1237" s="509"/>
      <c r="J1237" s="509"/>
      <c r="K1237" s="509"/>
      <c r="L1237" s="509"/>
      <c r="M1237" s="509"/>
      <c r="N1237" s="509">
        <v>1</v>
      </c>
      <c r="O1237" s="509">
        <v>8593.6299999999992</v>
      </c>
      <c r="P1237" s="522"/>
      <c r="Q1237" s="510">
        <v>8593.6299999999992</v>
      </c>
    </row>
    <row r="1238" spans="1:17" ht="14.4" customHeight="1" x14ac:dyDescent="0.3">
      <c r="A1238" s="505" t="s">
        <v>2491</v>
      </c>
      <c r="B1238" s="506" t="s">
        <v>1917</v>
      </c>
      <c r="C1238" s="506" t="s">
        <v>1887</v>
      </c>
      <c r="D1238" s="506" t="s">
        <v>2022</v>
      </c>
      <c r="E1238" s="506" t="s">
        <v>2023</v>
      </c>
      <c r="F1238" s="509">
        <v>1</v>
      </c>
      <c r="G1238" s="509">
        <v>831.16</v>
      </c>
      <c r="H1238" s="509">
        <v>1</v>
      </c>
      <c r="I1238" s="509">
        <v>831.16</v>
      </c>
      <c r="J1238" s="509">
        <v>6</v>
      </c>
      <c r="K1238" s="509">
        <v>4986.96</v>
      </c>
      <c r="L1238" s="509">
        <v>6</v>
      </c>
      <c r="M1238" s="509">
        <v>831.16</v>
      </c>
      <c r="N1238" s="509"/>
      <c r="O1238" s="509"/>
      <c r="P1238" s="522"/>
      <c r="Q1238" s="510"/>
    </row>
    <row r="1239" spans="1:17" ht="14.4" customHeight="1" x14ac:dyDescent="0.3">
      <c r="A1239" s="505" t="s">
        <v>2491</v>
      </c>
      <c r="B1239" s="506" t="s">
        <v>1917</v>
      </c>
      <c r="C1239" s="506" t="s">
        <v>1887</v>
      </c>
      <c r="D1239" s="506" t="s">
        <v>2024</v>
      </c>
      <c r="E1239" s="506" t="s">
        <v>2023</v>
      </c>
      <c r="F1239" s="509"/>
      <c r="G1239" s="509"/>
      <c r="H1239" s="509"/>
      <c r="I1239" s="509"/>
      <c r="J1239" s="509">
        <v>4</v>
      </c>
      <c r="K1239" s="509">
        <v>3552.24</v>
      </c>
      <c r="L1239" s="509"/>
      <c r="M1239" s="509">
        <v>888.06</v>
      </c>
      <c r="N1239" s="509">
        <v>4</v>
      </c>
      <c r="O1239" s="509">
        <v>3552.24</v>
      </c>
      <c r="P1239" s="522"/>
      <c r="Q1239" s="510">
        <v>888.06</v>
      </c>
    </row>
    <row r="1240" spans="1:17" ht="14.4" customHeight="1" x14ac:dyDescent="0.3">
      <c r="A1240" s="505" t="s">
        <v>2491</v>
      </c>
      <c r="B1240" s="506" t="s">
        <v>1917</v>
      </c>
      <c r="C1240" s="506" t="s">
        <v>1887</v>
      </c>
      <c r="D1240" s="506" t="s">
        <v>2303</v>
      </c>
      <c r="E1240" s="506" t="s">
        <v>2304</v>
      </c>
      <c r="F1240" s="509"/>
      <c r="G1240" s="509"/>
      <c r="H1240" s="509"/>
      <c r="I1240" s="509"/>
      <c r="J1240" s="509">
        <v>14</v>
      </c>
      <c r="K1240" s="509">
        <v>308000</v>
      </c>
      <c r="L1240" s="509"/>
      <c r="M1240" s="509">
        <v>22000</v>
      </c>
      <c r="N1240" s="509"/>
      <c r="O1240" s="509"/>
      <c r="P1240" s="522"/>
      <c r="Q1240" s="510"/>
    </row>
    <row r="1241" spans="1:17" ht="14.4" customHeight="1" x14ac:dyDescent="0.3">
      <c r="A1241" s="505" t="s">
        <v>2491</v>
      </c>
      <c r="B1241" s="506" t="s">
        <v>1917</v>
      </c>
      <c r="C1241" s="506" t="s">
        <v>1887</v>
      </c>
      <c r="D1241" s="506" t="s">
        <v>2031</v>
      </c>
      <c r="E1241" s="506" t="s">
        <v>2032</v>
      </c>
      <c r="F1241" s="509"/>
      <c r="G1241" s="509"/>
      <c r="H1241" s="509"/>
      <c r="I1241" s="509"/>
      <c r="J1241" s="509">
        <v>1</v>
      </c>
      <c r="K1241" s="509">
        <v>1472.88</v>
      </c>
      <c r="L1241" s="509"/>
      <c r="M1241" s="509">
        <v>1472.88</v>
      </c>
      <c r="N1241" s="509"/>
      <c r="O1241" s="509"/>
      <c r="P1241" s="522"/>
      <c r="Q1241" s="510"/>
    </row>
    <row r="1242" spans="1:17" ht="14.4" customHeight="1" x14ac:dyDescent="0.3">
      <c r="A1242" s="505" t="s">
        <v>2491</v>
      </c>
      <c r="B1242" s="506" t="s">
        <v>1917</v>
      </c>
      <c r="C1242" s="506" t="s">
        <v>1887</v>
      </c>
      <c r="D1242" s="506" t="s">
        <v>2374</v>
      </c>
      <c r="E1242" s="506"/>
      <c r="F1242" s="509"/>
      <c r="G1242" s="509"/>
      <c r="H1242" s="509"/>
      <c r="I1242" s="509"/>
      <c r="J1242" s="509">
        <v>2</v>
      </c>
      <c r="K1242" s="509">
        <v>31142.720000000001</v>
      </c>
      <c r="L1242" s="509"/>
      <c r="M1242" s="509">
        <v>15571.36</v>
      </c>
      <c r="N1242" s="509">
        <v>1</v>
      </c>
      <c r="O1242" s="509">
        <v>15571.36</v>
      </c>
      <c r="P1242" s="522"/>
      <c r="Q1242" s="510">
        <v>15571.36</v>
      </c>
    </row>
    <row r="1243" spans="1:17" ht="14.4" customHeight="1" x14ac:dyDescent="0.3">
      <c r="A1243" s="505" t="s">
        <v>2491</v>
      </c>
      <c r="B1243" s="506" t="s">
        <v>1917</v>
      </c>
      <c r="C1243" s="506" t="s">
        <v>1887</v>
      </c>
      <c r="D1243" s="506" t="s">
        <v>2035</v>
      </c>
      <c r="E1243" s="506" t="s">
        <v>2036</v>
      </c>
      <c r="F1243" s="509"/>
      <c r="G1243" s="509"/>
      <c r="H1243" s="509"/>
      <c r="I1243" s="509"/>
      <c r="J1243" s="509">
        <v>2</v>
      </c>
      <c r="K1243" s="509">
        <v>80421.820000000007</v>
      </c>
      <c r="L1243" s="509"/>
      <c r="M1243" s="509">
        <v>40210.910000000003</v>
      </c>
      <c r="N1243" s="509">
        <v>2</v>
      </c>
      <c r="O1243" s="509">
        <v>80421.820000000007</v>
      </c>
      <c r="P1243" s="522"/>
      <c r="Q1243" s="510">
        <v>40210.910000000003</v>
      </c>
    </row>
    <row r="1244" spans="1:17" ht="14.4" customHeight="1" x14ac:dyDescent="0.3">
      <c r="A1244" s="505" t="s">
        <v>2491</v>
      </c>
      <c r="B1244" s="506" t="s">
        <v>1917</v>
      </c>
      <c r="C1244" s="506" t="s">
        <v>1887</v>
      </c>
      <c r="D1244" s="506" t="s">
        <v>2037</v>
      </c>
      <c r="E1244" s="506" t="s">
        <v>2038</v>
      </c>
      <c r="F1244" s="509"/>
      <c r="G1244" s="509"/>
      <c r="H1244" s="509"/>
      <c r="I1244" s="509"/>
      <c r="J1244" s="509">
        <v>4</v>
      </c>
      <c r="K1244" s="509">
        <v>4904.2999999999993</v>
      </c>
      <c r="L1244" s="509"/>
      <c r="M1244" s="509">
        <v>1226.0749999999998</v>
      </c>
      <c r="N1244" s="509">
        <v>3</v>
      </c>
      <c r="O1244" s="509">
        <v>3438.99</v>
      </c>
      <c r="P1244" s="522"/>
      <c r="Q1244" s="510">
        <v>1146.33</v>
      </c>
    </row>
    <row r="1245" spans="1:17" ht="14.4" customHeight="1" x14ac:dyDescent="0.3">
      <c r="A1245" s="505" t="s">
        <v>2491</v>
      </c>
      <c r="B1245" s="506" t="s">
        <v>1917</v>
      </c>
      <c r="C1245" s="506" t="s">
        <v>1887</v>
      </c>
      <c r="D1245" s="506" t="s">
        <v>2448</v>
      </c>
      <c r="E1245" s="506" t="s">
        <v>2449</v>
      </c>
      <c r="F1245" s="509"/>
      <c r="G1245" s="509"/>
      <c r="H1245" s="509"/>
      <c r="I1245" s="509"/>
      <c r="J1245" s="509">
        <v>2</v>
      </c>
      <c r="K1245" s="509">
        <v>49500</v>
      </c>
      <c r="L1245" s="509"/>
      <c r="M1245" s="509">
        <v>24750</v>
      </c>
      <c r="N1245" s="509"/>
      <c r="O1245" s="509"/>
      <c r="P1245" s="522"/>
      <c r="Q1245" s="510"/>
    </row>
    <row r="1246" spans="1:17" ht="14.4" customHeight="1" x14ac:dyDescent="0.3">
      <c r="A1246" s="505" t="s">
        <v>2491</v>
      </c>
      <c r="B1246" s="506" t="s">
        <v>1917</v>
      </c>
      <c r="C1246" s="506" t="s">
        <v>1887</v>
      </c>
      <c r="D1246" s="506" t="s">
        <v>2039</v>
      </c>
      <c r="E1246" s="506" t="s">
        <v>2040</v>
      </c>
      <c r="F1246" s="509">
        <v>18</v>
      </c>
      <c r="G1246" s="509">
        <v>6463.8</v>
      </c>
      <c r="H1246" s="509">
        <v>1</v>
      </c>
      <c r="I1246" s="509">
        <v>359.1</v>
      </c>
      <c r="J1246" s="509">
        <v>16</v>
      </c>
      <c r="K1246" s="509">
        <v>5745.5999999999995</v>
      </c>
      <c r="L1246" s="509">
        <v>0.88888888888888873</v>
      </c>
      <c r="M1246" s="509">
        <v>359.09999999999997</v>
      </c>
      <c r="N1246" s="509">
        <v>19</v>
      </c>
      <c r="O1246" s="509">
        <v>6822.9000000000005</v>
      </c>
      <c r="P1246" s="522">
        <v>1.0555555555555556</v>
      </c>
      <c r="Q1246" s="510">
        <v>359.1</v>
      </c>
    </row>
    <row r="1247" spans="1:17" ht="14.4" customHeight="1" x14ac:dyDescent="0.3">
      <c r="A1247" s="505" t="s">
        <v>2491</v>
      </c>
      <c r="B1247" s="506" t="s">
        <v>1917</v>
      </c>
      <c r="C1247" s="506" t="s">
        <v>1887</v>
      </c>
      <c r="D1247" s="506" t="s">
        <v>2311</v>
      </c>
      <c r="E1247" s="506" t="s">
        <v>2312</v>
      </c>
      <c r="F1247" s="509"/>
      <c r="G1247" s="509"/>
      <c r="H1247" s="509"/>
      <c r="I1247" s="509"/>
      <c r="J1247" s="509"/>
      <c r="K1247" s="509"/>
      <c r="L1247" s="509"/>
      <c r="M1247" s="509"/>
      <c r="N1247" s="509">
        <v>1</v>
      </c>
      <c r="O1247" s="509">
        <v>565.85</v>
      </c>
      <c r="P1247" s="522"/>
      <c r="Q1247" s="510">
        <v>565.85</v>
      </c>
    </row>
    <row r="1248" spans="1:17" ht="14.4" customHeight="1" x14ac:dyDescent="0.3">
      <c r="A1248" s="505" t="s">
        <v>2491</v>
      </c>
      <c r="B1248" s="506" t="s">
        <v>1917</v>
      </c>
      <c r="C1248" s="506" t="s">
        <v>1887</v>
      </c>
      <c r="D1248" s="506" t="s">
        <v>2450</v>
      </c>
      <c r="E1248" s="506" t="s">
        <v>2451</v>
      </c>
      <c r="F1248" s="509"/>
      <c r="G1248" s="509"/>
      <c r="H1248" s="509"/>
      <c r="I1248" s="509"/>
      <c r="J1248" s="509">
        <v>1</v>
      </c>
      <c r="K1248" s="509">
        <v>13078</v>
      </c>
      <c r="L1248" s="509"/>
      <c r="M1248" s="509">
        <v>13078</v>
      </c>
      <c r="N1248" s="509">
        <v>1</v>
      </c>
      <c r="O1248" s="509">
        <v>13078</v>
      </c>
      <c r="P1248" s="522"/>
      <c r="Q1248" s="510">
        <v>13078</v>
      </c>
    </row>
    <row r="1249" spans="1:17" ht="14.4" customHeight="1" x14ac:dyDescent="0.3">
      <c r="A1249" s="505" t="s">
        <v>2491</v>
      </c>
      <c r="B1249" s="506" t="s">
        <v>1917</v>
      </c>
      <c r="C1249" s="506" t="s">
        <v>1887</v>
      </c>
      <c r="D1249" s="506" t="s">
        <v>2043</v>
      </c>
      <c r="E1249" s="506" t="s">
        <v>2044</v>
      </c>
      <c r="F1249" s="509">
        <v>17</v>
      </c>
      <c r="G1249" s="509">
        <v>286138.73</v>
      </c>
      <c r="H1249" s="509">
        <v>1</v>
      </c>
      <c r="I1249" s="509">
        <v>16831.689999999999</v>
      </c>
      <c r="J1249" s="509">
        <v>21</v>
      </c>
      <c r="K1249" s="509">
        <v>353465.49</v>
      </c>
      <c r="L1249" s="509">
        <v>1.2352941176470589</v>
      </c>
      <c r="M1249" s="509">
        <v>16831.689999999999</v>
      </c>
      <c r="N1249" s="509">
        <v>25</v>
      </c>
      <c r="O1249" s="509">
        <v>420792.25</v>
      </c>
      <c r="P1249" s="522">
        <v>1.4705882352941178</v>
      </c>
      <c r="Q1249" s="510">
        <v>16831.689999999999</v>
      </c>
    </row>
    <row r="1250" spans="1:17" ht="14.4" customHeight="1" x14ac:dyDescent="0.3">
      <c r="A1250" s="505" t="s">
        <v>2491</v>
      </c>
      <c r="B1250" s="506" t="s">
        <v>1917</v>
      </c>
      <c r="C1250" s="506" t="s">
        <v>1887</v>
      </c>
      <c r="D1250" s="506" t="s">
        <v>2047</v>
      </c>
      <c r="E1250" s="506" t="s">
        <v>2048</v>
      </c>
      <c r="F1250" s="509"/>
      <c r="G1250" s="509"/>
      <c r="H1250" s="509"/>
      <c r="I1250" s="509"/>
      <c r="J1250" s="509">
        <v>5</v>
      </c>
      <c r="K1250" s="509">
        <v>32935.65</v>
      </c>
      <c r="L1250" s="509"/>
      <c r="M1250" s="509">
        <v>6587.13</v>
      </c>
      <c r="N1250" s="509">
        <v>5</v>
      </c>
      <c r="O1250" s="509">
        <v>32935.65</v>
      </c>
      <c r="P1250" s="522"/>
      <c r="Q1250" s="510">
        <v>6587.13</v>
      </c>
    </row>
    <row r="1251" spans="1:17" ht="14.4" customHeight="1" x14ac:dyDescent="0.3">
      <c r="A1251" s="505" t="s">
        <v>2491</v>
      </c>
      <c r="B1251" s="506" t="s">
        <v>1917</v>
      </c>
      <c r="C1251" s="506" t="s">
        <v>1887</v>
      </c>
      <c r="D1251" s="506" t="s">
        <v>2055</v>
      </c>
      <c r="E1251" s="506" t="s">
        <v>2056</v>
      </c>
      <c r="F1251" s="509">
        <v>17</v>
      </c>
      <c r="G1251" s="509">
        <v>1375918.7999999998</v>
      </c>
      <c r="H1251" s="509">
        <v>1</v>
      </c>
      <c r="I1251" s="509">
        <v>80936.399999999994</v>
      </c>
      <c r="J1251" s="509">
        <v>21</v>
      </c>
      <c r="K1251" s="509">
        <v>1699664.3999999997</v>
      </c>
      <c r="L1251" s="509">
        <v>1.2352941176470587</v>
      </c>
      <c r="M1251" s="509">
        <v>80936.39999999998</v>
      </c>
      <c r="N1251" s="509">
        <v>28</v>
      </c>
      <c r="O1251" s="509">
        <v>2266219.1999999997</v>
      </c>
      <c r="P1251" s="522">
        <v>1.6470588235294117</v>
      </c>
      <c r="Q1251" s="510">
        <v>80936.399999999994</v>
      </c>
    </row>
    <row r="1252" spans="1:17" ht="14.4" customHeight="1" x14ac:dyDescent="0.3">
      <c r="A1252" s="505" t="s">
        <v>2491</v>
      </c>
      <c r="B1252" s="506" t="s">
        <v>1917</v>
      </c>
      <c r="C1252" s="506" t="s">
        <v>1887</v>
      </c>
      <c r="D1252" s="506" t="s">
        <v>2283</v>
      </c>
      <c r="E1252" s="506" t="s">
        <v>2284</v>
      </c>
      <c r="F1252" s="509"/>
      <c r="G1252" s="509"/>
      <c r="H1252" s="509"/>
      <c r="I1252" s="509"/>
      <c r="J1252" s="509">
        <v>1</v>
      </c>
      <c r="K1252" s="509">
        <v>25375.88</v>
      </c>
      <c r="L1252" s="509"/>
      <c r="M1252" s="509">
        <v>25375.88</v>
      </c>
      <c r="N1252" s="509"/>
      <c r="O1252" s="509"/>
      <c r="P1252" s="522"/>
      <c r="Q1252" s="510"/>
    </row>
    <row r="1253" spans="1:17" ht="14.4" customHeight="1" x14ac:dyDescent="0.3">
      <c r="A1253" s="505" t="s">
        <v>2491</v>
      </c>
      <c r="B1253" s="506" t="s">
        <v>1917</v>
      </c>
      <c r="C1253" s="506" t="s">
        <v>1887</v>
      </c>
      <c r="D1253" s="506" t="s">
        <v>2059</v>
      </c>
      <c r="E1253" s="506" t="s">
        <v>2060</v>
      </c>
      <c r="F1253" s="509">
        <v>1</v>
      </c>
      <c r="G1253" s="509">
        <v>26449.24</v>
      </c>
      <c r="H1253" s="509">
        <v>1</v>
      </c>
      <c r="I1253" s="509">
        <v>26449.24</v>
      </c>
      <c r="J1253" s="509"/>
      <c r="K1253" s="509"/>
      <c r="L1253" s="509"/>
      <c r="M1253" s="509"/>
      <c r="N1253" s="509"/>
      <c r="O1253" s="509"/>
      <c r="P1253" s="522"/>
      <c r="Q1253" s="510"/>
    </row>
    <row r="1254" spans="1:17" ht="14.4" customHeight="1" x14ac:dyDescent="0.3">
      <c r="A1254" s="505" t="s">
        <v>2491</v>
      </c>
      <c r="B1254" s="506" t="s">
        <v>1917</v>
      </c>
      <c r="C1254" s="506" t="s">
        <v>1887</v>
      </c>
      <c r="D1254" s="506" t="s">
        <v>2492</v>
      </c>
      <c r="E1254" s="506" t="s">
        <v>2493</v>
      </c>
      <c r="F1254" s="509"/>
      <c r="G1254" s="509"/>
      <c r="H1254" s="509"/>
      <c r="I1254" s="509"/>
      <c r="J1254" s="509">
        <v>2</v>
      </c>
      <c r="K1254" s="509">
        <v>26131.08</v>
      </c>
      <c r="L1254" s="509"/>
      <c r="M1254" s="509">
        <v>13065.54</v>
      </c>
      <c r="N1254" s="509">
        <v>1</v>
      </c>
      <c r="O1254" s="509">
        <v>13065.54</v>
      </c>
      <c r="P1254" s="522"/>
      <c r="Q1254" s="510">
        <v>13065.54</v>
      </c>
    </row>
    <row r="1255" spans="1:17" ht="14.4" customHeight="1" x14ac:dyDescent="0.3">
      <c r="A1255" s="505" t="s">
        <v>2491</v>
      </c>
      <c r="B1255" s="506" t="s">
        <v>1917</v>
      </c>
      <c r="C1255" s="506" t="s">
        <v>1887</v>
      </c>
      <c r="D1255" s="506" t="s">
        <v>2063</v>
      </c>
      <c r="E1255" s="506" t="s">
        <v>2064</v>
      </c>
      <c r="F1255" s="509"/>
      <c r="G1255" s="509"/>
      <c r="H1255" s="509"/>
      <c r="I1255" s="509"/>
      <c r="J1255" s="509">
        <v>25</v>
      </c>
      <c r="K1255" s="509">
        <v>109000</v>
      </c>
      <c r="L1255" s="509"/>
      <c r="M1255" s="509">
        <v>4360</v>
      </c>
      <c r="N1255" s="509">
        <v>27</v>
      </c>
      <c r="O1255" s="509">
        <v>117720</v>
      </c>
      <c r="P1255" s="522"/>
      <c r="Q1255" s="510">
        <v>4360</v>
      </c>
    </row>
    <row r="1256" spans="1:17" ht="14.4" customHeight="1" x14ac:dyDescent="0.3">
      <c r="A1256" s="505" t="s">
        <v>2491</v>
      </c>
      <c r="B1256" s="506" t="s">
        <v>1917</v>
      </c>
      <c r="C1256" s="506" t="s">
        <v>1887</v>
      </c>
      <c r="D1256" s="506" t="s">
        <v>2285</v>
      </c>
      <c r="E1256" s="506" t="s">
        <v>2286</v>
      </c>
      <c r="F1256" s="509"/>
      <c r="G1256" s="509"/>
      <c r="H1256" s="509"/>
      <c r="I1256" s="509"/>
      <c r="J1256" s="509"/>
      <c r="K1256" s="509"/>
      <c r="L1256" s="509"/>
      <c r="M1256" s="509"/>
      <c r="N1256" s="509">
        <v>1</v>
      </c>
      <c r="O1256" s="509">
        <v>33125.26</v>
      </c>
      <c r="P1256" s="522"/>
      <c r="Q1256" s="510">
        <v>33125.26</v>
      </c>
    </row>
    <row r="1257" spans="1:17" ht="14.4" customHeight="1" x14ac:dyDescent="0.3">
      <c r="A1257" s="505" t="s">
        <v>2491</v>
      </c>
      <c r="B1257" s="506" t="s">
        <v>1917</v>
      </c>
      <c r="C1257" s="506" t="s">
        <v>1887</v>
      </c>
      <c r="D1257" s="506" t="s">
        <v>2067</v>
      </c>
      <c r="E1257" s="506" t="s">
        <v>2068</v>
      </c>
      <c r="F1257" s="509"/>
      <c r="G1257" s="509"/>
      <c r="H1257" s="509"/>
      <c r="I1257" s="509"/>
      <c r="J1257" s="509">
        <v>8</v>
      </c>
      <c r="K1257" s="509">
        <v>3046.88</v>
      </c>
      <c r="L1257" s="509"/>
      <c r="M1257" s="509">
        <v>380.86</v>
      </c>
      <c r="N1257" s="509">
        <v>4</v>
      </c>
      <c r="O1257" s="509">
        <v>1523.44</v>
      </c>
      <c r="P1257" s="522"/>
      <c r="Q1257" s="510">
        <v>380.86</v>
      </c>
    </row>
    <row r="1258" spans="1:17" ht="14.4" customHeight="1" x14ac:dyDescent="0.3">
      <c r="A1258" s="505" t="s">
        <v>2491</v>
      </c>
      <c r="B1258" s="506" t="s">
        <v>1917</v>
      </c>
      <c r="C1258" s="506" t="s">
        <v>1887</v>
      </c>
      <c r="D1258" s="506" t="s">
        <v>2460</v>
      </c>
      <c r="E1258" s="506" t="s">
        <v>2445</v>
      </c>
      <c r="F1258" s="509"/>
      <c r="G1258" s="509"/>
      <c r="H1258" s="509"/>
      <c r="I1258" s="509"/>
      <c r="J1258" s="509">
        <v>1</v>
      </c>
      <c r="K1258" s="509">
        <v>15675</v>
      </c>
      <c r="L1258" s="509"/>
      <c r="M1258" s="509">
        <v>15675</v>
      </c>
      <c r="N1258" s="509"/>
      <c r="O1258" s="509"/>
      <c r="P1258" s="522"/>
      <c r="Q1258" s="510"/>
    </row>
    <row r="1259" spans="1:17" ht="14.4" customHeight="1" x14ac:dyDescent="0.3">
      <c r="A1259" s="505" t="s">
        <v>2491</v>
      </c>
      <c r="B1259" s="506" t="s">
        <v>1917</v>
      </c>
      <c r="C1259" s="506" t="s">
        <v>1887</v>
      </c>
      <c r="D1259" s="506" t="s">
        <v>2287</v>
      </c>
      <c r="E1259" s="506" t="s">
        <v>2288</v>
      </c>
      <c r="F1259" s="509"/>
      <c r="G1259" s="509"/>
      <c r="H1259" s="509"/>
      <c r="I1259" s="509"/>
      <c r="J1259" s="509">
        <v>1</v>
      </c>
      <c r="K1259" s="509">
        <v>4890.29</v>
      </c>
      <c r="L1259" s="509"/>
      <c r="M1259" s="509">
        <v>4890.29</v>
      </c>
      <c r="N1259" s="509"/>
      <c r="O1259" s="509"/>
      <c r="P1259" s="522"/>
      <c r="Q1259" s="510"/>
    </row>
    <row r="1260" spans="1:17" ht="14.4" customHeight="1" x14ac:dyDescent="0.3">
      <c r="A1260" s="505" t="s">
        <v>2491</v>
      </c>
      <c r="B1260" s="506" t="s">
        <v>1917</v>
      </c>
      <c r="C1260" s="506" t="s">
        <v>1887</v>
      </c>
      <c r="D1260" s="506" t="s">
        <v>2077</v>
      </c>
      <c r="E1260" s="506" t="s">
        <v>2078</v>
      </c>
      <c r="F1260" s="509"/>
      <c r="G1260" s="509"/>
      <c r="H1260" s="509"/>
      <c r="I1260" s="509"/>
      <c r="J1260" s="509">
        <v>2</v>
      </c>
      <c r="K1260" s="509">
        <v>60270</v>
      </c>
      <c r="L1260" s="509"/>
      <c r="M1260" s="509">
        <v>30135</v>
      </c>
      <c r="N1260" s="509">
        <v>2</v>
      </c>
      <c r="O1260" s="509">
        <v>60270</v>
      </c>
      <c r="P1260" s="522"/>
      <c r="Q1260" s="510">
        <v>30135</v>
      </c>
    </row>
    <row r="1261" spans="1:17" ht="14.4" customHeight="1" x14ac:dyDescent="0.3">
      <c r="A1261" s="505" t="s">
        <v>2491</v>
      </c>
      <c r="B1261" s="506" t="s">
        <v>1917</v>
      </c>
      <c r="C1261" s="506" t="s">
        <v>1887</v>
      </c>
      <c r="D1261" s="506" t="s">
        <v>2085</v>
      </c>
      <c r="E1261" s="506" t="s">
        <v>2086</v>
      </c>
      <c r="F1261" s="509"/>
      <c r="G1261" s="509"/>
      <c r="H1261" s="509"/>
      <c r="I1261" s="509"/>
      <c r="J1261" s="509"/>
      <c r="K1261" s="509"/>
      <c r="L1261" s="509"/>
      <c r="M1261" s="509"/>
      <c r="N1261" s="509">
        <v>10</v>
      </c>
      <c r="O1261" s="509">
        <v>24935.9</v>
      </c>
      <c r="P1261" s="522"/>
      <c r="Q1261" s="510">
        <v>2493.59</v>
      </c>
    </row>
    <row r="1262" spans="1:17" ht="14.4" customHeight="1" x14ac:dyDescent="0.3">
      <c r="A1262" s="505" t="s">
        <v>2491</v>
      </c>
      <c r="B1262" s="506" t="s">
        <v>1917</v>
      </c>
      <c r="C1262" s="506" t="s">
        <v>1887</v>
      </c>
      <c r="D1262" s="506" t="s">
        <v>2494</v>
      </c>
      <c r="E1262" s="506" t="s">
        <v>2495</v>
      </c>
      <c r="F1262" s="509"/>
      <c r="G1262" s="509"/>
      <c r="H1262" s="509"/>
      <c r="I1262" s="509"/>
      <c r="J1262" s="509"/>
      <c r="K1262" s="509"/>
      <c r="L1262" s="509"/>
      <c r="M1262" s="509"/>
      <c r="N1262" s="509">
        <v>0.25</v>
      </c>
      <c r="O1262" s="509">
        <v>149.81</v>
      </c>
      <c r="P1262" s="522"/>
      <c r="Q1262" s="510">
        <v>599.24</v>
      </c>
    </row>
    <row r="1263" spans="1:17" ht="14.4" customHeight="1" x14ac:dyDescent="0.3">
      <c r="A1263" s="505" t="s">
        <v>2491</v>
      </c>
      <c r="B1263" s="506" t="s">
        <v>1917</v>
      </c>
      <c r="C1263" s="506" t="s">
        <v>1894</v>
      </c>
      <c r="D1263" s="506" t="s">
        <v>2089</v>
      </c>
      <c r="E1263" s="506" t="s">
        <v>2090</v>
      </c>
      <c r="F1263" s="509">
        <v>8</v>
      </c>
      <c r="G1263" s="509">
        <v>1640</v>
      </c>
      <c r="H1263" s="509">
        <v>1</v>
      </c>
      <c r="I1263" s="509">
        <v>205</v>
      </c>
      <c r="J1263" s="509">
        <v>4</v>
      </c>
      <c r="K1263" s="509">
        <v>821</v>
      </c>
      <c r="L1263" s="509">
        <v>0.50060975609756098</v>
      </c>
      <c r="M1263" s="509">
        <v>205.25</v>
      </c>
      <c r="N1263" s="509">
        <v>1</v>
      </c>
      <c r="O1263" s="509">
        <v>207</v>
      </c>
      <c r="P1263" s="522">
        <v>0.12621951219512195</v>
      </c>
      <c r="Q1263" s="510">
        <v>207</v>
      </c>
    </row>
    <row r="1264" spans="1:17" ht="14.4" customHeight="1" x14ac:dyDescent="0.3">
      <c r="A1264" s="505" t="s">
        <v>2491</v>
      </c>
      <c r="B1264" s="506" t="s">
        <v>1917</v>
      </c>
      <c r="C1264" s="506" t="s">
        <v>1894</v>
      </c>
      <c r="D1264" s="506" t="s">
        <v>2091</v>
      </c>
      <c r="E1264" s="506" t="s">
        <v>2092</v>
      </c>
      <c r="F1264" s="509">
        <v>33</v>
      </c>
      <c r="G1264" s="509">
        <v>4950</v>
      </c>
      <c r="H1264" s="509">
        <v>1</v>
      </c>
      <c r="I1264" s="509">
        <v>150</v>
      </c>
      <c r="J1264" s="509">
        <v>36</v>
      </c>
      <c r="K1264" s="509">
        <v>5411</v>
      </c>
      <c r="L1264" s="509">
        <v>1.0931313131313132</v>
      </c>
      <c r="M1264" s="509">
        <v>150.30555555555554</v>
      </c>
      <c r="N1264" s="509">
        <v>31</v>
      </c>
      <c r="O1264" s="509">
        <v>4681</v>
      </c>
      <c r="P1264" s="522">
        <v>0.94565656565656564</v>
      </c>
      <c r="Q1264" s="510">
        <v>151</v>
      </c>
    </row>
    <row r="1265" spans="1:17" ht="14.4" customHeight="1" x14ac:dyDescent="0.3">
      <c r="A1265" s="505" t="s">
        <v>2491</v>
      </c>
      <c r="B1265" s="506" t="s">
        <v>1917</v>
      </c>
      <c r="C1265" s="506" t="s">
        <v>1894</v>
      </c>
      <c r="D1265" s="506" t="s">
        <v>2093</v>
      </c>
      <c r="E1265" s="506" t="s">
        <v>2094</v>
      </c>
      <c r="F1265" s="509">
        <v>74</v>
      </c>
      <c r="G1265" s="509">
        <v>13468</v>
      </c>
      <c r="H1265" s="509">
        <v>1</v>
      </c>
      <c r="I1265" s="509">
        <v>182</v>
      </c>
      <c r="J1265" s="509">
        <v>69</v>
      </c>
      <c r="K1265" s="509">
        <v>12591</v>
      </c>
      <c r="L1265" s="509">
        <v>0.93488268488268489</v>
      </c>
      <c r="M1265" s="509">
        <v>182.47826086956522</v>
      </c>
      <c r="N1265" s="509">
        <v>87</v>
      </c>
      <c r="O1265" s="509">
        <v>15921</v>
      </c>
      <c r="P1265" s="522">
        <v>1.182135432135432</v>
      </c>
      <c r="Q1265" s="510">
        <v>183</v>
      </c>
    </row>
    <row r="1266" spans="1:17" ht="14.4" customHeight="1" x14ac:dyDescent="0.3">
      <c r="A1266" s="505" t="s">
        <v>2491</v>
      </c>
      <c r="B1266" s="506" t="s">
        <v>1917</v>
      </c>
      <c r="C1266" s="506" t="s">
        <v>1894</v>
      </c>
      <c r="D1266" s="506" t="s">
        <v>2095</v>
      </c>
      <c r="E1266" s="506" t="s">
        <v>2096</v>
      </c>
      <c r="F1266" s="509">
        <v>33</v>
      </c>
      <c r="G1266" s="509">
        <v>4092</v>
      </c>
      <c r="H1266" s="509">
        <v>1</v>
      </c>
      <c r="I1266" s="509">
        <v>124</v>
      </c>
      <c r="J1266" s="509">
        <v>28</v>
      </c>
      <c r="K1266" s="509">
        <v>3480</v>
      </c>
      <c r="L1266" s="509">
        <v>0.85043988269794724</v>
      </c>
      <c r="M1266" s="509">
        <v>124.28571428571429</v>
      </c>
      <c r="N1266" s="509">
        <v>37</v>
      </c>
      <c r="O1266" s="509">
        <v>4625</v>
      </c>
      <c r="P1266" s="522">
        <v>1.1302541544477029</v>
      </c>
      <c r="Q1266" s="510">
        <v>125</v>
      </c>
    </row>
    <row r="1267" spans="1:17" ht="14.4" customHeight="1" x14ac:dyDescent="0.3">
      <c r="A1267" s="505" t="s">
        <v>2491</v>
      </c>
      <c r="B1267" s="506" t="s">
        <v>1917</v>
      </c>
      <c r="C1267" s="506" t="s">
        <v>1894</v>
      </c>
      <c r="D1267" s="506" t="s">
        <v>2097</v>
      </c>
      <c r="E1267" s="506" t="s">
        <v>2098</v>
      </c>
      <c r="F1267" s="509">
        <v>31</v>
      </c>
      <c r="G1267" s="509">
        <v>6727</v>
      </c>
      <c r="H1267" s="509">
        <v>1</v>
      </c>
      <c r="I1267" s="509">
        <v>217</v>
      </c>
      <c r="J1267" s="509">
        <v>22</v>
      </c>
      <c r="K1267" s="509">
        <v>4788</v>
      </c>
      <c r="L1267" s="509">
        <v>0.71175858480749221</v>
      </c>
      <c r="M1267" s="509">
        <v>217.63636363636363</v>
      </c>
      <c r="N1267" s="509">
        <v>22</v>
      </c>
      <c r="O1267" s="509">
        <v>4818</v>
      </c>
      <c r="P1267" s="522">
        <v>0.71621822506317823</v>
      </c>
      <c r="Q1267" s="510">
        <v>219</v>
      </c>
    </row>
    <row r="1268" spans="1:17" ht="14.4" customHeight="1" x14ac:dyDescent="0.3">
      <c r="A1268" s="505" t="s">
        <v>2491</v>
      </c>
      <c r="B1268" s="506" t="s">
        <v>1917</v>
      </c>
      <c r="C1268" s="506" t="s">
        <v>1894</v>
      </c>
      <c r="D1268" s="506" t="s">
        <v>2099</v>
      </c>
      <c r="E1268" s="506" t="s">
        <v>2100</v>
      </c>
      <c r="F1268" s="509">
        <v>6</v>
      </c>
      <c r="G1268" s="509">
        <v>1302</v>
      </c>
      <c r="H1268" s="509">
        <v>1</v>
      </c>
      <c r="I1268" s="509">
        <v>217</v>
      </c>
      <c r="J1268" s="509">
        <v>4</v>
      </c>
      <c r="K1268" s="509">
        <v>870</v>
      </c>
      <c r="L1268" s="509">
        <v>0.66820276497695852</v>
      </c>
      <c r="M1268" s="509">
        <v>217.5</v>
      </c>
      <c r="N1268" s="509">
        <v>3</v>
      </c>
      <c r="O1268" s="509">
        <v>657</v>
      </c>
      <c r="P1268" s="522">
        <v>0.50460829493087556</v>
      </c>
      <c r="Q1268" s="510">
        <v>219</v>
      </c>
    </row>
    <row r="1269" spans="1:17" ht="14.4" customHeight="1" x14ac:dyDescent="0.3">
      <c r="A1269" s="505" t="s">
        <v>2491</v>
      </c>
      <c r="B1269" s="506" t="s">
        <v>1917</v>
      </c>
      <c r="C1269" s="506" t="s">
        <v>1894</v>
      </c>
      <c r="D1269" s="506" t="s">
        <v>2103</v>
      </c>
      <c r="E1269" s="506" t="s">
        <v>2104</v>
      </c>
      <c r="F1269" s="509">
        <v>6</v>
      </c>
      <c r="G1269" s="509">
        <v>1314</v>
      </c>
      <c r="H1269" s="509">
        <v>1</v>
      </c>
      <c r="I1269" s="509">
        <v>219</v>
      </c>
      <c r="J1269" s="509">
        <v>14</v>
      </c>
      <c r="K1269" s="509">
        <v>3071</v>
      </c>
      <c r="L1269" s="509">
        <v>2.3371385083713849</v>
      </c>
      <c r="M1269" s="509">
        <v>219.35714285714286</v>
      </c>
      <c r="N1269" s="509">
        <v>25</v>
      </c>
      <c r="O1269" s="509">
        <v>5525</v>
      </c>
      <c r="P1269" s="522">
        <v>4.2047184170471841</v>
      </c>
      <c r="Q1269" s="510">
        <v>221</v>
      </c>
    </row>
    <row r="1270" spans="1:17" ht="14.4" customHeight="1" x14ac:dyDescent="0.3">
      <c r="A1270" s="505" t="s">
        <v>2491</v>
      </c>
      <c r="B1270" s="506" t="s">
        <v>1917</v>
      </c>
      <c r="C1270" s="506" t="s">
        <v>1894</v>
      </c>
      <c r="D1270" s="506" t="s">
        <v>2121</v>
      </c>
      <c r="E1270" s="506" t="s">
        <v>2122</v>
      </c>
      <c r="F1270" s="509">
        <v>1</v>
      </c>
      <c r="G1270" s="509">
        <v>326</v>
      </c>
      <c r="H1270" s="509">
        <v>1</v>
      </c>
      <c r="I1270" s="509">
        <v>326</v>
      </c>
      <c r="J1270" s="509"/>
      <c r="K1270" s="509"/>
      <c r="L1270" s="509"/>
      <c r="M1270" s="509"/>
      <c r="N1270" s="509"/>
      <c r="O1270" s="509"/>
      <c r="P1270" s="522"/>
      <c r="Q1270" s="510"/>
    </row>
    <row r="1271" spans="1:17" ht="14.4" customHeight="1" x14ac:dyDescent="0.3">
      <c r="A1271" s="505" t="s">
        <v>2491</v>
      </c>
      <c r="B1271" s="506" t="s">
        <v>1917</v>
      </c>
      <c r="C1271" s="506" t="s">
        <v>1894</v>
      </c>
      <c r="D1271" s="506" t="s">
        <v>2437</v>
      </c>
      <c r="E1271" s="506" t="s">
        <v>2438</v>
      </c>
      <c r="F1271" s="509">
        <v>1</v>
      </c>
      <c r="G1271" s="509">
        <v>13700</v>
      </c>
      <c r="H1271" s="509">
        <v>1</v>
      </c>
      <c r="I1271" s="509">
        <v>13700</v>
      </c>
      <c r="J1271" s="509">
        <v>3</v>
      </c>
      <c r="K1271" s="509">
        <v>41100</v>
      </c>
      <c r="L1271" s="509">
        <v>3</v>
      </c>
      <c r="M1271" s="509">
        <v>13700</v>
      </c>
      <c r="N1271" s="509">
        <v>2</v>
      </c>
      <c r="O1271" s="509">
        <v>27448</v>
      </c>
      <c r="P1271" s="522">
        <v>2.0035036496350367</v>
      </c>
      <c r="Q1271" s="510">
        <v>13724</v>
      </c>
    </row>
    <row r="1272" spans="1:17" ht="14.4" customHeight="1" x14ac:dyDescent="0.3">
      <c r="A1272" s="505" t="s">
        <v>2491</v>
      </c>
      <c r="B1272" s="506" t="s">
        <v>1917</v>
      </c>
      <c r="C1272" s="506" t="s">
        <v>1894</v>
      </c>
      <c r="D1272" s="506" t="s">
        <v>2123</v>
      </c>
      <c r="E1272" s="506" t="s">
        <v>2124</v>
      </c>
      <c r="F1272" s="509">
        <v>1</v>
      </c>
      <c r="G1272" s="509">
        <v>4493</v>
      </c>
      <c r="H1272" s="509">
        <v>1</v>
      </c>
      <c r="I1272" s="509">
        <v>4493</v>
      </c>
      <c r="J1272" s="509"/>
      <c r="K1272" s="509"/>
      <c r="L1272" s="509"/>
      <c r="M1272" s="509"/>
      <c r="N1272" s="509"/>
      <c r="O1272" s="509"/>
      <c r="P1272" s="522"/>
      <c r="Q1272" s="510"/>
    </row>
    <row r="1273" spans="1:17" ht="14.4" customHeight="1" x14ac:dyDescent="0.3">
      <c r="A1273" s="505" t="s">
        <v>2491</v>
      </c>
      <c r="B1273" s="506" t="s">
        <v>1917</v>
      </c>
      <c r="C1273" s="506" t="s">
        <v>1894</v>
      </c>
      <c r="D1273" s="506" t="s">
        <v>2125</v>
      </c>
      <c r="E1273" s="506" t="s">
        <v>2126</v>
      </c>
      <c r="F1273" s="509"/>
      <c r="G1273" s="509"/>
      <c r="H1273" s="509"/>
      <c r="I1273" s="509"/>
      <c r="J1273" s="509">
        <v>6</v>
      </c>
      <c r="K1273" s="509">
        <v>24770</v>
      </c>
      <c r="L1273" s="509"/>
      <c r="M1273" s="509">
        <v>4128.333333333333</v>
      </c>
      <c r="N1273" s="509">
        <v>4</v>
      </c>
      <c r="O1273" s="509">
        <v>16556</v>
      </c>
      <c r="P1273" s="522"/>
      <c r="Q1273" s="510">
        <v>4139</v>
      </c>
    </row>
    <row r="1274" spans="1:17" ht="14.4" customHeight="1" x14ac:dyDescent="0.3">
      <c r="A1274" s="505" t="s">
        <v>2491</v>
      </c>
      <c r="B1274" s="506" t="s">
        <v>1917</v>
      </c>
      <c r="C1274" s="506" t="s">
        <v>1894</v>
      </c>
      <c r="D1274" s="506" t="s">
        <v>2131</v>
      </c>
      <c r="E1274" s="506" t="s">
        <v>2132</v>
      </c>
      <c r="F1274" s="509"/>
      <c r="G1274" s="509"/>
      <c r="H1274" s="509"/>
      <c r="I1274" s="509"/>
      <c r="J1274" s="509">
        <v>1</v>
      </c>
      <c r="K1274" s="509">
        <v>1523</v>
      </c>
      <c r="L1274" s="509"/>
      <c r="M1274" s="509">
        <v>1523</v>
      </c>
      <c r="N1274" s="509"/>
      <c r="O1274" s="509"/>
      <c r="P1274" s="522"/>
      <c r="Q1274" s="510"/>
    </row>
    <row r="1275" spans="1:17" ht="14.4" customHeight="1" x14ac:dyDescent="0.3">
      <c r="A1275" s="505" t="s">
        <v>2491</v>
      </c>
      <c r="B1275" s="506" t="s">
        <v>1917</v>
      </c>
      <c r="C1275" s="506" t="s">
        <v>1894</v>
      </c>
      <c r="D1275" s="506" t="s">
        <v>2137</v>
      </c>
      <c r="E1275" s="506" t="s">
        <v>2138</v>
      </c>
      <c r="F1275" s="509">
        <v>39</v>
      </c>
      <c r="G1275" s="509">
        <v>148785</v>
      </c>
      <c r="H1275" s="509">
        <v>1</v>
      </c>
      <c r="I1275" s="509">
        <v>3815</v>
      </c>
      <c r="J1275" s="509">
        <v>61</v>
      </c>
      <c r="K1275" s="509">
        <v>232835</v>
      </c>
      <c r="L1275" s="509">
        <v>1.5649090970191888</v>
      </c>
      <c r="M1275" s="509">
        <v>3816.967213114754</v>
      </c>
      <c r="N1275" s="509">
        <v>53</v>
      </c>
      <c r="O1275" s="509">
        <v>202672</v>
      </c>
      <c r="P1275" s="522">
        <v>1.362180327317942</v>
      </c>
      <c r="Q1275" s="510">
        <v>3824</v>
      </c>
    </row>
    <row r="1276" spans="1:17" ht="14.4" customHeight="1" x14ac:dyDescent="0.3">
      <c r="A1276" s="505" t="s">
        <v>2491</v>
      </c>
      <c r="B1276" s="506" t="s">
        <v>1917</v>
      </c>
      <c r="C1276" s="506" t="s">
        <v>1894</v>
      </c>
      <c r="D1276" s="506" t="s">
        <v>2141</v>
      </c>
      <c r="E1276" s="506" t="s">
        <v>2142</v>
      </c>
      <c r="F1276" s="509"/>
      <c r="G1276" s="509"/>
      <c r="H1276" s="509"/>
      <c r="I1276" s="509"/>
      <c r="J1276" s="509">
        <v>3</v>
      </c>
      <c r="K1276" s="509">
        <v>23518</v>
      </c>
      <c r="L1276" s="509"/>
      <c r="M1276" s="509">
        <v>7839.333333333333</v>
      </c>
      <c r="N1276" s="509">
        <v>4</v>
      </c>
      <c r="O1276" s="509">
        <v>31412</v>
      </c>
      <c r="P1276" s="522"/>
      <c r="Q1276" s="510">
        <v>7853</v>
      </c>
    </row>
    <row r="1277" spans="1:17" ht="14.4" customHeight="1" x14ac:dyDescent="0.3">
      <c r="A1277" s="505" t="s">
        <v>2491</v>
      </c>
      <c r="B1277" s="506" t="s">
        <v>1917</v>
      </c>
      <c r="C1277" s="506" t="s">
        <v>1894</v>
      </c>
      <c r="D1277" s="506" t="s">
        <v>2153</v>
      </c>
      <c r="E1277" s="506" t="s">
        <v>2154</v>
      </c>
      <c r="F1277" s="509">
        <v>15</v>
      </c>
      <c r="G1277" s="509">
        <v>19155</v>
      </c>
      <c r="H1277" s="509">
        <v>1</v>
      </c>
      <c r="I1277" s="509">
        <v>1277</v>
      </c>
      <c r="J1277" s="509">
        <v>11</v>
      </c>
      <c r="K1277" s="509">
        <v>14065</v>
      </c>
      <c r="L1277" s="509">
        <v>0.73427303576089797</v>
      </c>
      <c r="M1277" s="509">
        <v>1278.6363636363637</v>
      </c>
      <c r="N1277" s="509">
        <v>17</v>
      </c>
      <c r="O1277" s="509">
        <v>21777</v>
      </c>
      <c r="P1277" s="522">
        <v>1.1368833202819106</v>
      </c>
      <c r="Q1277" s="510">
        <v>1281</v>
      </c>
    </row>
    <row r="1278" spans="1:17" ht="14.4" customHeight="1" x14ac:dyDescent="0.3">
      <c r="A1278" s="505" t="s">
        <v>2491</v>
      </c>
      <c r="B1278" s="506" t="s">
        <v>1917</v>
      </c>
      <c r="C1278" s="506" t="s">
        <v>1894</v>
      </c>
      <c r="D1278" s="506" t="s">
        <v>2155</v>
      </c>
      <c r="E1278" s="506" t="s">
        <v>2156</v>
      </c>
      <c r="F1278" s="509">
        <v>6</v>
      </c>
      <c r="G1278" s="509">
        <v>6984</v>
      </c>
      <c r="H1278" s="509">
        <v>1</v>
      </c>
      <c r="I1278" s="509">
        <v>1164</v>
      </c>
      <c r="J1278" s="509">
        <v>4</v>
      </c>
      <c r="K1278" s="509">
        <v>4660</v>
      </c>
      <c r="L1278" s="509">
        <v>0.66723940435280638</v>
      </c>
      <c r="M1278" s="509">
        <v>1165</v>
      </c>
      <c r="N1278" s="509">
        <v>7</v>
      </c>
      <c r="O1278" s="509">
        <v>8169</v>
      </c>
      <c r="P1278" s="522">
        <v>1.1696735395189004</v>
      </c>
      <c r="Q1278" s="510">
        <v>1167</v>
      </c>
    </row>
    <row r="1279" spans="1:17" ht="14.4" customHeight="1" x14ac:dyDescent="0.3">
      <c r="A1279" s="505" t="s">
        <v>2491</v>
      </c>
      <c r="B1279" s="506" t="s">
        <v>1917</v>
      </c>
      <c r="C1279" s="506" t="s">
        <v>1894</v>
      </c>
      <c r="D1279" s="506" t="s">
        <v>2157</v>
      </c>
      <c r="E1279" s="506" t="s">
        <v>2158</v>
      </c>
      <c r="F1279" s="509">
        <v>633</v>
      </c>
      <c r="G1279" s="509">
        <v>3208044</v>
      </c>
      <c r="H1279" s="509">
        <v>1</v>
      </c>
      <c r="I1279" s="509">
        <v>5068</v>
      </c>
      <c r="J1279" s="509">
        <v>658</v>
      </c>
      <c r="K1279" s="509">
        <v>3336196</v>
      </c>
      <c r="L1279" s="509">
        <v>1.0399470830200583</v>
      </c>
      <c r="M1279" s="509">
        <v>5070.2066869300916</v>
      </c>
      <c r="N1279" s="509">
        <v>769</v>
      </c>
      <c r="O1279" s="509">
        <v>3903444</v>
      </c>
      <c r="P1279" s="522">
        <v>1.216767600444383</v>
      </c>
      <c r="Q1279" s="510">
        <v>5076</v>
      </c>
    </row>
    <row r="1280" spans="1:17" ht="14.4" customHeight="1" x14ac:dyDescent="0.3">
      <c r="A1280" s="505" t="s">
        <v>2491</v>
      </c>
      <c r="B1280" s="506" t="s">
        <v>1917</v>
      </c>
      <c r="C1280" s="506" t="s">
        <v>1894</v>
      </c>
      <c r="D1280" s="506" t="s">
        <v>2159</v>
      </c>
      <c r="E1280" s="506" t="s">
        <v>2160</v>
      </c>
      <c r="F1280" s="509"/>
      <c r="G1280" s="509"/>
      <c r="H1280" s="509"/>
      <c r="I1280" s="509"/>
      <c r="J1280" s="509"/>
      <c r="K1280" s="509"/>
      <c r="L1280" s="509"/>
      <c r="M1280" s="509"/>
      <c r="N1280" s="509">
        <v>1</v>
      </c>
      <c r="O1280" s="509">
        <v>7685</v>
      </c>
      <c r="P1280" s="522"/>
      <c r="Q1280" s="510">
        <v>7685</v>
      </c>
    </row>
    <row r="1281" spans="1:17" ht="14.4" customHeight="1" x14ac:dyDescent="0.3">
      <c r="A1281" s="505" t="s">
        <v>2491</v>
      </c>
      <c r="B1281" s="506" t="s">
        <v>1917</v>
      </c>
      <c r="C1281" s="506" t="s">
        <v>1894</v>
      </c>
      <c r="D1281" s="506" t="s">
        <v>2161</v>
      </c>
      <c r="E1281" s="506" t="s">
        <v>2162</v>
      </c>
      <c r="F1281" s="509">
        <v>94</v>
      </c>
      <c r="G1281" s="509">
        <v>517752</v>
      </c>
      <c r="H1281" s="509">
        <v>1</v>
      </c>
      <c r="I1281" s="509">
        <v>5508</v>
      </c>
      <c r="J1281" s="509">
        <v>112</v>
      </c>
      <c r="K1281" s="509">
        <v>617142</v>
      </c>
      <c r="L1281" s="509">
        <v>1.1919644926528532</v>
      </c>
      <c r="M1281" s="509">
        <v>5510.1964285714284</v>
      </c>
      <c r="N1281" s="509">
        <v>142</v>
      </c>
      <c r="O1281" s="509">
        <v>783272</v>
      </c>
      <c r="P1281" s="522">
        <v>1.5128323985228449</v>
      </c>
      <c r="Q1281" s="510">
        <v>5516</v>
      </c>
    </row>
    <row r="1282" spans="1:17" ht="14.4" customHeight="1" x14ac:dyDescent="0.3">
      <c r="A1282" s="505" t="s">
        <v>2491</v>
      </c>
      <c r="B1282" s="506" t="s">
        <v>1917</v>
      </c>
      <c r="C1282" s="506" t="s">
        <v>1894</v>
      </c>
      <c r="D1282" s="506" t="s">
        <v>2165</v>
      </c>
      <c r="E1282" s="506" t="s">
        <v>2166</v>
      </c>
      <c r="F1282" s="509">
        <v>1</v>
      </c>
      <c r="G1282" s="509">
        <v>742</v>
      </c>
      <c r="H1282" s="509">
        <v>1</v>
      </c>
      <c r="I1282" s="509">
        <v>742</v>
      </c>
      <c r="J1282" s="509">
        <v>1</v>
      </c>
      <c r="K1282" s="509">
        <v>742</v>
      </c>
      <c r="L1282" s="509">
        <v>1</v>
      </c>
      <c r="M1282" s="509">
        <v>742</v>
      </c>
      <c r="N1282" s="509"/>
      <c r="O1282" s="509"/>
      <c r="P1282" s="522"/>
      <c r="Q1282" s="510"/>
    </row>
    <row r="1283" spans="1:17" ht="14.4" customHeight="1" x14ac:dyDescent="0.3">
      <c r="A1283" s="505" t="s">
        <v>2491</v>
      </c>
      <c r="B1283" s="506" t="s">
        <v>1917</v>
      </c>
      <c r="C1283" s="506" t="s">
        <v>1894</v>
      </c>
      <c r="D1283" s="506" t="s">
        <v>2167</v>
      </c>
      <c r="E1283" s="506" t="s">
        <v>2168</v>
      </c>
      <c r="F1283" s="509">
        <v>387</v>
      </c>
      <c r="G1283" s="509">
        <v>66951</v>
      </c>
      <c r="H1283" s="509">
        <v>1</v>
      </c>
      <c r="I1283" s="509">
        <v>173</v>
      </c>
      <c r="J1283" s="509">
        <v>397</v>
      </c>
      <c r="K1283" s="509">
        <v>68489</v>
      </c>
      <c r="L1283" s="509">
        <v>1.022972024316291</v>
      </c>
      <c r="M1283" s="509">
        <v>172.51637279596977</v>
      </c>
      <c r="N1283" s="509">
        <v>461</v>
      </c>
      <c r="O1283" s="509">
        <v>80675</v>
      </c>
      <c r="P1283" s="522">
        <v>1.2049857358366567</v>
      </c>
      <c r="Q1283" s="510">
        <v>175</v>
      </c>
    </row>
    <row r="1284" spans="1:17" ht="14.4" customHeight="1" x14ac:dyDescent="0.3">
      <c r="A1284" s="505" t="s">
        <v>2491</v>
      </c>
      <c r="B1284" s="506" t="s">
        <v>1917</v>
      </c>
      <c r="C1284" s="506" t="s">
        <v>1894</v>
      </c>
      <c r="D1284" s="506" t="s">
        <v>2169</v>
      </c>
      <c r="E1284" s="506" t="s">
        <v>2170</v>
      </c>
      <c r="F1284" s="509">
        <v>351</v>
      </c>
      <c r="G1284" s="509">
        <v>700596</v>
      </c>
      <c r="H1284" s="509">
        <v>1</v>
      </c>
      <c r="I1284" s="509">
        <v>1996</v>
      </c>
      <c r="J1284" s="509">
        <v>383</v>
      </c>
      <c r="K1284" s="509">
        <v>764945</v>
      </c>
      <c r="L1284" s="509">
        <v>1.0918489400453328</v>
      </c>
      <c r="M1284" s="509">
        <v>1997.2454308093995</v>
      </c>
      <c r="N1284" s="509">
        <v>371</v>
      </c>
      <c r="O1284" s="509">
        <v>742371</v>
      </c>
      <c r="P1284" s="522">
        <v>1.0596278026137746</v>
      </c>
      <c r="Q1284" s="510">
        <v>2001</v>
      </c>
    </row>
    <row r="1285" spans="1:17" ht="14.4" customHeight="1" x14ac:dyDescent="0.3">
      <c r="A1285" s="505" t="s">
        <v>2491</v>
      </c>
      <c r="B1285" s="506" t="s">
        <v>1917</v>
      </c>
      <c r="C1285" s="506" t="s">
        <v>1894</v>
      </c>
      <c r="D1285" s="506" t="s">
        <v>2175</v>
      </c>
      <c r="E1285" s="506" t="s">
        <v>2176</v>
      </c>
      <c r="F1285" s="509">
        <v>61</v>
      </c>
      <c r="G1285" s="509">
        <v>164212</v>
      </c>
      <c r="H1285" s="509">
        <v>1</v>
      </c>
      <c r="I1285" s="509">
        <v>2692</v>
      </c>
      <c r="J1285" s="509">
        <v>65</v>
      </c>
      <c r="K1285" s="509">
        <v>175058</v>
      </c>
      <c r="L1285" s="509">
        <v>1.066048766229021</v>
      </c>
      <c r="M1285" s="509">
        <v>2693.2</v>
      </c>
      <c r="N1285" s="509">
        <v>81</v>
      </c>
      <c r="O1285" s="509">
        <v>218376</v>
      </c>
      <c r="P1285" s="522">
        <v>1.3298419116751516</v>
      </c>
      <c r="Q1285" s="510">
        <v>2696</v>
      </c>
    </row>
    <row r="1286" spans="1:17" ht="14.4" customHeight="1" x14ac:dyDescent="0.3">
      <c r="A1286" s="505" t="s">
        <v>2491</v>
      </c>
      <c r="B1286" s="506" t="s">
        <v>1917</v>
      </c>
      <c r="C1286" s="506" t="s">
        <v>1894</v>
      </c>
      <c r="D1286" s="506" t="s">
        <v>2177</v>
      </c>
      <c r="E1286" s="506" t="s">
        <v>2178</v>
      </c>
      <c r="F1286" s="509">
        <v>2</v>
      </c>
      <c r="G1286" s="509">
        <v>10360</v>
      </c>
      <c r="H1286" s="509">
        <v>1</v>
      </c>
      <c r="I1286" s="509">
        <v>5180</v>
      </c>
      <c r="J1286" s="509">
        <v>4</v>
      </c>
      <c r="K1286" s="509">
        <v>20732</v>
      </c>
      <c r="L1286" s="509">
        <v>2.0011583011583012</v>
      </c>
      <c r="M1286" s="509">
        <v>5183</v>
      </c>
      <c r="N1286" s="509">
        <v>1</v>
      </c>
      <c r="O1286" s="509">
        <v>5188</v>
      </c>
      <c r="P1286" s="522">
        <v>0.50077220077220075</v>
      </c>
      <c r="Q1286" s="510">
        <v>5188</v>
      </c>
    </row>
    <row r="1287" spans="1:17" ht="14.4" customHeight="1" x14ac:dyDescent="0.3">
      <c r="A1287" s="505" t="s">
        <v>2491</v>
      </c>
      <c r="B1287" s="506" t="s">
        <v>1917</v>
      </c>
      <c r="C1287" s="506" t="s">
        <v>1894</v>
      </c>
      <c r="D1287" s="506" t="s">
        <v>2187</v>
      </c>
      <c r="E1287" s="506" t="s">
        <v>2188</v>
      </c>
      <c r="F1287" s="509">
        <v>15</v>
      </c>
      <c r="G1287" s="509">
        <v>31140</v>
      </c>
      <c r="H1287" s="509">
        <v>1</v>
      </c>
      <c r="I1287" s="509">
        <v>2076</v>
      </c>
      <c r="J1287" s="509">
        <v>24</v>
      </c>
      <c r="K1287" s="509">
        <v>49869</v>
      </c>
      <c r="L1287" s="509">
        <v>1.6014450867052024</v>
      </c>
      <c r="M1287" s="509">
        <v>2077.875</v>
      </c>
      <c r="N1287" s="509">
        <v>30</v>
      </c>
      <c r="O1287" s="509">
        <v>62460</v>
      </c>
      <c r="P1287" s="522">
        <v>2.0057803468208091</v>
      </c>
      <c r="Q1287" s="510">
        <v>2082</v>
      </c>
    </row>
    <row r="1288" spans="1:17" ht="14.4" customHeight="1" x14ac:dyDescent="0.3">
      <c r="A1288" s="505" t="s">
        <v>2491</v>
      </c>
      <c r="B1288" s="506" t="s">
        <v>1917</v>
      </c>
      <c r="C1288" s="506" t="s">
        <v>1894</v>
      </c>
      <c r="D1288" s="506" t="s">
        <v>2189</v>
      </c>
      <c r="E1288" s="506" t="s">
        <v>2190</v>
      </c>
      <c r="F1288" s="509">
        <v>5</v>
      </c>
      <c r="G1288" s="509">
        <v>750</v>
      </c>
      <c r="H1288" s="509">
        <v>1</v>
      </c>
      <c r="I1288" s="509">
        <v>150</v>
      </c>
      <c r="J1288" s="509">
        <v>3</v>
      </c>
      <c r="K1288" s="509">
        <v>452</v>
      </c>
      <c r="L1288" s="509">
        <v>0.60266666666666668</v>
      </c>
      <c r="M1288" s="509">
        <v>150.66666666666666</v>
      </c>
      <c r="N1288" s="509">
        <v>3</v>
      </c>
      <c r="O1288" s="509">
        <v>453</v>
      </c>
      <c r="P1288" s="522">
        <v>0.60399999999999998</v>
      </c>
      <c r="Q1288" s="510">
        <v>151</v>
      </c>
    </row>
    <row r="1289" spans="1:17" ht="14.4" customHeight="1" x14ac:dyDescent="0.3">
      <c r="A1289" s="505" t="s">
        <v>2491</v>
      </c>
      <c r="B1289" s="506" t="s">
        <v>1917</v>
      </c>
      <c r="C1289" s="506" t="s">
        <v>1894</v>
      </c>
      <c r="D1289" s="506" t="s">
        <v>2191</v>
      </c>
      <c r="E1289" s="506" t="s">
        <v>2192</v>
      </c>
      <c r="F1289" s="509">
        <v>11</v>
      </c>
      <c r="G1289" s="509">
        <v>2123</v>
      </c>
      <c r="H1289" s="509">
        <v>1</v>
      </c>
      <c r="I1289" s="509">
        <v>193</v>
      </c>
      <c r="J1289" s="509">
        <v>20</v>
      </c>
      <c r="K1289" s="509">
        <v>3868</v>
      </c>
      <c r="L1289" s="509">
        <v>1.8219500706547338</v>
      </c>
      <c r="M1289" s="509">
        <v>193.4</v>
      </c>
      <c r="N1289" s="509">
        <v>8</v>
      </c>
      <c r="O1289" s="509">
        <v>1560</v>
      </c>
      <c r="P1289" s="522">
        <v>0.73480923221855865</v>
      </c>
      <c r="Q1289" s="510">
        <v>195</v>
      </c>
    </row>
    <row r="1290" spans="1:17" ht="14.4" customHeight="1" x14ac:dyDescent="0.3">
      <c r="A1290" s="505" t="s">
        <v>2491</v>
      </c>
      <c r="B1290" s="506" t="s">
        <v>1917</v>
      </c>
      <c r="C1290" s="506" t="s">
        <v>1894</v>
      </c>
      <c r="D1290" s="506" t="s">
        <v>2193</v>
      </c>
      <c r="E1290" s="506" t="s">
        <v>2194</v>
      </c>
      <c r="F1290" s="509"/>
      <c r="G1290" s="509"/>
      <c r="H1290" s="509"/>
      <c r="I1290" s="509"/>
      <c r="J1290" s="509">
        <v>4</v>
      </c>
      <c r="K1290" s="509">
        <v>792</v>
      </c>
      <c r="L1290" s="509"/>
      <c r="M1290" s="509">
        <v>198</v>
      </c>
      <c r="N1290" s="509">
        <v>21</v>
      </c>
      <c r="O1290" s="509">
        <v>4200</v>
      </c>
      <c r="P1290" s="522"/>
      <c r="Q1290" s="510">
        <v>200</v>
      </c>
    </row>
    <row r="1291" spans="1:17" ht="14.4" customHeight="1" x14ac:dyDescent="0.3">
      <c r="A1291" s="505" t="s">
        <v>2491</v>
      </c>
      <c r="B1291" s="506" t="s">
        <v>1917</v>
      </c>
      <c r="C1291" s="506" t="s">
        <v>1894</v>
      </c>
      <c r="D1291" s="506" t="s">
        <v>2195</v>
      </c>
      <c r="E1291" s="506" t="s">
        <v>2196</v>
      </c>
      <c r="F1291" s="509">
        <v>2</v>
      </c>
      <c r="G1291" s="509">
        <v>830</v>
      </c>
      <c r="H1291" s="509">
        <v>1</v>
      </c>
      <c r="I1291" s="509">
        <v>415</v>
      </c>
      <c r="J1291" s="509">
        <v>1</v>
      </c>
      <c r="K1291" s="509">
        <v>417</v>
      </c>
      <c r="L1291" s="509">
        <v>0.50240963855421683</v>
      </c>
      <c r="M1291" s="509">
        <v>417</v>
      </c>
      <c r="N1291" s="509">
        <v>1</v>
      </c>
      <c r="O1291" s="509">
        <v>418</v>
      </c>
      <c r="P1291" s="522">
        <v>0.5036144578313253</v>
      </c>
      <c r="Q1291" s="510">
        <v>418</v>
      </c>
    </row>
    <row r="1292" spans="1:17" ht="14.4" customHeight="1" x14ac:dyDescent="0.3">
      <c r="A1292" s="505" t="s">
        <v>2491</v>
      </c>
      <c r="B1292" s="506" t="s">
        <v>1917</v>
      </c>
      <c r="C1292" s="506" t="s">
        <v>1894</v>
      </c>
      <c r="D1292" s="506" t="s">
        <v>2199</v>
      </c>
      <c r="E1292" s="506" t="s">
        <v>2200</v>
      </c>
      <c r="F1292" s="509">
        <v>5</v>
      </c>
      <c r="G1292" s="509">
        <v>790</v>
      </c>
      <c r="H1292" s="509">
        <v>1</v>
      </c>
      <c r="I1292" s="509">
        <v>158</v>
      </c>
      <c r="J1292" s="509">
        <v>5</v>
      </c>
      <c r="K1292" s="509">
        <v>793</v>
      </c>
      <c r="L1292" s="509">
        <v>1.0037974683544304</v>
      </c>
      <c r="M1292" s="509">
        <v>158.6</v>
      </c>
      <c r="N1292" s="509">
        <v>4</v>
      </c>
      <c r="O1292" s="509">
        <v>636</v>
      </c>
      <c r="P1292" s="522">
        <v>0.80506329113924047</v>
      </c>
      <c r="Q1292" s="510">
        <v>159</v>
      </c>
    </row>
    <row r="1293" spans="1:17" ht="14.4" customHeight="1" x14ac:dyDescent="0.3">
      <c r="A1293" s="505" t="s">
        <v>2491</v>
      </c>
      <c r="B1293" s="506" t="s">
        <v>1917</v>
      </c>
      <c r="C1293" s="506" t="s">
        <v>1894</v>
      </c>
      <c r="D1293" s="506" t="s">
        <v>2201</v>
      </c>
      <c r="E1293" s="506"/>
      <c r="F1293" s="509"/>
      <c r="G1293" s="509"/>
      <c r="H1293" s="509"/>
      <c r="I1293" s="509"/>
      <c r="J1293" s="509">
        <v>2</v>
      </c>
      <c r="K1293" s="509">
        <v>624</v>
      </c>
      <c r="L1293" s="509"/>
      <c r="M1293" s="509">
        <v>312</v>
      </c>
      <c r="N1293" s="509"/>
      <c r="O1293" s="509"/>
      <c r="P1293" s="522"/>
      <c r="Q1293" s="510"/>
    </row>
    <row r="1294" spans="1:17" ht="14.4" customHeight="1" x14ac:dyDescent="0.3">
      <c r="A1294" s="505" t="s">
        <v>2491</v>
      </c>
      <c r="B1294" s="506" t="s">
        <v>1917</v>
      </c>
      <c r="C1294" s="506" t="s">
        <v>1894</v>
      </c>
      <c r="D1294" s="506" t="s">
        <v>2202</v>
      </c>
      <c r="E1294" s="506" t="s">
        <v>2203</v>
      </c>
      <c r="F1294" s="509"/>
      <c r="G1294" s="509"/>
      <c r="H1294" s="509"/>
      <c r="I1294" s="509"/>
      <c r="J1294" s="509"/>
      <c r="K1294" s="509"/>
      <c r="L1294" s="509"/>
      <c r="M1294" s="509"/>
      <c r="N1294" s="509">
        <v>1</v>
      </c>
      <c r="O1294" s="509">
        <v>428</v>
      </c>
      <c r="P1294" s="522"/>
      <c r="Q1294" s="510">
        <v>428</v>
      </c>
    </row>
    <row r="1295" spans="1:17" ht="14.4" customHeight="1" x14ac:dyDescent="0.3">
      <c r="A1295" s="505" t="s">
        <v>2491</v>
      </c>
      <c r="B1295" s="506" t="s">
        <v>1917</v>
      </c>
      <c r="C1295" s="506" t="s">
        <v>1894</v>
      </c>
      <c r="D1295" s="506" t="s">
        <v>2204</v>
      </c>
      <c r="E1295" s="506" t="s">
        <v>2205</v>
      </c>
      <c r="F1295" s="509">
        <v>159</v>
      </c>
      <c r="G1295" s="509">
        <v>336762</v>
      </c>
      <c r="H1295" s="509">
        <v>1</v>
      </c>
      <c r="I1295" s="509">
        <v>2118</v>
      </c>
      <c r="J1295" s="509">
        <v>189</v>
      </c>
      <c r="K1295" s="509">
        <v>400524</v>
      </c>
      <c r="L1295" s="509">
        <v>1.1893384645536016</v>
      </c>
      <c r="M1295" s="509">
        <v>2119.1746031746034</v>
      </c>
      <c r="N1295" s="509">
        <v>229</v>
      </c>
      <c r="O1295" s="509">
        <v>486167</v>
      </c>
      <c r="P1295" s="522">
        <v>1.4436515996460408</v>
      </c>
      <c r="Q1295" s="510">
        <v>2123</v>
      </c>
    </row>
    <row r="1296" spans="1:17" ht="14.4" customHeight="1" x14ac:dyDescent="0.3">
      <c r="A1296" s="505" t="s">
        <v>2491</v>
      </c>
      <c r="B1296" s="506" t="s">
        <v>1917</v>
      </c>
      <c r="C1296" s="506" t="s">
        <v>1894</v>
      </c>
      <c r="D1296" s="506" t="s">
        <v>2206</v>
      </c>
      <c r="E1296" s="506" t="s">
        <v>2138</v>
      </c>
      <c r="F1296" s="509">
        <v>40</v>
      </c>
      <c r="G1296" s="509">
        <v>74560</v>
      </c>
      <c r="H1296" s="509">
        <v>1</v>
      </c>
      <c r="I1296" s="509">
        <v>1864</v>
      </c>
      <c r="J1296" s="509">
        <v>66</v>
      </c>
      <c r="K1296" s="509">
        <v>123084</v>
      </c>
      <c r="L1296" s="509">
        <v>1.6508047210300429</v>
      </c>
      <c r="M1296" s="509">
        <v>1864.909090909091</v>
      </c>
      <c r="N1296" s="509">
        <v>56</v>
      </c>
      <c r="O1296" s="509">
        <v>104664</v>
      </c>
      <c r="P1296" s="522">
        <v>1.403755364806867</v>
      </c>
      <c r="Q1296" s="510">
        <v>1869</v>
      </c>
    </row>
    <row r="1297" spans="1:17" ht="14.4" customHeight="1" x14ac:dyDescent="0.3">
      <c r="A1297" s="505" t="s">
        <v>2491</v>
      </c>
      <c r="B1297" s="506" t="s">
        <v>1917</v>
      </c>
      <c r="C1297" s="506" t="s">
        <v>1894</v>
      </c>
      <c r="D1297" s="506" t="s">
        <v>2207</v>
      </c>
      <c r="E1297" s="506" t="s">
        <v>2208</v>
      </c>
      <c r="F1297" s="509">
        <v>15</v>
      </c>
      <c r="G1297" s="509">
        <v>2370</v>
      </c>
      <c r="H1297" s="509">
        <v>1</v>
      </c>
      <c r="I1297" s="509">
        <v>158</v>
      </c>
      <c r="J1297" s="509">
        <v>7</v>
      </c>
      <c r="K1297" s="509">
        <v>1108</v>
      </c>
      <c r="L1297" s="509">
        <v>0.46751054852320673</v>
      </c>
      <c r="M1297" s="509">
        <v>158.28571428571428</v>
      </c>
      <c r="N1297" s="509">
        <v>6</v>
      </c>
      <c r="O1297" s="509">
        <v>954</v>
      </c>
      <c r="P1297" s="522">
        <v>0.40253164556962023</v>
      </c>
      <c r="Q1297" s="510">
        <v>159</v>
      </c>
    </row>
    <row r="1298" spans="1:17" ht="14.4" customHeight="1" x14ac:dyDescent="0.3">
      <c r="A1298" s="505" t="s">
        <v>2491</v>
      </c>
      <c r="B1298" s="506" t="s">
        <v>1917</v>
      </c>
      <c r="C1298" s="506" t="s">
        <v>1894</v>
      </c>
      <c r="D1298" s="506" t="s">
        <v>2209</v>
      </c>
      <c r="E1298" s="506" t="s">
        <v>2210</v>
      </c>
      <c r="F1298" s="509">
        <v>15</v>
      </c>
      <c r="G1298" s="509">
        <v>145665</v>
      </c>
      <c r="H1298" s="509">
        <v>1</v>
      </c>
      <c r="I1298" s="509">
        <v>9711</v>
      </c>
      <c r="J1298" s="509">
        <v>20</v>
      </c>
      <c r="K1298" s="509">
        <v>194311</v>
      </c>
      <c r="L1298" s="509">
        <v>1.3339580544399821</v>
      </c>
      <c r="M1298" s="509">
        <v>9715.5499999999993</v>
      </c>
      <c r="N1298" s="509">
        <v>26</v>
      </c>
      <c r="O1298" s="509">
        <v>252954</v>
      </c>
      <c r="P1298" s="522">
        <v>1.7365461847389558</v>
      </c>
      <c r="Q1298" s="510">
        <v>9729</v>
      </c>
    </row>
    <row r="1299" spans="1:17" ht="14.4" customHeight="1" x14ac:dyDescent="0.3">
      <c r="A1299" s="505" t="s">
        <v>2491</v>
      </c>
      <c r="B1299" s="506" t="s">
        <v>1917</v>
      </c>
      <c r="C1299" s="506" t="s">
        <v>1894</v>
      </c>
      <c r="D1299" s="506" t="s">
        <v>2215</v>
      </c>
      <c r="E1299" s="506" t="s">
        <v>2216</v>
      </c>
      <c r="F1299" s="509">
        <v>21</v>
      </c>
      <c r="G1299" s="509">
        <v>176064</v>
      </c>
      <c r="H1299" s="509">
        <v>1</v>
      </c>
      <c r="I1299" s="509">
        <v>8384</v>
      </c>
      <c r="J1299" s="509">
        <v>34</v>
      </c>
      <c r="K1299" s="509">
        <v>285166</v>
      </c>
      <c r="L1299" s="509">
        <v>1.6196723918575064</v>
      </c>
      <c r="M1299" s="509">
        <v>8387.2352941176468</v>
      </c>
      <c r="N1299" s="509">
        <v>28</v>
      </c>
      <c r="O1299" s="509">
        <v>235172</v>
      </c>
      <c r="P1299" s="522">
        <v>1.3357188295165394</v>
      </c>
      <c r="Q1299" s="510">
        <v>8399</v>
      </c>
    </row>
    <row r="1300" spans="1:17" ht="14.4" customHeight="1" x14ac:dyDescent="0.3">
      <c r="A1300" s="505" t="s">
        <v>2491</v>
      </c>
      <c r="B1300" s="506" t="s">
        <v>1917</v>
      </c>
      <c r="C1300" s="506" t="s">
        <v>1894</v>
      </c>
      <c r="D1300" s="506" t="s">
        <v>2219</v>
      </c>
      <c r="E1300" s="506" t="s">
        <v>2220</v>
      </c>
      <c r="F1300" s="509"/>
      <c r="G1300" s="509"/>
      <c r="H1300" s="509"/>
      <c r="I1300" s="509"/>
      <c r="J1300" s="509"/>
      <c r="K1300" s="509"/>
      <c r="L1300" s="509"/>
      <c r="M1300" s="509"/>
      <c r="N1300" s="509">
        <v>1</v>
      </c>
      <c r="O1300" s="509">
        <v>255</v>
      </c>
      <c r="P1300" s="522"/>
      <c r="Q1300" s="510">
        <v>255</v>
      </c>
    </row>
    <row r="1301" spans="1:17" ht="14.4" customHeight="1" x14ac:dyDescent="0.3">
      <c r="A1301" s="505" t="s">
        <v>2491</v>
      </c>
      <c r="B1301" s="506" t="s">
        <v>1917</v>
      </c>
      <c r="C1301" s="506" t="s">
        <v>1894</v>
      </c>
      <c r="D1301" s="506" t="s">
        <v>2221</v>
      </c>
      <c r="E1301" s="506" t="s">
        <v>2222</v>
      </c>
      <c r="F1301" s="509"/>
      <c r="G1301" s="509"/>
      <c r="H1301" s="509"/>
      <c r="I1301" s="509"/>
      <c r="J1301" s="509">
        <v>1</v>
      </c>
      <c r="K1301" s="509">
        <v>0</v>
      </c>
      <c r="L1301" s="509"/>
      <c r="M1301" s="509">
        <v>0</v>
      </c>
      <c r="N1301" s="509"/>
      <c r="O1301" s="509"/>
      <c r="P1301" s="522"/>
      <c r="Q1301" s="510"/>
    </row>
    <row r="1302" spans="1:17" ht="14.4" customHeight="1" x14ac:dyDescent="0.3">
      <c r="A1302" s="505" t="s">
        <v>2491</v>
      </c>
      <c r="B1302" s="506" t="s">
        <v>1917</v>
      </c>
      <c r="C1302" s="506" t="s">
        <v>1894</v>
      </c>
      <c r="D1302" s="506" t="s">
        <v>2233</v>
      </c>
      <c r="E1302" s="506" t="s">
        <v>2234</v>
      </c>
      <c r="F1302" s="509">
        <v>1</v>
      </c>
      <c r="G1302" s="509">
        <v>6454</v>
      </c>
      <c r="H1302" s="509">
        <v>1</v>
      </c>
      <c r="I1302" s="509">
        <v>6454</v>
      </c>
      <c r="J1302" s="509"/>
      <c r="K1302" s="509"/>
      <c r="L1302" s="509"/>
      <c r="M1302" s="509"/>
      <c r="N1302" s="509"/>
      <c r="O1302" s="509"/>
      <c r="P1302" s="522"/>
      <c r="Q1302" s="510"/>
    </row>
    <row r="1303" spans="1:17" ht="14.4" customHeight="1" x14ac:dyDescent="0.3">
      <c r="A1303" s="505" t="s">
        <v>2491</v>
      </c>
      <c r="B1303" s="506" t="s">
        <v>1917</v>
      </c>
      <c r="C1303" s="506" t="s">
        <v>1894</v>
      </c>
      <c r="D1303" s="506" t="s">
        <v>2241</v>
      </c>
      <c r="E1303" s="506" t="s">
        <v>2242</v>
      </c>
      <c r="F1303" s="509"/>
      <c r="G1303" s="509"/>
      <c r="H1303" s="509"/>
      <c r="I1303" s="509"/>
      <c r="J1303" s="509"/>
      <c r="K1303" s="509"/>
      <c r="L1303" s="509"/>
      <c r="M1303" s="509"/>
      <c r="N1303" s="509">
        <v>1</v>
      </c>
      <c r="O1303" s="509">
        <v>344</v>
      </c>
      <c r="P1303" s="522"/>
      <c r="Q1303" s="510">
        <v>344</v>
      </c>
    </row>
    <row r="1304" spans="1:17" ht="14.4" customHeight="1" x14ac:dyDescent="0.3">
      <c r="A1304" s="505" t="s">
        <v>2491</v>
      </c>
      <c r="B1304" s="506" t="s">
        <v>1917</v>
      </c>
      <c r="C1304" s="506" t="s">
        <v>1894</v>
      </c>
      <c r="D1304" s="506" t="s">
        <v>2243</v>
      </c>
      <c r="E1304" s="506" t="s">
        <v>2244</v>
      </c>
      <c r="F1304" s="509"/>
      <c r="G1304" s="509"/>
      <c r="H1304" s="509"/>
      <c r="I1304" s="509"/>
      <c r="J1304" s="509"/>
      <c r="K1304" s="509"/>
      <c r="L1304" s="509"/>
      <c r="M1304" s="509"/>
      <c r="N1304" s="509">
        <v>28</v>
      </c>
      <c r="O1304" s="509">
        <v>0</v>
      </c>
      <c r="P1304" s="522"/>
      <c r="Q1304" s="510">
        <v>0</v>
      </c>
    </row>
    <row r="1305" spans="1:17" ht="14.4" customHeight="1" x14ac:dyDescent="0.3">
      <c r="A1305" s="505" t="s">
        <v>2496</v>
      </c>
      <c r="B1305" s="506" t="s">
        <v>1886</v>
      </c>
      <c r="C1305" s="506" t="s">
        <v>1894</v>
      </c>
      <c r="D1305" s="506" t="s">
        <v>1902</v>
      </c>
      <c r="E1305" s="506"/>
      <c r="F1305" s="509"/>
      <c r="G1305" s="509"/>
      <c r="H1305" s="509"/>
      <c r="I1305" s="509"/>
      <c r="J1305" s="509">
        <v>1</v>
      </c>
      <c r="K1305" s="509">
        <v>655</v>
      </c>
      <c r="L1305" s="509"/>
      <c r="M1305" s="509">
        <v>655</v>
      </c>
      <c r="N1305" s="509"/>
      <c r="O1305" s="509"/>
      <c r="P1305" s="522"/>
      <c r="Q1305" s="510"/>
    </row>
    <row r="1306" spans="1:17" ht="14.4" customHeight="1" x14ac:dyDescent="0.3">
      <c r="A1306" s="505" t="s">
        <v>2496</v>
      </c>
      <c r="B1306" s="506" t="s">
        <v>1886</v>
      </c>
      <c r="C1306" s="506" t="s">
        <v>1894</v>
      </c>
      <c r="D1306" s="506" t="s">
        <v>1903</v>
      </c>
      <c r="E1306" s="506" t="s">
        <v>1904</v>
      </c>
      <c r="F1306" s="509"/>
      <c r="G1306" s="509"/>
      <c r="H1306" s="509"/>
      <c r="I1306" s="509"/>
      <c r="J1306" s="509">
        <v>1</v>
      </c>
      <c r="K1306" s="509">
        <v>123</v>
      </c>
      <c r="L1306" s="509"/>
      <c r="M1306" s="509">
        <v>123</v>
      </c>
      <c r="N1306" s="509"/>
      <c r="O1306" s="509"/>
      <c r="P1306" s="522"/>
      <c r="Q1306" s="510"/>
    </row>
    <row r="1307" spans="1:17" ht="14.4" customHeight="1" x14ac:dyDescent="0.3">
      <c r="A1307" s="505" t="s">
        <v>2496</v>
      </c>
      <c r="B1307" s="506" t="s">
        <v>1917</v>
      </c>
      <c r="C1307" s="506" t="s">
        <v>1918</v>
      </c>
      <c r="D1307" s="506" t="s">
        <v>1922</v>
      </c>
      <c r="E1307" s="506" t="s">
        <v>626</v>
      </c>
      <c r="F1307" s="509"/>
      <c r="G1307" s="509"/>
      <c r="H1307" s="509"/>
      <c r="I1307" s="509"/>
      <c r="J1307" s="509">
        <v>0.5</v>
      </c>
      <c r="K1307" s="509">
        <v>1000.13</v>
      </c>
      <c r="L1307" s="509"/>
      <c r="M1307" s="509">
        <v>2000.26</v>
      </c>
      <c r="N1307" s="509"/>
      <c r="O1307" s="509"/>
      <c r="P1307" s="522"/>
      <c r="Q1307" s="510"/>
    </row>
    <row r="1308" spans="1:17" ht="14.4" customHeight="1" x14ac:dyDescent="0.3">
      <c r="A1308" s="505" t="s">
        <v>2496</v>
      </c>
      <c r="B1308" s="506" t="s">
        <v>1917</v>
      </c>
      <c r="C1308" s="506" t="s">
        <v>1918</v>
      </c>
      <c r="D1308" s="506" t="s">
        <v>1942</v>
      </c>
      <c r="E1308" s="506" t="s">
        <v>660</v>
      </c>
      <c r="F1308" s="509">
        <v>0.6</v>
      </c>
      <c r="G1308" s="509">
        <v>3266.98</v>
      </c>
      <c r="H1308" s="509">
        <v>1</v>
      </c>
      <c r="I1308" s="509">
        <v>5444.9666666666672</v>
      </c>
      <c r="J1308" s="509"/>
      <c r="K1308" s="509"/>
      <c r="L1308" s="509"/>
      <c r="M1308" s="509"/>
      <c r="N1308" s="509"/>
      <c r="O1308" s="509"/>
      <c r="P1308" s="522"/>
      <c r="Q1308" s="510"/>
    </row>
    <row r="1309" spans="1:17" ht="14.4" customHeight="1" x14ac:dyDescent="0.3">
      <c r="A1309" s="505" t="s">
        <v>2496</v>
      </c>
      <c r="B1309" s="506" t="s">
        <v>1917</v>
      </c>
      <c r="C1309" s="506" t="s">
        <v>1918</v>
      </c>
      <c r="D1309" s="506" t="s">
        <v>1943</v>
      </c>
      <c r="E1309" s="506" t="s">
        <v>660</v>
      </c>
      <c r="F1309" s="509">
        <v>0.13</v>
      </c>
      <c r="G1309" s="509">
        <v>1419.8</v>
      </c>
      <c r="H1309" s="509">
        <v>1</v>
      </c>
      <c r="I1309" s="509">
        <v>10921.538461538461</v>
      </c>
      <c r="J1309" s="509">
        <v>0.17</v>
      </c>
      <c r="K1309" s="509">
        <v>1856.67</v>
      </c>
      <c r="L1309" s="509">
        <v>1.3076982673616002</v>
      </c>
      <c r="M1309" s="509">
        <v>10921.588235294117</v>
      </c>
      <c r="N1309" s="509"/>
      <c r="O1309" s="509"/>
      <c r="P1309" s="522"/>
      <c r="Q1309" s="510"/>
    </row>
    <row r="1310" spans="1:17" ht="14.4" customHeight="1" x14ac:dyDescent="0.3">
      <c r="A1310" s="505" t="s">
        <v>2496</v>
      </c>
      <c r="B1310" s="506" t="s">
        <v>1917</v>
      </c>
      <c r="C1310" s="506" t="s">
        <v>1918</v>
      </c>
      <c r="D1310" s="506" t="s">
        <v>1946</v>
      </c>
      <c r="E1310" s="506" t="s">
        <v>645</v>
      </c>
      <c r="F1310" s="509"/>
      <c r="G1310" s="509"/>
      <c r="H1310" s="509"/>
      <c r="I1310" s="509"/>
      <c r="J1310" s="509">
        <v>0.15</v>
      </c>
      <c r="K1310" s="509">
        <v>56.9</v>
      </c>
      <c r="L1310" s="509"/>
      <c r="M1310" s="509">
        <v>379.33333333333331</v>
      </c>
      <c r="N1310" s="509"/>
      <c r="O1310" s="509"/>
      <c r="P1310" s="522"/>
      <c r="Q1310" s="510"/>
    </row>
    <row r="1311" spans="1:17" ht="14.4" customHeight="1" x14ac:dyDescent="0.3">
      <c r="A1311" s="505" t="s">
        <v>2496</v>
      </c>
      <c r="B1311" s="506" t="s">
        <v>1917</v>
      </c>
      <c r="C1311" s="506" t="s">
        <v>1918</v>
      </c>
      <c r="D1311" s="506" t="s">
        <v>1948</v>
      </c>
      <c r="E1311" s="506" t="s">
        <v>660</v>
      </c>
      <c r="F1311" s="509"/>
      <c r="G1311" s="509"/>
      <c r="H1311" s="509"/>
      <c r="I1311" s="509"/>
      <c r="J1311" s="509"/>
      <c r="K1311" s="509"/>
      <c r="L1311" s="509"/>
      <c r="M1311" s="509"/>
      <c r="N1311" s="509">
        <v>0.03</v>
      </c>
      <c r="O1311" s="509">
        <v>1097.9000000000001</v>
      </c>
      <c r="P1311" s="522"/>
      <c r="Q1311" s="510">
        <v>36596.666666666672</v>
      </c>
    </row>
    <row r="1312" spans="1:17" ht="14.4" customHeight="1" x14ac:dyDescent="0.3">
      <c r="A1312" s="505" t="s">
        <v>2496</v>
      </c>
      <c r="B1312" s="506" t="s">
        <v>1917</v>
      </c>
      <c r="C1312" s="506" t="s">
        <v>1887</v>
      </c>
      <c r="D1312" s="506" t="s">
        <v>1949</v>
      </c>
      <c r="E1312" s="506" t="s">
        <v>1950</v>
      </c>
      <c r="F1312" s="509">
        <v>1</v>
      </c>
      <c r="G1312" s="509">
        <v>9783.27</v>
      </c>
      <c r="H1312" s="509">
        <v>1</v>
      </c>
      <c r="I1312" s="509">
        <v>9783.27</v>
      </c>
      <c r="J1312" s="509"/>
      <c r="K1312" s="509"/>
      <c r="L1312" s="509"/>
      <c r="M1312" s="509"/>
      <c r="N1312" s="509"/>
      <c r="O1312" s="509"/>
      <c r="P1312" s="522"/>
      <c r="Q1312" s="510"/>
    </row>
    <row r="1313" spans="1:17" ht="14.4" customHeight="1" x14ac:dyDescent="0.3">
      <c r="A1313" s="505" t="s">
        <v>2496</v>
      </c>
      <c r="B1313" s="506" t="s">
        <v>1917</v>
      </c>
      <c r="C1313" s="506" t="s">
        <v>1894</v>
      </c>
      <c r="D1313" s="506" t="s">
        <v>2091</v>
      </c>
      <c r="E1313" s="506" t="s">
        <v>2092</v>
      </c>
      <c r="F1313" s="509">
        <v>3</v>
      </c>
      <c r="G1313" s="509">
        <v>450</v>
      </c>
      <c r="H1313" s="509">
        <v>1</v>
      </c>
      <c r="I1313" s="509">
        <v>150</v>
      </c>
      <c r="J1313" s="509">
        <v>3</v>
      </c>
      <c r="K1313" s="509">
        <v>452</v>
      </c>
      <c r="L1313" s="509">
        <v>1.0044444444444445</v>
      </c>
      <c r="M1313" s="509">
        <v>150.66666666666666</v>
      </c>
      <c r="N1313" s="509">
        <v>1</v>
      </c>
      <c r="O1313" s="509">
        <v>151</v>
      </c>
      <c r="P1313" s="522">
        <v>0.33555555555555555</v>
      </c>
      <c r="Q1313" s="510">
        <v>151</v>
      </c>
    </row>
    <row r="1314" spans="1:17" ht="14.4" customHeight="1" x14ac:dyDescent="0.3">
      <c r="A1314" s="505" t="s">
        <v>2496</v>
      </c>
      <c r="B1314" s="506" t="s">
        <v>1917</v>
      </c>
      <c r="C1314" s="506" t="s">
        <v>1894</v>
      </c>
      <c r="D1314" s="506" t="s">
        <v>2093</v>
      </c>
      <c r="E1314" s="506" t="s">
        <v>2094</v>
      </c>
      <c r="F1314" s="509">
        <v>3</v>
      </c>
      <c r="G1314" s="509">
        <v>546</v>
      </c>
      <c r="H1314" s="509">
        <v>1</v>
      </c>
      <c r="I1314" s="509">
        <v>182</v>
      </c>
      <c r="J1314" s="509">
        <v>3</v>
      </c>
      <c r="K1314" s="509">
        <v>548</v>
      </c>
      <c r="L1314" s="509">
        <v>1.0036630036630036</v>
      </c>
      <c r="M1314" s="509">
        <v>182.66666666666666</v>
      </c>
      <c r="N1314" s="509">
        <v>5</v>
      </c>
      <c r="O1314" s="509">
        <v>915</v>
      </c>
      <c r="P1314" s="522">
        <v>1.6758241758241759</v>
      </c>
      <c r="Q1314" s="510">
        <v>183</v>
      </c>
    </row>
    <row r="1315" spans="1:17" ht="14.4" customHeight="1" x14ac:dyDescent="0.3">
      <c r="A1315" s="505" t="s">
        <v>2496</v>
      </c>
      <c r="B1315" s="506" t="s">
        <v>1917</v>
      </c>
      <c r="C1315" s="506" t="s">
        <v>1894</v>
      </c>
      <c r="D1315" s="506" t="s">
        <v>2095</v>
      </c>
      <c r="E1315" s="506" t="s">
        <v>2096</v>
      </c>
      <c r="F1315" s="509">
        <v>1</v>
      </c>
      <c r="G1315" s="509">
        <v>124</v>
      </c>
      <c r="H1315" s="509">
        <v>1</v>
      </c>
      <c r="I1315" s="509">
        <v>124</v>
      </c>
      <c r="J1315" s="509">
        <v>5</v>
      </c>
      <c r="K1315" s="509">
        <v>625</v>
      </c>
      <c r="L1315" s="509">
        <v>5.040322580645161</v>
      </c>
      <c r="M1315" s="509">
        <v>125</v>
      </c>
      <c r="N1315" s="509">
        <v>1</v>
      </c>
      <c r="O1315" s="509">
        <v>125</v>
      </c>
      <c r="P1315" s="522">
        <v>1.0080645161290323</v>
      </c>
      <c r="Q1315" s="510">
        <v>125</v>
      </c>
    </row>
    <row r="1316" spans="1:17" ht="14.4" customHeight="1" x14ac:dyDescent="0.3">
      <c r="A1316" s="505" t="s">
        <v>2496</v>
      </c>
      <c r="B1316" s="506" t="s">
        <v>1917</v>
      </c>
      <c r="C1316" s="506" t="s">
        <v>1894</v>
      </c>
      <c r="D1316" s="506" t="s">
        <v>2097</v>
      </c>
      <c r="E1316" s="506" t="s">
        <v>2098</v>
      </c>
      <c r="F1316" s="509">
        <v>7</v>
      </c>
      <c r="G1316" s="509">
        <v>1519</v>
      </c>
      <c r="H1316" s="509">
        <v>1</v>
      </c>
      <c r="I1316" s="509">
        <v>217</v>
      </c>
      <c r="J1316" s="509">
        <v>4</v>
      </c>
      <c r="K1316" s="509">
        <v>871</v>
      </c>
      <c r="L1316" s="509">
        <v>0.57340355497037521</v>
      </c>
      <c r="M1316" s="509">
        <v>217.75</v>
      </c>
      <c r="N1316" s="509">
        <v>6</v>
      </c>
      <c r="O1316" s="509">
        <v>1314</v>
      </c>
      <c r="P1316" s="522">
        <v>0.86504279131007245</v>
      </c>
      <c r="Q1316" s="510">
        <v>219</v>
      </c>
    </row>
    <row r="1317" spans="1:17" ht="14.4" customHeight="1" x14ac:dyDescent="0.3">
      <c r="A1317" s="505" t="s">
        <v>2496</v>
      </c>
      <c r="B1317" s="506" t="s">
        <v>1917</v>
      </c>
      <c r="C1317" s="506" t="s">
        <v>1894</v>
      </c>
      <c r="D1317" s="506" t="s">
        <v>2099</v>
      </c>
      <c r="E1317" s="506" t="s">
        <v>2100</v>
      </c>
      <c r="F1317" s="509"/>
      <c r="G1317" s="509"/>
      <c r="H1317" s="509"/>
      <c r="I1317" s="509"/>
      <c r="J1317" s="509"/>
      <c r="K1317" s="509"/>
      <c r="L1317" s="509"/>
      <c r="M1317" s="509"/>
      <c r="N1317" s="509">
        <v>1</v>
      </c>
      <c r="O1317" s="509">
        <v>219</v>
      </c>
      <c r="P1317" s="522"/>
      <c r="Q1317" s="510">
        <v>219</v>
      </c>
    </row>
    <row r="1318" spans="1:17" ht="14.4" customHeight="1" x14ac:dyDescent="0.3">
      <c r="A1318" s="505" t="s">
        <v>2496</v>
      </c>
      <c r="B1318" s="506" t="s">
        <v>1917</v>
      </c>
      <c r="C1318" s="506" t="s">
        <v>1894</v>
      </c>
      <c r="D1318" s="506" t="s">
        <v>2103</v>
      </c>
      <c r="E1318" s="506" t="s">
        <v>2104</v>
      </c>
      <c r="F1318" s="509"/>
      <c r="G1318" s="509"/>
      <c r="H1318" s="509"/>
      <c r="I1318" s="509"/>
      <c r="J1318" s="509">
        <v>2</v>
      </c>
      <c r="K1318" s="509">
        <v>439</v>
      </c>
      <c r="L1318" s="509"/>
      <c r="M1318" s="509">
        <v>219.5</v>
      </c>
      <c r="N1318" s="509">
        <v>2</v>
      </c>
      <c r="O1318" s="509">
        <v>442</v>
      </c>
      <c r="P1318" s="522"/>
      <c r="Q1318" s="510">
        <v>221</v>
      </c>
    </row>
    <row r="1319" spans="1:17" ht="14.4" customHeight="1" x14ac:dyDescent="0.3">
      <c r="A1319" s="505" t="s">
        <v>2496</v>
      </c>
      <c r="B1319" s="506" t="s">
        <v>1917</v>
      </c>
      <c r="C1319" s="506" t="s">
        <v>1894</v>
      </c>
      <c r="D1319" s="506" t="s">
        <v>2105</v>
      </c>
      <c r="E1319" s="506" t="s">
        <v>2106</v>
      </c>
      <c r="F1319" s="509">
        <v>1</v>
      </c>
      <c r="G1319" s="509">
        <v>609</v>
      </c>
      <c r="H1319" s="509">
        <v>1</v>
      </c>
      <c r="I1319" s="509">
        <v>609</v>
      </c>
      <c r="J1319" s="509"/>
      <c r="K1319" s="509"/>
      <c r="L1319" s="509"/>
      <c r="M1319" s="509"/>
      <c r="N1319" s="509"/>
      <c r="O1319" s="509"/>
      <c r="P1319" s="522"/>
      <c r="Q1319" s="510"/>
    </row>
    <row r="1320" spans="1:17" ht="14.4" customHeight="1" x14ac:dyDescent="0.3">
      <c r="A1320" s="505" t="s">
        <v>2496</v>
      </c>
      <c r="B1320" s="506" t="s">
        <v>1917</v>
      </c>
      <c r="C1320" s="506" t="s">
        <v>1894</v>
      </c>
      <c r="D1320" s="506" t="s">
        <v>2135</v>
      </c>
      <c r="E1320" s="506" t="s">
        <v>2136</v>
      </c>
      <c r="F1320" s="509">
        <v>1</v>
      </c>
      <c r="G1320" s="509">
        <v>4702</v>
      </c>
      <c r="H1320" s="509">
        <v>1</v>
      </c>
      <c r="I1320" s="509">
        <v>4702</v>
      </c>
      <c r="J1320" s="509"/>
      <c r="K1320" s="509"/>
      <c r="L1320" s="509"/>
      <c r="M1320" s="509"/>
      <c r="N1320" s="509"/>
      <c r="O1320" s="509"/>
      <c r="P1320" s="522"/>
      <c r="Q1320" s="510"/>
    </row>
    <row r="1321" spans="1:17" ht="14.4" customHeight="1" x14ac:dyDescent="0.3">
      <c r="A1321" s="505" t="s">
        <v>2496</v>
      </c>
      <c r="B1321" s="506" t="s">
        <v>1917</v>
      </c>
      <c r="C1321" s="506" t="s">
        <v>1894</v>
      </c>
      <c r="D1321" s="506" t="s">
        <v>2157</v>
      </c>
      <c r="E1321" s="506" t="s">
        <v>2158</v>
      </c>
      <c r="F1321" s="509">
        <v>5</v>
      </c>
      <c r="G1321" s="509">
        <v>25340</v>
      </c>
      <c r="H1321" s="509">
        <v>1</v>
      </c>
      <c r="I1321" s="509">
        <v>5068</v>
      </c>
      <c r="J1321" s="509">
        <v>9</v>
      </c>
      <c r="K1321" s="509">
        <v>45642</v>
      </c>
      <c r="L1321" s="509">
        <v>1.8011838989739541</v>
      </c>
      <c r="M1321" s="509">
        <v>5071.333333333333</v>
      </c>
      <c r="N1321" s="509">
        <v>11</v>
      </c>
      <c r="O1321" s="509">
        <v>55836</v>
      </c>
      <c r="P1321" s="522">
        <v>2.2034727703235992</v>
      </c>
      <c r="Q1321" s="510">
        <v>5076</v>
      </c>
    </row>
    <row r="1322" spans="1:17" ht="14.4" customHeight="1" x14ac:dyDescent="0.3">
      <c r="A1322" s="505" t="s">
        <v>2496</v>
      </c>
      <c r="B1322" s="506" t="s">
        <v>1917</v>
      </c>
      <c r="C1322" s="506" t="s">
        <v>1894</v>
      </c>
      <c r="D1322" s="506" t="s">
        <v>2161</v>
      </c>
      <c r="E1322" s="506" t="s">
        <v>2162</v>
      </c>
      <c r="F1322" s="509"/>
      <c r="G1322" s="509"/>
      <c r="H1322" s="509"/>
      <c r="I1322" s="509"/>
      <c r="J1322" s="509"/>
      <c r="K1322" s="509"/>
      <c r="L1322" s="509"/>
      <c r="M1322" s="509"/>
      <c r="N1322" s="509">
        <v>1</v>
      </c>
      <c r="O1322" s="509">
        <v>5516</v>
      </c>
      <c r="P1322" s="522"/>
      <c r="Q1322" s="510">
        <v>5516</v>
      </c>
    </row>
    <row r="1323" spans="1:17" ht="14.4" customHeight="1" x14ac:dyDescent="0.3">
      <c r="A1323" s="505" t="s">
        <v>2496</v>
      </c>
      <c r="B1323" s="506" t="s">
        <v>1917</v>
      </c>
      <c r="C1323" s="506" t="s">
        <v>1894</v>
      </c>
      <c r="D1323" s="506" t="s">
        <v>2167</v>
      </c>
      <c r="E1323" s="506" t="s">
        <v>2168</v>
      </c>
      <c r="F1323" s="509">
        <v>28</v>
      </c>
      <c r="G1323" s="509">
        <v>4844</v>
      </c>
      <c r="H1323" s="509">
        <v>1</v>
      </c>
      <c r="I1323" s="509">
        <v>173</v>
      </c>
      <c r="J1323" s="509">
        <v>23</v>
      </c>
      <c r="K1323" s="509">
        <v>3989</v>
      </c>
      <c r="L1323" s="509">
        <v>0.82349298100743185</v>
      </c>
      <c r="M1323" s="509">
        <v>173.43478260869566</v>
      </c>
      <c r="N1323" s="509">
        <v>26</v>
      </c>
      <c r="O1323" s="509">
        <v>4550</v>
      </c>
      <c r="P1323" s="522">
        <v>0.93930635838150289</v>
      </c>
      <c r="Q1323" s="510">
        <v>175</v>
      </c>
    </row>
    <row r="1324" spans="1:17" ht="14.4" customHeight="1" x14ac:dyDescent="0.3">
      <c r="A1324" s="505" t="s">
        <v>2496</v>
      </c>
      <c r="B1324" s="506" t="s">
        <v>1917</v>
      </c>
      <c r="C1324" s="506" t="s">
        <v>1894</v>
      </c>
      <c r="D1324" s="506" t="s">
        <v>2169</v>
      </c>
      <c r="E1324" s="506" t="s">
        <v>2170</v>
      </c>
      <c r="F1324" s="509">
        <v>15</v>
      </c>
      <c r="G1324" s="509">
        <v>29940</v>
      </c>
      <c r="H1324" s="509">
        <v>1</v>
      </c>
      <c r="I1324" s="509">
        <v>1996</v>
      </c>
      <c r="J1324" s="509">
        <v>18</v>
      </c>
      <c r="K1324" s="509">
        <v>35955</v>
      </c>
      <c r="L1324" s="509">
        <v>1.2009018036072143</v>
      </c>
      <c r="M1324" s="509">
        <v>1997.5</v>
      </c>
      <c r="N1324" s="509">
        <v>31</v>
      </c>
      <c r="O1324" s="509">
        <v>62031</v>
      </c>
      <c r="P1324" s="522">
        <v>2.0718436873747494</v>
      </c>
      <c r="Q1324" s="510">
        <v>2001</v>
      </c>
    </row>
    <row r="1325" spans="1:17" ht="14.4" customHeight="1" x14ac:dyDescent="0.3">
      <c r="A1325" s="505" t="s">
        <v>2496</v>
      </c>
      <c r="B1325" s="506" t="s">
        <v>1917</v>
      </c>
      <c r="C1325" s="506" t="s">
        <v>1894</v>
      </c>
      <c r="D1325" s="506" t="s">
        <v>2175</v>
      </c>
      <c r="E1325" s="506" t="s">
        <v>2176</v>
      </c>
      <c r="F1325" s="509"/>
      <c r="G1325" s="509"/>
      <c r="H1325" s="509"/>
      <c r="I1325" s="509"/>
      <c r="J1325" s="509">
        <v>1</v>
      </c>
      <c r="K1325" s="509">
        <v>2695</v>
      </c>
      <c r="L1325" s="509"/>
      <c r="M1325" s="509">
        <v>2695</v>
      </c>
      <c r="N1325" s="509"/>
      <c r="O1325" s="509"/>
      <c r="P1325" s="522"/>
      <c r="Q1325" s="510"/>
    </row>
    <row r="1326" spans="1:17" ht="14.4" customHeight="1" x14ac:dyDescent="0.3">
      <c r="A1326" s="505" t="s">
        <v>2496</v>
      </c>
      <c r="B1326" s="506" t="s">
        <v>1917</v>
      </c>
      <c r="C1326" s="506" t="s">
        <v>1894</v>
      </c>
      <c r="D1326" s="506" t="s">
        <v>2177</v>
      </c>
      <c r="E1326" s="506" t="s">
        <v>2178</v>
      </c>
      <c r="F1326" s="509"/>
      <c r="G1326" s="509"/>
      <c r="H1326" s="509"/>
      <c r="I1326" s="509"/>
      <c r="J1326" s="509">
        <v>1</v>
      </c>
      <c r="K1326" s="509">
        <v>5186</v>
      </c>
      <c r="L1326" s="509"/>
      <c r="M1326" s="509">
        <v>5186</v>
      </c>
      <c r="N1326" s="509"/>
      <c r="O1326" s="509"/>
      <c r="P1326" s="522"/>
      <c r="Q1326" s="510"/>
    </row>
    <row r="1327" spans="1:17" ht="14.4" customHeight="1" x14ac:dyDescent="0.3">
      <c r="A1327" s="505" t="s">
        <v>2496</v>
      </c>
      <c r="B1327" s="506" t="s">
        <v>1917</v>
      </c>
      <c r="C1327" s="506" t="s">
        <v>1894</v>
      </c>
      <c r="D1327" s="506" t="s">
        <v>2189</v>
      </c>
      <c r="E1327" s="506" t="s">
        <v>2190</v>
      </c>
      <c r="F1327" s="509">
        <v>2</v>
      </c>
      <c r="G1327" s="509">
        <v>300</v>
      </c>
      <c r="H1327" s="509">
        <v>1</v>
      </c>
      <c r="I1327" s="509">
        <v>150</v>
      </c>
      <c r="J1327" s="509">
        <v>5</v>
      </c>
      <c r="K1327" s="509">
        <v>753</v>
      </c>
      <c r="L1327" s="509">
        <v>2.5099999999999998</v>
      </c>
      <c r="M1327" s="509">
        <v>150.6</v>
      </c>
      <c r="N1327" s="509">
        <v>3</v>
      </c>
      <c r="O1327" s="509">
        <v>453</v>
      </c>
      <c r="P1327" s="522">
        <v>1.51</v>
      </c>
      <c r="Q1327" s="510">
        <v>151</v>
      </c>
    </row>
    <row r="1328" spans="1:17" ht="14.4" customHeight="1" x14ac:dyDescent="0.3">
      <c r="A1328" s="505" t="s">
        <v>2496</v>
      </c>
      <c r="B1328" s="506" t="s">
        <v>1917</v>
      </c>
      <c r="C1328" s="506" t="s">
        <v>1894</v>
      </c>
      <c r="D1328" s="506" t="s">
        <v>2191</v>
      </c>
      <c r="E1328" s="506" t="s">
        <v>2192</v>
      </c>
      <c r="F1328" s="509">
        <v>1</v>
      </c>
      <c r="G1328" s="509">
        <v>193</v>
      </c>
      <c r="H1328" s="509">
        <v>1</v>
      </c>
      <c r="I1328" s="509">
        <v>193</v>
      </c>
      <c r="J1328" s="509"/>
      <c r="K1328" s="509"/>
      <c r="L1328" s="509"/>
      <c r="M1328" s="509"/>
      <c r="N1328" s="509">
        <v>1</v>
      </c>
      <c r="O1328" s="509">
        <v>195</v>
      </c>
      <c r="P1328" s="522">
        <v>1.0103626943005182</v>
      </c>
      <c r="Q1328" s="510">
        <v>195</v>
      </c>
    </row>
    <row r="1329" spans="1:17" ht="14.4" customHeight="1" x14ac:dyDescent="0.3">
      <c r="A1329" s="505" t="s">
        <v>2496</v>
      </c>
      <c r="B1329" s="506" t="s">
        <v>1917</v>
      </c>
      <c r="C1329" s="506" t="s">
        <v>1894</v>
      </c>
      <c r="D1329" s="506" t="s">
        <v>2195</v>
      </c>
      <c r="E1329" s="506" t="s">
        <v>2196</v>
      </c>
      <c r="F1329" s="509">
        <v>4</v>
      </c>
      <c r="G1329" s="509">
        <v>1660</v>
      </c>
      <c r="H1329" s="509">
        <v>1</v>
      </c>
      <c r="I1329" s="509">
        <v>415</v>
      </c>
      <c r="J1329" s="509">
        <v>1</v>
      </c>
      <c r="K1329" s="509">
        <v>415</v>
      </c>
      <c r="L1329" s="509">
        <v>0.25</v>
      </c>
      <c r="M1329" s="509">
        <v>415</v>
      </c>
      <c r="N1329" s="509"/>
      <c r="O1329" s="509"/>
      <c r="P1329" s="522"/>
      <c r="Q1329" s="510"/>
    </row>
    <row r="1330" spans="1:17" ht="14.4" customHeight="1" x14ac:dyDescent="0.3">
      <c r="A1330" s="505" t="s">
        <v>2496</v>
      </c>
      <c r="B1330" s="506" t="s">
        <v>1917</v>
      </c>
      <c r="C1330" s="506" t="s">
        <v>1894</v>
      </c>
      <c r="D1330" s="506" t="s">
        <v>2199</v>
      </c>
      <c r="E1330" s="506" t="s">
        <v>2200</v>
      </c>
      <c r="F1330" s="509">
        <v>1</v>
      </c>
      <c r="G1330" s="509">
        <v>158</v>
      </c>
      <c r="H1330" s="509">
        <v>1</v>
      </c>
      <c r="I1330" s="509">
        <v>158</v>
      </c>
      <c r="J1330" s="509">
        <v>1</v>
      </c>
      <c r="K1330" s="509">
        <v>159</v>
      </c>
      <c r="L1330" s="509">
        <v>1.0063291139240507</v>
      </c>
      <c r="M1330" s="509">
        <v>159</v>
      </c>
      <c r="N1330" s="509">
        <v>1</v>
      </c>
      <c r="O1330" s="509">
        <v>159</v>
      </c>
      <c r="P1330" s="522">
        <v>1.0063291139240507</v>
      </c>
      <c r="Q1330" s="510">
        <v>159</v>
      </c>
    </row>
    <row r="1331" spans="1:17" ht="14.4" customHeight="1" x14ac:dyDescent="0.3">
      <c r="A1331" s="505" t="s">
        <v>2496</v>
      </c>
      <c r="B1331" s="506" t="s">
        <v>1917</v>
      </c>
      <c r="C1331" s="506" t="s">
        <v>1894</v>
      </c>
      <c r="D1331" s="506" t="s">
        <v>2201</v>
      </c>
      <c r="E1331" s="506"/>
      <c r="F1331" s="509">
        <v>1</v>
      </c>
      <c r="G1331" s="509">
        <v>312</v>
      </c>
      <c r="H1331" s="509">
        <v>1</v>
      </c>
      <c r="I1331" s="509">
        <v>312</v>
      </c>
      <c r="J1331" s="509"/>
      <c r="K1331" s="509"/>
      <c r="L1331" s="509"/>
      <c r="M1331" s="509"/>
      <c r="N1331" s="509"/>
      <c r="O1331" s="509"/>
      <c r="P1331" s="522"/>
      <c r="Q1331" s="510"/>
    </row>
    <row r="1332" spans="1:17" ht="14.4" customHeight="1" x14ac:dyDescent="0.3">
      <c r="A1332" s="505" t="s">
        <v>2496</v>
      </c>
      <c r="B1332" s="506" t="s">
        <v>1917</v>
      </c>
      <c r="C1332" s="506" t="s">
        <v>1894</v>
      </c>
      <c r="D1332" s="506" t="s">
        <v>2204</v>
      </c>
      <c r="E1332" s="506" t="s">
        <v>2205</v>
      </c>
      <c r="F1332" s="509">
        <v>5</v>
      </c>
      <c r="G1332" s="509">
        <v>10590</v>
      </c>
      <c r="H1332" s="509">
        <v>1</v>
      </c>
      <c r="I1332" s="509">
        <v>2118</v>
      </c>
      <c r="J1332" s="509">
        <v>5</v>
      </c>
      <c r="K1332" s="509">
        <v>10602</v>
      </c>
      <c r="L1332" s="509">
        <v>1.0011331444759206</v>
      </c>
      <c r="M1332" s="509">
        <v>2120.4</v>
      </c>
      <c r="N1332" s="509">
        <v>4</v>
      </c>
      <c r="O1332" s="509">
        <v>8492</v>
      </c>
      <c r="P1332" s="522">
        <v>0.80188857412653447</v>
      </c>
      <c r="Q1332" s="510">
        <v>2123</v>
      </c>
    </row>
    <row r="1333" spans="1:17" ht="14.4" customHeight="1" x14ac:dyDescent="0.3">
      <c r="A1333" s="505" t="s">
        <v>2496</v>
      </c>
      <c r="B1333" s="506" t="s">
        <v>1917</v>
      </c>
      <c r="C1333" s="506" t="s">
        <v>1894</v>
      </c>
      <c r="D1333" s="506" t="s">
        <v>2207</v>
      </c>
      <c r="E1333" s="506" t="s">
        <v>2208</v>
      </c>
      <c r="F1333" s="509">
        <v>1</v>
      </c>
      <c r="G1333" s="509">
        <v>158</v>
      </c>
      <c r="H1333" s="509">
        <v>1</v>
      </c>
      <c r="I1333" s="509">
        <v>158</v>
      </c>
      <c r="J1333" s="509"/>
      <c r="K1333" s="509"/>
      <c r="L1333" s="509"/>
      <c r="M1333" s="509"/>
      <c r="N1333" s="509">
        <v>1</v>
      </c>
      <c r="O1333" s="509">
        <v>159</v>
      </c>
      <c r="P1333" s="522">
        <v>1.0063291139240507</v>
      </c>
      <c r="Q1333" s="510">
        <v>159</v>
      </c>
    </row>
    <row r="1334" spans="1:17" ht="14.4" customHeight="1" x14ac:dyDescent="0.3">
      <c r="A1334" s="505" t="s">
        <v>2496</v>
      </c>
      <c r="B1334" s="506" t="s">
        <v>1917</v>
      </c>
      <c r="C1334" s="506" t="s">
        <v>1894</v>
      </c>
      <c r="D1334" s="506" t="s">
        <v>1907</v>
      </c>
      <c r="E1334" s="506" t="s">
        <v>1908</v>
      </c>
      <c r="F1334" s="509">
        <v>1</v>
      </c>
      <c r="G1334" s="509">
        <v>112</v>
      </c>
      <c r="H1334" s="509">
        <v>1</v>
      </c>
      <c r="I1334" s="509">
        <v>112</v>
      </c>
      <c r="J1334" s="509"/>
      <c r="K1334" s="509"/>
      <c r="L1334" s="509"/>
      <c r="M1334" s="509"/>
      <c r="N1334" s="509"/>
      <c r="O1334" s="509"/>
      <c r="P1334" s="522"/>
      <c r="Q1334" s="510"/>
    </row>
    <row r="1335" spans="1:17" ht="14.4" customHeight="1" x14ac:dyDescent="0.3">
      <c r="A1335" s="505" t="s">
        <v>2497</v>
      </c>
      <c r="B1335" s="506" t="s">
        <v>1886</v>
      </c>
      <c r="C1335" s="506" t="s">
        <v>1894</v>
      </c>
      <c r="D1335" s="506" t="s">
        <v>1902</v>
      </c>
      <c r="E1335" s="506"/>
      <c r="F1335" s="509">
        <v>1</v>
      </c>
      <c r="G1335" s="509">
        <v>650</v>
      </c>
      <c r="H1335" s="509">
        <v>1</v>
      </c>
      <c r="I1335" s="509">
        <v>650</v>
      </c>
      <c r="J1335" s="509"/>
      <c r="K1335" s="509"/>
      <c r="L1335" s="509"/>
      <c r="M1335" s="509"/>
      <c r="N1335" s="509"/>
      <c r="O1335" s="509"/>
      <c r="P1335" s="522"/>
      <c r="Q1335" s="510"/>
    </row>
    <row r="1336" spans="1:17" ht="14.4" customHeight="1" x14ac:dyDescent="0.3">
      <c r="A1336" s="505" t="s">
        <v>2497</v>
      </c>
      <c r="B1336" s="506" t="s">
        <v>1886</v>
      </c>
      <c r="C1336" s="506" t="s">
        <v>1894</v>
      </c>
      <c r="D1336" s="506" t="s">
        <v>1903</v>
      </c>
      <c r="E1336" s="506" t="s">
        <v>1904</v>
      </c>
      <c r="F1336" s="509">
        <v>1</v>
      </c>
      <c r="G1336" s="509">
        <v>121</v>
      </c>
      <c r="H1336" s="509">
        <v>1</v>
      </c>
      <c r="I1336" s="509">
        <v>121</v>
      </c>
      <c r="J1336" s="509"/>
      <c r="K1336" s="509"/>
      <c r="L1336" s="509"/>
      <c r="M1336" s="509"/>
      <c r="N1336" s="509"/>
      <c r="O1336" s="509"/>
      <c r="P1336" s="522"/>
      <c r="Q1336" s="510"/>
    </row>
    <row r="1337" spans="1:17" ht="14.4" customHeight="1" x14ac:dyDescent="0.3">
      <c r="A1337" s="505" t="s">
        <v>2497</v>
      </c>
      <c r="B1337" s="506" t="s">
        <v>1886</v>
      </c>
      <c r="C1337" s="506" t="s">
        <v>1894</v>
      </c>
      <c r="D1337" s="506" t="s">
        <v>1905</v>
      </c>
      <c r="E1337" s="506" t="s">
        <v>1906</v>
      </c>
      <c r="F1337" s="509">
        <v>1</v>
      </c>
      <c r="G1337" s="509">
        <v>266</v>
      </c>
      <c r="H1337" s="509">
        <v>1</v>
      </c>
      <c r="I1337" s="509">
        <v>266</v>
      </c>
      <c r="J1337" s="509"/>
      <c r="K1337" s="509"/>
      <c r="L1337" s="509"/>
      <c r="M1337" s="509"/>
      <c r="N1337" s="509"/>
      <c r="O1337" s="509"/>
      <c r="P1337" s="522"/>
      <c r="Q1337" s="510"/>
    </row>
    <row r="1338" spans="1:17" ht="14.4" customHeight="1" x14ac:dyDescent="0.3">
      <c r="A1338" s="505" t="s">
        <v>2497</v>
      </c>
      <c r="B1338" s="506" t="s">
        <v>1917</v>
      </c>
      <c r="C1338" s="506" t="s">
        <v>1918</v>
      </c>
      <c r="D1338" s="506" t="s">
        <v>1922</v>
      </c>
      <c r="E1338" s="506" t="s">
        <v>626</v>
      </c>
      <c r="F1338" s="509"/>
      <c r="G1338" s="509"/>
      <c r="H1338" s="509"/>
      <c r="I1338" s="509"/>
      <c r="J1338" s="509">
        <v>1</v>
      </c>
      <c r="K1338" s="509">
        <v>2000.27</v>
      </c>
      <c r="L1338" s="509"/>
      <c r="M1338" s="509">
        <v>2000.27</v>
      </c>
      <c r="N1338" s="509">
        <v>0.5</v>
      </c>
      <c r="O1338" s="509">
        <v>855.63</v>
      </c>
      <c r="P1338" s="522"/>
      <c r="Q1338" s="510">
        <v>1711.26</v>
      </c>
    </row>
    <row r="1339" spans="1:17" ht="14.4" customHeight="1" x14ac:dyDescent="0.3">
      <c r="A1339" s="505" t="s">
        <v>2497</v>
      </c>
      <c r="B1339" s="506" t="s">
        <v>1917</v>
      </c>
      <c r="C1339" s="506" t="s">
        <v>1918</v>
      </c>
      <c r="D1339" s="506" t="s">
        <v>1923</v>
      </c>
      <c r="E1339" s="506" t="s">
        <v>1924</v>
      </c>
      <c r="F1339" s="509">
        <v>0.66</v>
      </c>
      <c r="G1339" s="509">
        <v>1747.83</v>
      </c>
      <c r="H1339" s="509">
        <v>1</v>
      </c>
      <c r="I1339" s="509">
        <v>2648.2272727272725</v>
      </c>
      <c r="J1339" s="509">
        <v>2.0100000000000002</v>
      </c>
      <c r="K1339" s="509">
        <v>5369.61</v>
      </c>
      <c r="L1339" s="509">
        <v>3.0721580474073567</v>
      </c>
      <c r="M1339" s="509">
        <v>2671.4477611940292</v>
      </c>
      <c r="N1339" s="509">
        <v>1</v>
      </c>
      <c r="O1339" s="509">
        <v>2555.31</v>
      </c>
      <c r="P1339" s="522">
        <v>1.4619900104701258</v>
      </c>
      <c r="Q1339" s="510">
        <v>2555.31</v>
      </c>
    </row>
    <row r="1340" spans="1:17" ht="14.4" customHeight="1" x14ac:dyDescent="0.3">
      <c r="A1340" s="505" t="s">
        <v>2497</v>
      </c>
      <c r="B1340" s="506" t="s">
        <v>1917</v>
      </c>
      <c r="C1340" s="506" t="s">
        <v>1918</v>
      </c>
      <c r="D1340" s="506" t="s">
        <v>1927</v>
      </c>
      <c r="E1340" s="506" t="s">
        <v>637</v>
      </c>
      <c r="F1340" s="509"/>
      <c r="G1340" s="509"/>
      <c r="H1340" s="509"/>
      <c r="I1340" s="509"/>
      <c r="J1340" s="509">
        <v>0.5</v>
      </c>
      <c r="K1340" s="509">
        <v>494.51</v>
      </c>
      <c r="L1340" s="509"/>
      <c r="M1340" s="509">
        <v>989.02</v>
      </c>
      <c r="N1340" s="509"/>
      <c r="O1340" s="509"/>
      <c r="P1340" s="522"/>
      <c r="Q1340" s="510"/>
    </row>
    <row r="1341" spans="1:17" ht="14.4" customHeight="1" x14ac:dyDescent="0.3">
      <c r="A1341" s="505" t="s">
        <v>2497</v>
      </c>
      <c r="B1341" s="506" t="s">
        <v>1917</v>
      </c>
      <c r="C1341" s="506" t="s">
        <v>1918</v>
      </c>
      <c r="D1341" s="506" t="s">
        <v>1943</v>
      </c>
      <c r="E1341" s="506" t="s">
        <v>660</v>
      </c>
      <c r="F1341" s="509">
        <v>7.0000000000000007E-2</v>
      </c>
      <c r="G1341" s="509">
        <v>764.51</v>
      </c>
      <c r="H1341" s="509">
        <v>1</v>
      </c>
      <c r="I1341" s="509">
        <v>10921.571428571428</v>
      </c>
      <c r="J1341" s="509">
        <v>0.05</v>
      </c>
      <c r="K1341" s="509">
        <v>546.08000000000004</v>
      </c>
      <c r="L1341" s="509">
        <v>0.71428758289623429</v>
      </c>
      <c r="M1341" s="509">
        <v>10921.6</v>
      </c>
      <c r="N1341" s="509">
        <v>0.06</v>
      </c>
      <c r="O1341" s="509">
        <v>531.24</v>
      </c>
      <c r="P1341" s="522">
        <v>0.69487645681547661</v>
      </c>
      <c r="Q1341" s="510">
        <v>8854</v>
      </c>
    </row>
    <row r="1342" spans="1:17" ht="14.4" customHeight="1" x14ac:dyDescent="0.3">
      <c r="A1342" s="505" t="s">
        <v>2497</v>
      </c>
      <c r="B1342" s="506" t="s">
        <v>1917</v>
      </c>
      <c r="C1342" s="506" t="s">
        <v>1918</v>
      </c>
      <c r="D1342" s="506" t="s">
        <v>1945</v>
      </c>
      <c r="E1342" s="506" t="s">
        <v>660</v>
      </c>
      <c r="F1342" s="509"/>
      <c r="G1342" s="509"/>
      <c r="H1342" s="509"/>
      <c r="I1342" s="509"/>
      <c r="J1342" s="509">
        <v>0.25</v>
      </c>
      <c r="K1342" s="509">
        <v>546.08000000000004</v>
      </c>
      <c r="L1342" s="509"/>
      <c r="M1342" s="509">
        <v>2184.3200000000002</v>
      </c>
      <c r="N1342" s="509">
        <v>0.25</v>
      </c>
      <c r="O1342" s="509">
        <v>442.7</v>
      </c>
      <c r="P1342" s="522"/>
      <c r="Q1342" s="510">
        <v>1770.8</v>
      </c>
    </row>
    <row r="1343" spans="1:17" ht="14.4" customHeight="1" x14ac:dyDescent="0.3">
      <c r="A1343" s="505" t="s">
        <v>2497</v>
      </c>
      <c r="B1343" s="506" t="s">
        <v>1917</v>
      </c>
      <c r="C1343" s="506" t="s">
        <v>1918</v>
      </c>
      <c r="D1343" s="506" t="s">
        <v>1946</v>
      </c>
      <c r="E1343" s="506" t="s">
        <v>645</v>
      </c>
      <c r="F1343" s="509">
        <v>0.15</v>
      </c>
      <c r="G1343" s="509">
        <v>56.9</v>
      </c>
      <c r="H1343" s="509">
        <v>1</v>
      </c>
      <c r="I1343" s="509">
        <v>379.33333333333331</v>
      </c>
      <c r="J1343" s="509"/>
      <c r="K1343" s="509"/>
      <c r="L1343" s="509"/>
      <c r="M1343" s="509"/>
      <c r="N1343" s="509"/>
      <c r="O1343" s="509"/>
      <c r="P1343" s="522"/>
      <c r="Q1343" s="510"/>
    </row>
    <row r="1344" spans="1:17" ht="14.4" customHeight="1" x14ac:dyDescent="0.3">
      <c r="A1344" s="505" t="s">
        <v>2497</v>
      </c>
      <c r="B1344" s="506" t="s">
        <v>1917</v>
      </c>
      <c r="C1344" s="506" t="s">
        <v>1918</v>
      </c>
      <c r="D1344" s="506" t="s">
        <v>1948</v>
      </c>
      <c r="E1344" s="506" t="s">
        <v>660</v>
      </c>
      <c r="F1344" s="509"/>
      <c r="G1344" s="509"/>
      <c r="H1344" s="509"/>
      <c r="I1344" s="509"/>
      <c r="J1344" s="509"/>
      <c r="K1344" s="509"/>
      <c r="L1344" s="509"/>
      <c r="M1344" s="509"/>
      <c r="N1344" s="509">
        <v>0.01</v>
      </c>
      <c r="O1344" s="509">
        <v>460.41</v>
      </c>
      <c r="P1344" s="522"/>
      <c r="Q1344" s="510">
        <v>46041</v>
      </c>
    </row>
    <row r="1345" spans="1:17" ht="14.4" customHeight="1" x14ac:dyDescent="0.3">
      <c r="A1345" s="505" t="s">
        <v>2497</v>
      </c>
      <c r="B1345" s="506" t="s">
        <v>1917</v>
      </c>
      <c r="C1345" s="506" t="s">
        <v>1894</v>
      </c>
      <c r="D1345" s="506" t="s">
        <v>2089</v>
      </c>
      <c r="E1345" s="506" t="s">
        <v>2090</v>
      </c>
      <c r="F1345" s="509">
        <v>4</v>
      </c>
      <c r="G1345" s="509">
        <v>820</v>
      </c>
      <c r="H1345" s="509">
        <v>1</v>
      </c>
      <c r="I1345" s="509">
        <v>205</v>
      </c>
      <c r="J1345" s="509">
        <v>4</v>
      </c>
      <c r="K1345" s="509">
        <v>821</v>
      </c>
      <c r="L1345" s="509">
        <v>1.001219512195122</v>
      </c>
      <c r="M1345" s="509">
        <v>205.25</v>
      </c>
      <c r="N1345" s="509">
        <v>1</v>
      </c>
      <c r="O1345" s="509">
        <v>207</v>
      </c>
      <c r="P1345" s="522">
        <v>0.2524390243902439</v>
      </c>
      <c r="Q1345" s="510">
        <v>207</v>
      </c>
    </row>
    <row r="1346" spans="1:17" ht="14.4" customHeight="1" x14ac:dyDescent="0.3">
      <c r="A1346" s="505" t="s">
        <v>2497</v>
      </c>
      <c r="B1346" s="506" t="s">
        <v>1917</v>
      </c>
      <c r="C1346" s="506" t="s">
        <v>1894</v>
      </c>
      <c r="D1346" s="506" t="s">
        <v>2091</v>
      </c>
      <c r="E1346" s="506" t="s">
        <v>2092</v>
      </c>
      <c r="F1346" s="509">
        <v>2</v>
      </c>
      <c r="G1346" s="509">
        <v>300</v>
      </c>
      <c r="H1346" s="509">
        <v>1</v>
      </c>
      <c r="I1346" s="509">
        <v>150</v>
      </c>
      <c r="J1346" s="509"/>
      <c r="K1346" s="509"/>
      <c r="L1346" s="509"/>
      <c r="M1346" s="509"/>
      <c r="N1346" s="509">
        <v>2</v>
      </c>
      <c r="O1346" s="509">
        <v>302</v>
      </c>
      <c r="P1346" s="522">
        <v>1.0066666666666666</v>
      </c>
      <c r="Q1346" s="510">
        <v>151</v>
      </c>
    </row>
    <row r="1347" spans="1:17" ht="14.4" customHeight="1" x14ac:dyDescent="0.3">
      <c r="A1347" s="505" t="s">
        <v>2497</v>
      </c>
      <c r="B1347" s="506" t="s">
        <v>1917</v>
      </c>
      <c r="C1347" s="506" t="s">
        <v>1894</v>
      </c>
      <c r="D1347" s="506" t="s">
        <v>2093</v>
      </c>
      <c r="E1347" s="506" t="s">
        <v>2094</v>
      </c>
      <c r="F1347" s="509">
        <v>1</v>
      </c>
      <c r="G1347" s="509">
        <v>182</v>
      </c>
      <c r="H1347" s="509">
        <v>1</v>
      </c>
      <c r="I1347" s="509">
        <v>182</v>
      </c>
      <c r="J1347" s="509">
        <v>4</v>
      </c>
      <c r="K1347" s="509">
        <v>729</v>
      </c>
      <c r="L1347" s="509">
        <v>4.0054945054945055</v>
      </c>
      <c r="M1347" s="509">
        <v>182.25</v>
      </c>
      <c r="N1347" s="509">
        <v>6</v>
      </c>
      <c r="O1347" s="509">
        <v>1098</v>
      </c>
      <c r="P1347" s="522">
        <v>6.0329670329670328</v>
      </c>
      <c r="Q1347" s="510">
        <v>183</v>
      </c>
    </row>
    <row r="1348" spans="1:17" ht="14.4" customHeight="1" x14ac:dyDescent="0.3">
      <c r="A1348" s="505" t="s">
        <v>2497</v>
      </c>
      <c r="B1348" s="506" t="s">
        <v>1917</v>
      </c>
      <c r="C1348" s="506" t="s">
        <v>1894</v>
      </c>
      <c r="D1348" s="506" t="s">
        <v>2095</v>
      </c>
      <c r="E1348" s="506" t="s">
        <v>2096</v>
      </c>
      <c r="F1348" s="509">
        <v>3</v>
      </c>
      <c r="G1348" s="509">
        <v>372</v>
      </c>
      <c r="H1348" s="509">
        <v>1</v>
      </c>
      <c r="I1348" s="509">
        <v>124</v>
      </c>
      <c r="J1348" s="509">
        <v>1</v>
      </c>
      <c r="K1348" s="509">
        <v>125</v>
      </c>
      <c r="L1348" s="509">
        <v>0.33602150537634407</v>
      </c>
      <c r="M1348" s="509">
        <v>125</v>
      </c>
      <c r="N1348" s="509">
        <v>1</v>
      </c>
      <c r="O1348" s="509">
        <v>125</v>
      </c>
      <c r="P1348" s="522">
        <v>0.33602150537634407</v>
      </c>
      <c r="Q1348" s="510">
        <v>125</v>
      </c>
    </row>
    <row r="1349" spans="1:17" ht="14.4" customHeight="1" x14ac:dyDescent="0.3">
      <c r="A1349" s="505" t="s">
        <v>2497</v>
      </c>
      <c r="B1349" s="506" t="s">
        <v>1917</v>
      </c>
      <c r="C1349" s="506" t="s">
        <v>1894</v>
      </c>
      <c r="D1349" s="506" t="s">
        <v>2097</v>
      </c>
      <c r="E1349" s="506" t="s">
        <v>2098</v>
      </c>
      <c r="F1349" s="509">
        <v>6</v>
      </c>
      <c r="G1349" s="509">
        <v>1302</v>
      </c>
      <c r="H1349" s="509">
        <v>1</v>
      </c>
      <c r="I1349" s="509">
        <v>217</v>
      </c>
      <c r="J1349" s="509">
        <v>5</v>
      </c>
      <c r="K1349" s="509">
        <v>1085</v>
      </c>
      <c r="L1349" s="509">
        <v>0.83333333333333337</v>
      </c>
      <c r="M1349" s="509">
        <v>217</v>
      </c>
      <c r="N1349" s="509">
        <v>8</v>
      </c>
      <c r="O1349" s="509">
        <v>1752</v>
      </c>
      <c r="P1349" s="522">
        <v>1.3456221198156681</v>
      </c>
      <c r="Q1349" s="510">
        <v>219</v>
      </c>
    </row>
    <row r="1350" spans="1:17" ht="14.4" customHeight="1" x14ac:dyDescent="0.3">
      <c r="A1350" s="505" t="s">
        <v>2497</v>
      </c>
      <c r="B1350" s="506" t="s">
        <v>1917</v>
      </c>
      <c r="C1350" s="506" t="s">
        <v>1894</v>
      </c>
      <c r="D1350" s="506" t="s">
        <v>2103</v>
      </c>
      <c r="E1350" s="506" t="s">
        <v>2104</v>
      </c>
      <c r="F1350" s="509">
        <v>1</v>
      </c>
      <c r="G1350" s="509">
        <v>219</v>
      </c>
      <c r="H1350" s="509">
        <v>1</v>
      </c>
      <c r="I1350" s="509">
        <v>219</v>
      </c>
      <c r="J1350" s="509">
        <v>1</v>
      </c>
      <c r="K1350" s="509">
        <v>220</v>
      </c>
      <c r="L1350" s="509">
        <v>1.004566210045662</v>
      </c>
      <c r="M1350" s="509">
        <v>220</v>
      </c>
      <c r="N1350" s="509"/>
      <c r="O1350" s="509"/>
      <c r="P1350" s="522"/>
      <c r="Q1350" s="510"/>
    </row>
    <row r="1351" spans="1:17" ht="14.4" customHeight="1" x14ac:dyDescent="0.3">
      <c r="A1351" s="505" t="s">
        <v>2497</v>
      </c>
      <c r="B1351" s="506" t="s">
        <v>1917</v>
      </c>
      <c r="C1351" s="506" t="s">
        <v>1894</v>
      </c>
      <c r="D1351" s="506" t="s">
        <v>2119</v>
      </c>
      <c r="E1351" s="506" t="s">
        <v>2120</v>
      </c>
      <c r="F1351" s="509">
        <v>1</v>
      </c>
      <c r="G1351" s="509">
        <v>257</v>
      </c>
      <c r="H1351" s="509">
        <v>1</v>
      </c>
      <c r="I1351" s="509">
        <v>257</v>
      </c>
      <c r="J1351" s="509"/>
      <c r="K1351" s="509"/>
      <c r="L1351" s="509"/>
      <c r="M1351" s="509"/>
      <c r="N1351" s="509"/>
      <c r="O1351" s="509"/>
      <c r="P1351" s="522"/>
      <c r="Q1351" s="510"/>
    </row>
    <row r="1352" spans="1:17" ht="14.4" customHeight="1" x14ac:dyDescent="0.3">
      <c r="A1352" s="505" t="s">
        <v>2497</v>
      </c>
      <c r="B1352" s="506" t="s">
        <v>1917</v>
      </c>
      <c r="C1352" s="506" t="s">
        <v>1894</v>
      </c>
      <c r="D1352" s="506" t="s">
        <v>2153</v>
      </c>
      <c r="E1352" s="506" t="s">
        <v>2154</v>
      </c>
      <c r="F1352" s="509">
        <v>1</v>
      </c>
      <c r="G1352" s="509">
        <v>1277</v>
      </c>
      <c r="H1352" s="509">
        <v>1</v>
      </c>
      <c r="I1352" s="509">
        <v>1277</v>
      </c>
      <c r="J1352" s="509"/>
      <c r="K1352" s="509"/>
      <c r="L1352" s="509"/>
      <c r="M1352" s="509"/>
      <c r="N1352" s="509"/>
      <c r="O1352" s="509"/>
      <c r="P1352" s="522"/>
      <c r="Q1352" s="510"/>
    </row>
    <row r="1353" spans="1:17" ht="14.4" customHeight="1" x14ac:dyDescent="0.3">
      <c r="A1353" s="505" t="s">
        <v>2497</v>
      </c>
      <c r="B1353" s="506" t="s">
        <v>1917</v>
      </c>
      <c r="C1353" s="506" t="s">
        <v>1894</v>
      </c>
      <c r="D1353" s="506" t="s">
        <v>2155</v>
      </c>
      <c r="E1353" s="506" t="s">
        <v>2156</v>
      </c>
      <c r="F1353" s="509">
        <v>1</v>
      </c>
      <c r="G1353" s="509">
        <v>1164</v>
      </c>
      <c r="H1353" s="509">
        <v>1</v>
      </c>
      <c r="I1353" s="509">
        <v>1164</v>
      </c>
      <c r="J1353" s="509"/>
      <c r="K1353" s="509"/>
      <c r="L1353" s="509"/>
      <c r="M1353" s="509"/>
      <c r="N1353" s="509"/>
      <c r="O1353" s="509"/>
      <c r="P1353" s="522"/>
      <c r="Q1353" s="510"/>
    </row>
    <row r="1354" spans="1:17" ht="14.4" customHeight="1" x14ac:dyDescent="0.3">
      <c r="A1354" s="505" t="s">
        <v>2497</v>
      </c>
      <c r="B1354" s="506" t="s">
        <v>1917</v>
      </c>
      <c r="C1354" s="506" t="s">
        <v>1894</v>
      </c>
      <c r="D1354" s="506" t="s">
        <v>2157</v>
      </c>
      <c r="E1354" s="506" t="s">
        <v>2158</v>
      </c>
      <c r="F1354" s="509">
        <v>4</v>
      </c>
      <c r="G1354" s="509">
        <v>20272</v>
      </c>
      <c r="H1354" s="509">
        <v>1</v>
      </c>
      <c r="I1354" s="509">
        <v>5068</v>
      </c>
      <c r="J1354" s="509">
        <v>4</v>
      </c>
      <c r="K1354" s="509">
        <v>20278</v>
      </c>
      <c r="L1354" s="509">
        <v>1.0002959747434885</v>
      </c>
      <c r="M1354" s="509">
        <v>5069.5</v>
      </c>
      <c r="N1354" s="509">
        <v>2</v>
      </c>
      <c r="O1354" s="509">
        <v>10152</v>
      </c>
      <c r="P1354" s="522">
        <v>0.50078926598263618</v>
      </c>
      <c r="Q1354" s="510">
        <v>5076</v>
      </c>
    </row>
    <row r="1355" spans="1:17" ht="14.4" customHeight="1" x14ac:dyDescent="0.3">
      <c r="A1355" s="505" t="s">
        <v>2497</v>
      </c>
      <c r="B1355" s="506" t="s">
        <v>1917</v>
      </c>
      <c r="C1355" s="506" t="s">
        <v>1894</v>
      </c>
      <c r="D1355" s="506" t="s">
        <v>2167</v>
      </c>
      <c r="E1355" s="506" t="s">
        <v>2168</v>
      </c>
      <c r="F1355" s="509">
        <v>56</v>
      </c>
      <c r="G1355" s="509">
        <v>9688</v>
      </c>
      <c r="H1355" s="509">
        <v>1</v>
      </c>
      <c r="I1355" s="509">
        <v>173</v>
      </c>
      <c r="J1355" s="509">
        <v>34</v>
      </c>
      <c r="K1355" s="509">
        <v>5895</v>
      </c>
      <c r="L1355" s="509">
        <v>0.60848472336911641</v>
      </c>
      <c r="M1355" s="509">
        <v>173.38235294117646</v>
      </c>
      <c r="N1355" s="509">
        <v>22</v>
      </c>
      <c r="O1355" s="509">
        <v>3850</v>
      </c>
      <c r="P1355" s="522">
        <v>0.39739884393063585</v>
      </c>
      <c r="Q1355" s="510">
        <v>175</v>
      </c>
    </row>
    <row r="1356" spans="1:17" ht="14.4" customHeight="1" x14ac:dyDescent="0.3">
      <c r="A1356" s="505" t="s">
        <v>2497</v>
      </c>
      <c r="B1356" s="506" t="s">
        <v>1917</v>
      </c>
      <c r="C1356" s="506" t="s">
        <v>1894</v>
      </c>
      <c r="D1356" s="506" t="s">
        <v>2169</v>
      </c>
      <c r="E1356" s="506" t="s">
        <v>2170</v>
      </c>
      <c r="F1356" s="509">
        <v>7</v>
      </c>
      <c r="G1356" s="509">
        <v>13972</v>
      </c>
      <c r="H1356" s="509">
        <v>1</v>
      </c>
      <c r="I1356" s="509">
        <v>1996</v>
      </c>
      <c r="J1356" s="509">
        <v>2</v>
      </c>
      <c r="K1356" s="509">
        <v>3998</v>
      </c>
      <c r="L1356" s="509">
        <v>0.28614371600343547</v>
      </c>
      <c r="M1356" s="509">
        <v>1999</v>
      </c>
      <c r="N1356" s="509"/>
      <c r="O1356" s="509"/>
      <c r="P1356" s="522"/>
      <c r="Q1356" s="510"/>
    </row>
    <row r="1357" spans="1:17" ht="14.4" customHeight="1" x14ac:dyDescent="0.3">
      <c r="A1357" s="505" t="s">
        <v>2497</v>
      </c>
      <c r="B1357" s="506" t="s">
        <v>1917</v>
      </c>
      <c r="C1357" s="506" t="s">
        <v>1894</v>
      </c>
      <c r="D1357" s="506" t="s">
        <v>2175</v>
      </c>
      <c r="E1357" s="506" t="s">
        <v>2176</v>
      </c>
      <c r="F1357" s="509">
        <v>1</v>
      </c>
      <c r="G1357" s="509">
        <v>2692</v>
      </c>
      <c r="H1357" s="509">
        <v>1</v>
      </c>
      <c r="I1357" s="509">
        <v>2692</v>
      </c>
      <c r="J1357" s="509">
        <v>4</v>
      </c>
      <c r="K1357" s="509">
        <v>10771</v>
      </c>
      <c r="L1357" s="509">
        <v>4.0011144130757801</v>
      </c>
      <c r="M1357" s="509">
        <v>2692.75</v>
      </c>
      <c r="N1357" s="509">
        <v>2</v>
      </c>
      <c r="O1357" s="509">
        <v>5392</v>
      </c>
      <c r="P1357" s="522">
        <v>2.0029717682020802</v>
      </c>
      <c r="Q1357" s="510">
        <v>2696</v>
      </c>
    </row>
    <row r="1358" spans="1:17" ht="14.4" customHeight="1" x14ac:dyDescent="0.3">
      <c r="A1358" s="505" t="s">
        <v>2497</v>
      </c>
      <c r="B1358" s="506" t="s">
        <v>1917</v>
      </c>
      <c r="C1358" s="506" t="s">
        <v>1894</v>
      </c>
      <c r="D1358" s="506" t="s">
        <v>2177</v>
      </c>
      <c r="E1358" s="506" t="s">
        <v>2178</v>
      </c>
      <c r="F1358" s="509">
        <v>1</v>
      </c>
      <c r="G1358" s="509">
        <v>5180</v>
      </c>
      <c r="H1358" s="509">
        <v>1</v>
      </c>
      <c r="I1358" s="509">
        <v>5180</v>
      </c>
      <c r="J1358" s="509">
        <v>4</v>
      </c>
      <c r="K1358" s="509">
        <v>20726</v>
      </c>
      <c r="L1358" s="509">
        <v>4.0011583011583012</v>
      </c>
      <c r="M1358" s="509">
        <v>5181.5</v>
      </c>
      <c r="N1358" s="509">
        <v>2</v>
      </c>
      <c r="O1358" s="509">
        <v>10376</v>
      </c>
      <c r="P1358" s="522">
        <v>2.003088803088803</v>
      </c>
      <c r="Q1358" s="510">
        <v>5188</v>
      </c>
    </row>
    <row r="1359" spans="1:17" ht="14.4" customHeight="1" x14ac:dyDescent="0.3">
      <c r="A1359" s="505" t="s">
        <v>2497</v>
      </c>
      <c r="B1359" s="506" t="s">
        <v>1917</v>
      </c>
      <c r="C1359" s="506" t="s">
        <v>1894</v>
      </c>
      <c r="D1359" s="506" t="s">
        <v>2189</v>
      </c>
      <c r="E1359" s="506" t="s">
        <v>2190</v>
      </c>
      <c r="F1359" s="509">
        <v>8</v>
      </c>
      <c r="G1359" s="509">
        <v>1200</v>
      </c>
      <c r="H1359" s="509">
        <v>1</v>
      </c>
      <c r="I1359" s="509">
        <v>150</v>
      </c>
      <c r="J1359" s="509">
        <v>6</v>
      </c>
      <c r="K1359" s="509">
        <v>901</v>
      </c>
      <c r="L1359" s="509">
        <v>0.75083333333333335</v>
      </c>
      <c r="M1359" s="509">
        <v>150.16666666666666</v>
      </c>
      <c r="N1359" s="509">
        <v>5</v>
      </c>
      <c r="O1359" s="509">
        <v>755</v>
      </c>
      <c r="P1359" s="522">
        <v>0.62916666666666665</v>
      </c>
      <c r="Q1359" s="510">
        <v>151</v>
      </c>
    </row>
    <row r="1360" spans="1:17" ht="14.4" customHeight="1" x14ac:dyDescent="0.3">
      <c r="A1360" s="505" t="s">
        <v>2497</v>
      </c>
      <c r="B1360" s="506" t="s">
        <v>1917</v>
      </c>
      <c r="C1360" s="506" t="s">
        <v>1894</v>
      </c>
      <c r="D1360" s="506" t="s">
        <v>2191</v>
      </c>
      <c r="E1360" s="506" t="s">
        <v>2192</v>
      </c>
      <c r="F1360" s="509"/>
      <c r="G1360" s="509"/>
      <c r="H1360" s="509"/>
      <c r="I1360" s="509"/>
      <c r="J1360" s="509">
        <v>1</v>
      </c>
      <c r="K1360" s="509">
        <v>193</v>
      </c>
      <c r="L1360" s="509"/>
      <c r="M1360" s="509">
        <v>193</v>
      </c>
      <c r="N1360" s="509">
        <v>1</v>
      </c>
      <c r="O1360" s="509">
        <v>195</v>
      </c>
      <c r="P1360" s="522"/>
      <c r="Q1360" s="510">
        <v>195</v>
      </c>
    </row>
    <row r="1361" spans="1:17" ht="14.4" customHeight="1" x14ac:dyDescent="0.3">
      <c r="A1361" s="505" t="s">
        <v>2497</v>
      </c>
      <c r="B1361" s="506" t="s">
        <v>1917</v>
      </c>
      <c r="C1361" s="506" t="s">
        <v>1894</v>
      </c>
      <c r="D1361" s="506" t="s">
        <v>2195</v>
      </c>
      <c r="E1361" s="506" t="s">
        <v>2196</v>
      </c>
      <c r="F1361" s="509">
        <v>1</v>
      </c>
      <c r="G1361" s="509">
        <v>415</v>
      </c>
      <c r="H1361" s="509">
        <v>1</v>
      </c>
      <c r="I1361" s="509">
        <v>415</v>
      </c>
      <c r="J1361" s="509"/>
      <c r="K1361" s="509"/>
      <c r="L1361" s="509"/>
      <c r="M1361" s="509"/>
      <c r="N1361" s="509"/>
      <c r="O1361" s="509"/>
      <c r="P1361" s="522"/>
      <c r="Q1361" s="510"/>
    </row>
    <row r="1362" spans="1:17" ht="14.4" customHeight="1" x14ac:dyDescent="0.3">
      <c r="A1362" s="505" t="s">
        <v>2497</v>
      </c>
      <c r="B1362" s="506" t="s">
        <v>1917</v>
      </c>
      <c r="C1362" s="506" t="s">
        <v>1894</v>
      </c>
      <c r="D1362" s="506" t="s">
        <v>2199</v>
      </c>
      <c r="E1362" s="506" t="s">
        <v>2200</v>
      </c>
      <c r="F1362" s="509">
        <v>1</v>
      </c>
      <c r="G1362" s="509">
        <v>158</v>
      </c>
      <c r="H1362" s="509">
        <v>1</v>
      </c>
      <c r="I1362" s="509">
        <v>158</v>
      </c>
      <c r="J1362" s="509"/>
      <c r="K1362" s="509"/>
      <c r="L1362" s="509"/>
      <c r="M1362" s="509"/>
      <c r="N1362" s="509"/>
      <c r="O1362" s="509"/>
      <c r="P1362" s="522"/>
      <c r="Q1362" s="510"/>
    </row>
    <row r="1363" spans="1:17" ht="14.4" customHeight="1" x14ac:dyDescent="0.3">
      <c r="A1363" s="505" t="s">
        <v>2497</v>
      </c>
      <c r="B1363" s="506" t="s">
        <v>1917</v>
      </c>
      <c r="C1363" s="506" t="s">
        <v>1894</v>
      </c>
      <c r="D1363" s="506" t="s">
        <v>2204</v>
      </c>
      <c r="E1363" s="506" t="s">
        <v>2205</v>
      </c>
      <c r="F1363" s="509"/>
      <c r="G1363" s="509"/>
      <c r="H1363" s="509"/>
      <c r="I1363" s="509"/>
      <c r="J1363" s="509">
        <v>6</v>
      </c>
      <c r="K1363" s="509">
        <v>12714</v>
      </c>
      <c r="L1363" s="509"/>
      <c r="M1363" s="509">
        <v>2119</v>
      </c>
      <c r="N1363" s="509">
        <v>6</v>
      </c>
      <c r="O1363" s="509">
        <v>12738</v>
      </c>
      <c r="P1363" s="522"/>
      <c r="Q1363" s="510">
        <v>2123</v>
      </c>
    </row>
    <row r="1364" spans="1:17" ht="14.4" customHeight="1" x14ac:dyDescent="0.3">
      <c r="A1364" s="505" t="s">
        <v>2497</v>
      </c>
      <c r="B1364" s="506" t="s">
        <v>1917</v>
      </c>
      <c r="C1364" s="506" t="s">
        <v>1894</v>
      </c>
      <c r="D1364" s="506" t="s">
        <v>2207</v>
      </c>
      <c r="E1364" s="506" t="s">
        <v>2208</v>
      </c>
      <c r="F1364" s="509">
        <v>2</v>
      </c>
      <c r="G1364" s="509">
        <v>316</v>
      </c>
      <c r="H1364" s="509">
        <v>1</v>
      </c>
      <c r="I1364" s="509">
        <v>158</v>
      </c>
      <c r="J1364" s="509">
        <v>2</v>
      </c>
      <c r="K1364" s="509">
        <v>316</v>
      </c>
      <c r="L1364" s="509">
        <v>1</v>
      </c>
      <c r="M1364" s="509">
        <v>158</v>
      </c>
      <c r="N1364" s="509">
        <v>3</v>
      </c>
      <c r="O1364" s="509">
        <v>477</v>
      </c>
      <c r="P1364" s="522">
        <v>1.509493670886076</v>
      </c>
      <c r="Q1364" s="510">
        <v>159</v>
      </c>
    </row>
    <row r="1365" spans="1:17" ht="14.4" customHeight="1" x14ac:dyDescent="0.3">
      <c r="A1365" s="505" t="s">
        <v>2498</v>
      </c>
      <c r="B1365" s="506" t="s">
        <v>1886</v>
      </c>
      <c r="C1365" s="506" t="s">
        <v>1894</v>
      </c>
      <c r="D1365" s="506" t="s">
        <v>1902</v>
      </c>
      <c r="E1365" s="506"/>
      <c r="F1365" s="509"/>
      <c r="G1365" s="509"/>
      <c r="H1365" s="509"/>
      <c r="I1365" s="509"/>
      <c r="J1365" s="509">
        <v>1</v>
      </c>
      <c r="K1365" s="509">
        <v>655</v>
      </c>
      <c r="L1365" s="509"/>
      <c r="M1365" s="509">
        <v>655</v>
      </c>
      <c r="N1365" s="509"/>
      <c r="O1365" s="509"/>
      <c r="P1365" s="522"/>
      <c r="Q1365" s="510"/>
    </row>
    <row r="1366" spans="1:17" ht="14.4" customHeight="1" x14ac:dyDescent="0.3">
      <c r="A1366" s="505" t="s">
        <v>2498</v>
      </c>
      <c r="B1366" s="506" t="s">
        <v>1886</v>
      </c>
      <c r="C1366" s="506" t="s">
        <v>1894</v>
      </c>
      <c r="D1366" s="506" t="s">
        <v>1903</v>
      </c>
      <c r="E1366" s="506" t="s">
        <v>1904</v>
      </c>
      <c r="F1366" s="509"/>
      <c r="G1366" s="509"/>
      <c r="H1366" s="509"/>
      <c r="I1366" s="509"/>
      <c r="J1366" s="509">
        <v>1</v>
      </c>
      <c r="K1366" s="509">
        <v>123</v>
      </c>
      <c r="L1366" s="509"/>
      <c r="M1366" s="509">
        <v>123</v>
      </c>
      <c r="N1366" s="509">
        <v>1</v>
      </c>
      <c r="O1366" s="509">
        <v>123</v>
      </c>
      <c r="P1366" s="522"/>
      <c r="Q1366" s="510">
        <v>123</v>
      </c>
    </row>
    <row r="1367" spans="1:17" ht="14.4" customHeight="1" x14ac:dyDescent="0.3">
      <c r="A1367" s="505" t="s">
        <v>2498</v>
      </c>
      <c r="B1367" s="506" t="s">
        <v>1886</v>
      </c>
      <c r="C1367" s="506" t="s">
        <v>1894</v>
      </c>
      <c r="D1367" s="506" t="s">
        <v>1913</v>
      </c>
      <c r="E1367" s="506" t="s">
        <v>1914</v>
      </c>
      <c r="F1367" s="509"/>
      <c r="G1367" s="509"/>
      <c r="H1367" s="509"/>
      <c r="I1367" s="509"/>
      <c r="J1367" s="509"/>
      <c r="K1367" s="509"/>
      <c r="L1367" s="509"/>
      <c r="M1367" s="509"/>
      <c r="N1367" s="509">
        <v>1</v>
      </c>
      <c r="O1367" s="509">
        <v>725</v>
      </c>
      <c r="P1367" s="522"/>
      <c r="Q1367" s="510">
        <v>725</v>
      </c>
    </row>
    <row r="1368" spans="1:17" ht="14.4" customHeight="1" x14ac:dyDescent="0.3">
      <c r="A1368" s="505" t="s">
        <v>2498</v>
      </c>
      <c r="B1368" s="506" t="s">
        <v>1917</v>
      </c>
      <c r="C1368" s="506" t="s">
        <v>1918</v>
      </c>
      <c r="D1368" s="506" t="s">
        <v>1919</v>
      </c>
      <c r="E1368" s="506" t="s">
        <v>1920</v>
      </c>
      <c r="F1368" s="509">
        <v>1</v>
      </c>
      <c r="G1368" s="509">
        <v>484.78</v>
      </c>
      <c r="H1368" s="509">
        <v>1</v>
      </c>
      <c r="I1368" s="509">
        <v>484.78</v>
      </c>
      <c r="J1368" s="509"/>
      <c r="K1368" s="509"/>
      <c r="L1368" s="509"/>
      <c r="M1368" s="509"/>
      <c r="N1368" s="509"/>
      <c r="O1368" s="509"/>
      <c r="P1368" s="522"/>
      <c r="Q1368" s="510"/>
    </row>
    <row r="1369" spans="1:17" ht="14.4" customHeight="1" x14ac:dyDescent="0.3">
      <c r="A1369" s="505" t="s">
        <v>2498</v>
      </c>
      <c r="B1369" s="506" t="s">
        <v>1917</v>
      </c>
      <c r="C1369" s="506" t="s">
        <v>1918</v>
      </c>
      <c r="D1369" s="506" t="s">
        <v>1922</v>
      </c>
      <c r="E1369" s="506" t="s">
        <v>626</v>
      </c>
      <c r="F1369" s="509">
        <v>0.5</v>
      </c>
      <c r="G1369" s="509">
        <v>991.44</v>
      </c>
      <c r="H1369" s="509">
        <v>1</v>
      </c>
      <c r="I1369" s="509">
        <v>1982.88</v>
      </c>
      <c r="J1369" s="509">
        <v>1.5</v>
      </c>
      <c r="K1369" s="509">
        <v>3000.4</v>
      </c>
      <c r="L1369" s="509">
        <v>3.0263051722746712</v>
      </c>
      <c r="M1369" s="509">
        <v>2000.2666666666667</v>
      </c>
      <c r="N1369" s="509">
        <v>1</v>
      </c>
      <c r="O1369" s="509">
        <v>1711.26</v>
      </c>
      <c r="P1369" s="522">
        <v>1.7260348583877994</v>
      </c>
      <c r="Q1369" s="510">
        <v>1711.26</v>
      </c>
    </row>
    <row r="1370" spans="1:17" ht="14.4" customHeight="1" x14ac:dyDescent="0.3">
      <c r="A1370" s="505" t="s">
        <v>2498</v>
      </c>
      <c r="B1370" s="506" t="s">
        <v>1917</v>
      </c>
      <c r="C1370" s="506" t="s">
        <v>1918</v>
      </c>
      <c r="D1370" s="506" t="s">
        <v>1923</v>
      </c>
      <c r="E1370" s="506" t="s">
        <v>1924</v>
      </c>
      <c r="F1370" s="509">
        <v>0.66</v>
      </c>
      <c r="G1370" s="509">
        <v>1763.16</v>
      </c>
      <c r="H1370" s="509">
        <v>1</v>
      </c>
      <c r="I1370" s="509">
        <v>2671.4545454545455</v>
      </c>
      <c r="J1370" s="509">
        <v>0.33</v>
      </c>
      <c r="K1370" s="509">
        <v>881.58</v>
      </c>
      <c r="L1370" s="509">
        <v>0.5</v>
      </c>
      <c r="M1370" s="509">
        <v>2671.4545454545455</v>
      </c>
      <c r="N1370" s="509">
        <v>0.67</v>
      </c>
      <c r="O1370" s="509">
        <v>1712.05</v>
      </c>
      <c r="P1370" s="522">
        <v>0.97101227341818097</v>
      </c>
      <c r="Q1370" s="510">
        <v>2555.2985074626863</v>
      </c>
    </row>
    <row r="1371" spans="1:17" ht="14.4" customHeight="1" x14ac:dyDescent="0.3">
      <c r="A1371" s="505" t="s">
        <v>2498</v>
      </c>
      <c r="B1371" s="506" t="s">
        <v>1917</v>
      </c>
      <c r="C1371" s="506" t="s">
        <v>1918</v>
      </c>
      <c r="D1371" s="506" t="s">
        <v>1925</v>
      </c>
      <c r="E1371" s="506" t="s">
        <v>1924</v>
      </c>
      <c r="F1371" s="509">
        <v>0.4</v>
      </c>
      <c r="G1371" s="509">
        <v>2671.44</v>
      </c>
      <c r="H1371" s="509">
        <v>1</v>
      </c>
      <c r="I1371" s="509">
        <v>6678.5999999999995</v>
      </c>
      <c r="J1371" s="509">
        <v>1.2</v>
      </c>
      <c r="K1371" s="509">
        <v>8014.3200000000006</v>
      </c>
      <c r="L1371" s="509">
        <v>3</v>
      </c>
      <c r="M1371" s="509">
        <v>6678.6</v>
      </c>
      <c r="N1371" s="509">
        <v>0.4</v>
      </c>
      <c r="O1371" s="509">
        <v>2555.3000000000002</v>
      </c>
      <c r="P1371" s="522">
        <v>0.95652531967777688</v>
      </c>
      <c r="Q1371" s="510">
        <v>6388.25</v>
      </c>
    </row>
    <row r="1372" spans="1:17" ht="14.4" customHeight="1" x14ac:dyDescent="0.3">
      <c r="A1372" s="505" t="s">
        <v>2498</v>
      </c>
      <c r="B1372" s="506" t="s">
        <v>1917</v>
      </c>
      <c r="C1372" s="506" t="s">
        <v>1918</v>
      </c>
      <c r="D1372" s="506" t="s">
        <v>1926</v>
      </c>
      <c r="E1372" s="506" t="s">
        <v>716</v>
      </c>
      <c r="F1372" s="509"/>
      <c r="G1372" s="509"/>
      <c r="H1372" s="509"/>
      <c r="I1372" s="509"/>
      <c r="J1372" s="509"/>
      <c r="K1372" s="509"/>
      <c r="L1372" s="509"/>
      <c r="M1372" s="509"/>
      <c r="N1372" s="509">
        <v>0.08</v>
      </c>
      <c r="O1372" s="509">
        <v>370.78</v>
      </c>
      <c r="P1372" s="522"/>
      <c r="Q1372" s="510">
        <v>4634.75</v>
      </c>
    </row>
    <row r="1373" spans="1:17" ht="14.4" customHeight="1" x14ac:dyDescent="0.3">
      <c r="A1373" s="505" t="s">
        <v>2498</v>
      </c>
      <c r="B1373" s="506" t="s">
        <v>1917</v>
      </c>
      <c r="C1373" s="506" t="s">
        <v>1918</v>
      </c>
      <c r="D1373" s="506" t="s">
        <v>1927</v>
      </c>
      <c r="E1373" s="506" t="s">
        <v>637</v>
      </c>
      <c r="F1373" s="509">
        <v>2.94</v>
      </c>
      <c r="G1373" s="509">
        <v>2893.54</v>
      </c>
      <c r="H1373" s="509">
        <v>1</v>
      </c>
      <c r="I1373" s="509">
        <v>984.19727891156458</v>
      </c>
      <c r="J1373" s="509">
        <v>1.7</v>
      </c>
      <c r="K1373" s="509">
        <v>1681.34</v>
      </c>
      <c r="L1373" s="509">
        <v>0.58106679016014984</v>
      </c>
      <c r="M1373" s="509">
        <v>989.02352941176468</v>
      </c>
      <c r="N1373" s="509">
        <v>5</v>
      </c>
      <c r="O1373" s="509">
        <v>4756.68</v>
      </c>
      <c r="P1373" s="522">
        <v>1.643896403713099</v>
      </c>
      <c r="Q1373" s="510">
        <v>951.33600000000001</v>
      </c>
    </row>
    <row r="1374" spans="1:17" ht="14.4" customHeight="1" x14ac:dyDescent="0.3">
      <c r="A1374" s="505" t="s">
        <v>2498</v>
      </c>
      <c r="B1374" s="506" t="s">
        <v>1917</v>
      </c>
      <c r="C1374" s="506" t="s">
        <v>1918</v>
      </c>
      <c r="D1374" s="506" t="s">
        <v>1931</v>
      </c>
      <c r="E1374" s="506" t="s">
        <v>716</v>
      </c>
      <c r="F1374" s="509">
        <v>1.7799999999999998</v>
      </c>
      <c r="G1374" s="509">
        <v>18554.12</v>
      </c>
      <c r="H1374" s="509">
        <v>1</v>
      </c>
      <c r="I1374" s="509">
        <v>10423.662921348316</v>
      </c>
      <c r="J1374" s="509">
        <v>1.9700000000000002</v>
      </c>
      <c r="K1374" s="509">
        <v>20364.46</v>
      </c>
      <c r="L1374" s="509">
        <v>1.0975707821227847</v>
      </c>
      <c r="M1374" s="509">
        <v>10337.289340101521</v>
      </c>
      <c r="N1374" s="509">
        <v>1.8900000000000001</v>
      </c>
      <c r="O1374" s="509">
        <v>18687.86</v>
      </c>
      <c r="P1374" s="522">
        <v>1.007208102566977</v>
      </c>
      <c r="Q1374" s="510">
        <v>9887.7566137566137</v>
      </c>
    </row>
    <row r="1375" spans="1:17" ht="14.4" customHeight="1" x14ac:dyDescent="0.3">
      <c r="A1375" s="505" t="s">
        <v>2498</v>
      </c>
      <c r="B1375" s="506" t="s">
        <v>1917</v>
      </c>
      <c r="C1375" s="506" t="s">
        <v>1918</v>
      </c>
      <c r="D1375" s="506" t="s">
        <v>1932</v>
      </c>
      <c r="E1375" s="506" t="s">
        <v>716</v>
      </c>
      <c r="F1375" s="509">
        <v>0.02</v>
      </c>
      <c r="G1375" s="509">
        <v>409.57</v>
      </c>
      <c r="H1375" s="509">
        <v>1</v>
      </c>
      <c r="I1375" s="509">
        <v>20478.5</v>
      </c>
      <c r="J1375" s="509"/>
      <c r="K1375" s="509"/>
      <c r="L1375" s="509"/>
      <c r="M1375" s="509"/>
      <c r="N1375" s="509"/>
      <c r="O1375" s="509"/>
      <c r="P1375" s="522"/>
      <c r="Q1375" s="510"/>
    </row>
    <row r="1376" spans="1:17" ht="14.4" customHeight="1" x14ac:dyDescent="0.3">
      <c r="A1376" s="505" t="s">
        <v>2498</v>
      </c>
      <c r="B1376" s="506" t="s">
        <v>1917</v>
      </c>
      <c r="C1376" s="506" t="s">
        <v>1918</v>
      </c>
      <c r="D1376" s="506" t="s">
        <v>1933</v>
      </c>
      <c r="E1376" s="506" t="s">
        <v>1930</v>
      </c>
      <c r="F1376" s="509">
        <v>0.08</v>
      </c>
      <c r="G1376" s="509">
        <v>421.16</v>
      </c>
      <c r="H1376" s="509">
        <v>1</v>
      </c>
      <c r="I1376" s="509">
        <v>5264.5</v>
      </c>
      <c r="J1376" s="509">
        <v>0.12</v>
      </c>
      <c r="K1376" s="509">
        <v>637.28</v>
      </c>
      <c r="L1376" s="509">
        <v>1.5131541456928481</v>
      </c>
      <c r="M1376" s="509">
        <v>5310.666666666667</v>
      </c>
      <c r="N1376" s="509"/>
      <c r="O1376" s="509"/>
      <c r="P1376" s="522"/>
      <c r="Q1376" s="510"/>
    </row>
    <row r="1377" spans="1:17" ht="14.4" customHeight="1" x14ac:dyDescent="0.3">
      <c r="A1377" s="505" t="s">
        <v>2498</v>
      </c>
      <c r="B1377" s="506" t="s">
        <v>1917</v>
      </c>
      <c r="C1377" s="506" t="s">
        <v>1918</v>
      </c>
      <c r="D1377" s="506" t="s">
        <v>1934</v>
      </c>
      <c r="E1377" s="506" t="s">
        <v>716</v>
      </c>
      <c r="F1377" s="509">
        <v>0.16</v>
      </c>
      <c r="G1377" s="509">
        <v>1034.24</v>
      </c>
      <c r="H1377" s="509">
        <v>1</v>
      </c>
      <c r="I1377" s="509">
        <v>6464</v>
      </c>
      <c r="J1377" s="509">
        <v>0.04</v>
      </c>
      <c r="K1377" s="509">
        <v>260.26</v>
      </c>
      <c r="L1377" s="509">
        <v>0.25164371905940591</v>
      </c>
      <c r="M1377" s="509">
        <v>6506.5</v>
      </c>
      <c r="N1377" s="509"/>
      <c r="O1377" s="509"/>
      <c r="P1377" s="522"/>
      <c r="Q1377" s="510"/>
    </row>
    <row r="1378" spans="1:17" ht="14.4" customHeight="1" x14ac:dyDescent="0.3">
      <c r="A1378" s="505" t="s">
        <v>2498</v>
      </c>
      <c r="B1378" s="506" t="s">
        <v>1917</v>
      </c>
      <c r="C1378" s="506" t="s">
        <v>1918</v>
      </c>
      <c r="D1378" s="506" t="s">
        <v>2292</v>
      </c>
      <c r="E1378" s="506" t="s">
        <v>2293</v>
      </c>
      <c r="F1378" s="509">
        <v>3</v>
      </c>
      <c r="G1378" s="509">
        <v>1245.29</v>
      </c>
      <c r="H1378" s="509">
        <v>1</v>
      </c>
      <c r="I1378" s="509">
        <v>415.09666666666664</v>
      </c>
      <c r="J1378" s="509">
        <v>4</v>
      </c>
      <c r="K1378" s="509">
        <v>1665.2</v>
      </c>
      <c r="L1378" s="509">
        <v>1.3371985641898676</v>
      </c>
      <c r="M1378" s="509">
        <v>416.3</v>
      </c>
      <c r="N1378" s="509">
        <v>2</v>
      </c>
      <c r="O1378" s="509">
        <v>796.4</v>
      </c>
      <c r="P1378" s="522">
        <v>0.6395297480908062</v>
      </c>
      <c r="Q1378" s="510">
        <v>398.2</v>
      </c>
    </row>
    <row r="1379" spans="1:17" ht="14.4" customHeight="1" x14ac:dyDescent="0.3">
      <c r="A1379" s="505" t="s">
        <v>2498</v>
      </c>
      <c r="B1379" s="506" t="s">
        <v>1917</v>
      </c>
      <c r="C1379" s="506" t="s">
        <v>1918</v>
      </c>
      <c r="D1379" s="506" t="s">
        <v>1936</v>
      </c>
      <c r="E1379" s="506" t="s">
        <v>1937</v>
      </c>
      <c r="F1379" s="509">
        <v>0.55000000000000004</v>
      </c>
      <c r="G1379" s="509">
        <v>167.7</v>
      </c>
      <c r="H1379" s="509">
        <v>1</v>
      </c>
      <c r="I1379" s="509">
        <v>304.90909090909088</v>
      </c>
      <c r="J1379" s="509"/>
      <c r="K1379" s="509"/>
      <c r="L1379" s="509"/>
      <c r="M1379" s="509"/>
      <c r="N1379" s="509"/>
      <c r="O1379" s="509"/>
      <c r="P1379" s="522"/>
      <c r="Q1379" s="510"/>
    </row>
    <row r="1380" spans="1:17" ht="14.4" customHeight="1" x14ac:dyDescent="0.3">
      <c r="A1380" s="505" t="s">
        <v>2498</v>
      </c>
      <c r="B1380" s="506" t="s">
        <v>1917</v>
      </c>
      <c r="C1380" s="506" t="s">
        <v>1918</v>
      </c>
      <c r="D1380" s="506" t="s">
        <v>1938</v>
      </c>
      <c r="E1380" s="506" t="s">
        <v>641</v>
      </c>
      <c r="F1380" s="509"/>
      <c r="G1380" s="509"/>
      <c r="H1380" s="509"/>
      <c r="I1380" s="509"/>
      <c r="J1380" s="509">
        <v>8</v>
      </c>
      <c r="K1380" s="509">
        <v>7801.7600000000011</v>
      </c>
      <c r="L1380" s="509"/>
      <c r="M1380" s="509">
        <v>975.22000000000014</v>
      </c>
      <c r="N1380" s="509">
        <v>3.5</v>
      </c>
      <c r="O1380" s="509">
        <v>3264.87</v>
      </c>
      <c r="P1380" s="522"/>
      <c r="Q1380" s="510">
        <v>932.81999999999994</v>
      </c>
    </row>
    <row r="1381" spans="1:17" ht="14.4" customHeight="1" x14ac:dyDescent="0.3">
      <c r="A1381" s="505" t="s">
        <v>2498</v>
      </c>
      <c r="B1381" s="506" t="s">
        <v>1917</v>
      </c>
      <c r="C1381" s="506" t="s">
        <v>1918</v>
      </c>
      <c r="D1381" s="506" t="s">
        <v>1940</v>
      </c>
      <c r="E1381" s="506"/>
      <c r="F1381" s="509">
        <v>7.0000000000000007E-2</v>
      </c>
      <c r="G1381" s="509">
        <v>342.32</v>
      </c>
      <c r="H1381" s="509">
        <v>1</v>
      </c>
      <c r="I1381" s="509">
        <v>4890.2857142857138</v>
      </c>
      <c r="J1381" s="509"/>
      <c r="K1381" s="509"/>
      <c r="L1381" s="509"/>
      <c r="M1381" s="509"/>
      <c r="N1381" s="509"/>
      <c r="O1381" s="509"/>
      <c r="P1381" s="522"/>
      <c r="Q1381" s="510"/>
    </row>
    <row r="1382" spans="1:17" ht="14.4" customHeight="1" x14ac:dyDescent="0.3">
      <c r="A1382" s="505" t="s">
        <v>2498</v>
      </c>
      <c r="B1382" s="506" t="s">
        <v>1917</v>
      </c>
      <c r="C1382" s="506" t="s">
        <v>1918</v>
      </c>
      <c r="D1382" s="506" t="s">
        <v>1942</v>
      </c>
      <c r="E1382" s="506" t="s">
        <v>660</v>
      </c>
      <c r="F1382" s="509"/>
      <c r="G1382" s="509"/>
      <c r="H1382" s="509"/>
      <c r="I1382" s="509"/>
      <c r="J1382" s="509"/>
      <c r="K1382" s="509"/>
      <c r="L1382" s="509"/>
      <c r="M1382" s="509"/>
      <c r="N1382" s="509">
        <v>0.15000000000000002</v>
      </c>
      <c r="O1382" s="509">
        <v>664.05</v>
      </c>
      <c r="P1382" s="522"/>
      <c r="Q1382" s="510">
        <v>4426.9999999999991</v>
      </c>
    </row>
    <row r="1383" spans="1:17" ht="14.4" customHeight="1" x14ac:dyDescent="0.3">
      <c r="A1383" s="505" t="s">
        <v>2498</v>
      </c>
      <c r="B1383" s="506" t="s">
        <v>1917</v>
      </c>
      <c r="C1383" s="506" t="s">
        <v>1918</v>
      </c>
      <c r="D1383" s="506" t="s">
        <v>1943</v>
      </c>
      <c r="E1383" s="506" t="s">
        <v>660</v>
      </c>
      <c r="F1383" s="509">
        <v>3.14</v>
      </c>
      <c r="G1383" s="509">
        <v>34173.1</v>
      </c>
      <c r="H1383" s="509">
        <v>1</v>
      </c>
      <c r="I1383" s="509">
        <v>10883.152866242037</v>
      </c>
      <c r="J1383" s="509">
        <v>4.55</v>
      </c>
      <c r="K1383" s="509">
        <v>49638.539999999994</v>
      </c>
      <c r="L1383" s="509">
        <v>1.4525618103127897</v>
      </c>
      <c r="M1383" s="509">
        <v>10909.56923076923</v>
      </c>
      <c r="N1383" s="509">
        <v>0.30000000000000004</v>
      </c>
      <c r="O1383" s="509">
        <v>2656.2</v>
      </c>
      <c r="P1383" s="522">
        <v>7.7727803447741051E-2</v>
      </c>
      <c r="Q1383" s="510">
        <v>8853.9999999999982</v>
      </c>
    </row>
    <row r="1384" spans="1:17" ht="14.4" customHeight="1" x14ac:dyDescent="0.3">
      <c r="A1384" s="505" t="s">
        <v>2498</v>
      </c>
      <c r="B1384" s="506" t="s">
        <v>1917</v>
      </c>
      <c r="C1384" s="506" t="s">
        <v>1918</v>
      </c>
      <c r="D1384" s="506" t="s">
        <v>1944</v>
      </c>
      <c r="E1384" s="506" t="s">
        <v>738</v>
      </c>
      <c r="F1384" s="509">
        <v>1.03</v>
      </c>
      <c r="G1384" s="509">
        <v>2005.4300000000003</v>
      </c>
      <c r="H1384" s="509">
        <v>1</v>
      </c>
      <c r="I1384" s="509">
        <v>1947.0194174757285</v>
      </c>
      <c r="J1384" s="509">
        <v>0.92</v>
      </c>
      <c r="K1384" s="509">
        <v>1799.6100000000001</v>
      </c>
      <c r="L1384" s="509">
        <v>0.89736864413118378</v>
      </c>
      <c r="M1384" s="509">
        <v>1956.0978260869565</v>
      </c>
      <c r="N1384" s="509">
        <v>1.5999999999999999</v>
      </c>
      <c r="O1384" s="509">
        <v>3118.88</v>
      </c>
      <c r="P1384" s="522">
        <v>1.5552175842587375</v>
      </c>
      <c r="Q1384" s="510">
        <v>1949.3000000000002</v>
      </c>
    </row>
    <row r="1385" spans="1:17" ht="14.4" customHeight="1" x14ac:dyDescent="0.3">
      <c r="A1385" s="505" t="s">
        <v>2498</v>
      </c>
      <c r="B1385" s="506" t="s">
        <v>1917</v>
      </c>
      <c r="C1385" s="506" t="s">
        <v>1918</v>
      </c>
      <c r="D1385" s="506" t="s">
        <v>1945</v>
      </c>
      <c r="E1385" s="506" t="s">
        <v>660</v>
      </c>
      <c r="F1385" s="509"/>
      <c r="G1385" s="509"/>
      <c r="H1385" s="509"/>
      <c r="I1385" s="509"/>
      <c r="J1385" s="509">
        <v>1.7999999999999998</v>
      </c>
      <c r="K1385" s="509">
        <v>3931.7699999999995</v>
      </c>
      <c r="L1385" s="509"/>
      <c r="M1385" s="509">
        <v>2184.3166666666666</v>
      </c>
      <c r="N1385" s="509">
        <v>4.1500000000000004</v>
      </c>
      <c r="O1385" s="509">
        <v>7348.8200000000006</v>
      </c>
      <c r="P1385" s="522"/>
      <c r="Q1385" s="510">
        <v>1770.8</v>
      </c>
    </row>
    <row r="1386" spans="1:17" ht="14.4" customHeight="1" x14ac:dyDescent="0.3">
      <c r="A1386" s="505" t="s">
        <v>2498</v>
      </c>
      <c r="B1386" s="506" t="s">
        <v>1917</v>
      </c>
      <c r="C1386" s="506" t="s">
        <v>1918</v>
      </c>
      <c r="D1386" s="506" t="s">
        <v>1946</v>
      </c>
      <c r="E1386" s="506" t="s">
        <v>645</v>
      </c>
      <c r="F1386" s="509">
        <v>1.7</v>
      </c>
      <c r="G1386" s="509">
        <v>641.86</v>
      </c>
      <c r="H1386" s="509">
        <v>1</v>
      </c>
      <c r="I1386" s="509">
        <v>377.56470588235294</v>
      </c>
      <c r="J1386" s="509">
        <v>1.4999999999999998</v>
      </c>
      <c r="K1386" s="509">
        <v>568.9899999999999</v>
      </c>
      <c r="L1386" s="509">
        <v>0.88647056990620987</v>
      </c>
      <c r="M1386" s="509">
        <v>379.32666666666665</v>
      </c>
      <c r="N1386" s="509">
        <v>0.35</v>
      </c>
      <c r="O1386" s="509">
        <v>160.41999999999999</v>
      </c>
      <c r="P1386" s="522">
        <v>0.24992989125354437</v>
      </c>
      <c r="Q1386" s="510">
        <v>458.34285714285716</v>
      </c>
    </row>
    <row r="1387" spans="1:17" ht="14.4" customHeight="1" x14ac:dyDescent="0.3">
      <c r="A1387" s="505" t="s">
        <v>2498</v>
      </c>
      <c r="B1387" s="506" t="s">
        <v>1917</v>
      </c>
      <c r="C1387" s="506" t="s">
        <v>1918</v>
      </c>
      <c r="D1387" s="506" t="s">
        <v>1947</v>
      </c>
      <c r="E1387" s="506" t="s">
        <v>622</v>
      </c>
      <c r="F1387" s="509">
        <v>1.62</v>
      </c>
      <c r="G1387" s="509">
        <v>1516.99</v>
      </c>
      <c r="H1387" s="509">
        <v>1</v>
      </c>
      <c r="I1387" s="509">
        <v>936.41358024691351</v>
      </c>
      <c r="J1387" s="509">
        <v>1.25</v>
      </c>
      <c r="K1387" s="509">
        <v>1181</v>
      </c>
      <c r="L1387" s="509">
        <v>0.77851534947494705</v>
      </c>
      <c r="M1387" s="509">
        <v>944.8</v>
      </c>
      <c r="N1387" s="509">
        <v>0.60000000000000009</v>
      </c>
      <c r="O1387" s="509">
        <v>542.28</v>
      </c>
      <c r="P1387" s="522">
        <v>0.35747104463444057</v>
      </c>
      <c r="Q1387" s="510">
        <v>903.79999999999984</v>
      </c>
    </row>
    <row r="1388" spans="1:17" ht="14.4" customHeight="1" x14ac:dyDescent="0.3">
      <c r="A1388" s="505" t="s">
        <v>2498</v>
      </c>
      <c r="B1388" s="506" t="s">
        <v>1917</v>
      </c>
      <c r="C1388" s="506" t="s">
        <v>1918</v>
      </c>
      <c r="D1388" s="506" t="s">
        <v>1948</v>
      </c>
      <c r="E1388" s="506" t="s">
        <v>660</v>
      </c>
      <c r="F1388" s="509"/>
      <c r="G1388" s="509"/>
      <c r="H1388" s="509"/>
      <c r="I1388" s="509"/>
      <c r="J1388" s="509"/>
      <c r="K1388" s="509"/>
      <c r="L1388" s="509"/>
      <c r="M1388" s="509"/>
      <c r="N1388" s="509">
        <v>0.57999999999999996</v>
      </c>
      <c r="O1388" s="509">
        <v>19691.349999999999</v>
      </c>
      <c r="P1388" s="522"/>
      <c r="Q1388" s="510">
        <v>33950.603448275862</v>
      </c>
    </row>
    <row r="1389" spans="1:17" ht="14.4" customHeight="1" x14ac:dyDescent="0.3">
      <c r="A1389" s="505" t="s">
        <v>2498</v>
      </c>
      <c r="B1389" s="506" t="s">
        <v>1917</v>
      </c>
      <c r="C1389" s="506" t="s">
        <v>1887</v>
      </c>
      <c r="D1389" s="506" t="s">
        <v>1953</v>
      </c>
      <c r="E1389" s="506" t="s">
        <v>1954</v>
      </c>
      <c r="F1389" s="509">
        <v>4</v>
      </c>
      <c r="G1389" s="509">
        <v>2358.36</v>
      </c>
      <c r="H1389" s="509">
        <v>1</v>
      </c>
      <c r="I1389" s="509">
        <v>589.59</v>
      </c>
      <c r="J1389" s="509">
        <v>2</v>
      </c>
      <c r="K1389" s="509">
        <v>1179.18</v>
      </c>
      <c r="L1389" s="509">
        <v>0.5</v>
      </c>
      <c r="M1389" s="509">
        <v>589.59</v>
      </c>
      <c r="N1389" s="509">
        <v>2</v>
      </c>
      <c r="O1389" s="509">
        <v>1179.18</v>
      </c>
      <c r="P1389" s="522">
        <v>0.5</v>
      </c>
      <c r="Q1389" s="510">
        <v>589.59</v>
      </c>
    </row>
    <row r="1390" spans="1:17" ht="14.4" customHeight="1" x14ac:dyDescent="0.3">
      <c r="A1390" s="505" t="s">
        <v>2498</v>
      </c>
      <c r="B1390" s="506" t="s">
        <v>1917</v>
      </c>
      <c r="C1390" s="506" t="s">
        <v>1887</v>
      </c>
      <c r="D1390" s="506" t="s">
        <v>1957</v>
      </c>
      <c r="E1390" s="506" t="s">
        <v>1958</v>
      </c>
      <c r="F1390" s="509">
        <v>1</v>
      </c>
      <c r="G1390" s="509">
        <v>1447.28</v>
      </c>
      <c r="H1390" s="509">
        <v>1</v>
      </c>
      <c r="I1390" s="509">
        <v>1447.28</v>
      </c>
      <c r="J1390" s="509"/>
      <c r="K1390" s="509"/>
      <c r="L1390" s="509"/>
      <c r="M1390" s="509"/>
      <c r="N1390" s="509">
        <v>2</v>
      </c>
      <c r="O1390" s="509">
        <v>2894.56</v>
      </c>
      <c r="P1390" s="522">
        <v>2</v>
      </c>
      <c r="Q1390" s="510">
        <v>1447.28</v>
      </c>
    </row>
    <row r="1391" spans="1:17" ht="14.4" customHeight="1" x14ac:dyDescent="0.3">
      <c r="A1391" s="505" t="s">
        <v>2498</v>
      </c>
      <c r="B1391" s="506" t="s">
        <v>1917</v>
      </c>
      <c r="C1391" s="506" t="s">
        <v>1887</v>
      </c>
      <c r="D1391" s="506" t="s">
        <v>1959</v>
      </c>
      <c r="E1391" s="506" t="s">
        <v>1960</v>
      </c>
      <c r="F1391" s="509">
        <v>6</v>
      </c>
      <c r="G1391" s="509">
        <v>5833.92</v>
      </c>
      <c r="H1391" s="509">
        <v>1</v>
      </c>
      <c r="I1391" s="509">
        <v>972.32</v>
      </c>
      <c r="J1391" s="509">
        <v>7</v>
      </c>
      <c r="K1391" s="509">
        <v>6806.2400000000007</v>
      </c>
      <c r="L1391" s="509">
        <v>1.1666666666666667</v>
      </c>
      <c r="M1391" s="509">
        <v>972.32</v>
      </c>
      <c r="N1391" s="509">
        <v>4</v>
      </c>
      <c r="O1391" s="509">
        <v>3889.28</v>
      </c>
      <c r="P1391" s="522">
        <v>0.66666666666666674</v>
      </c>
      <c r="Q1391" s="510">
        <v>972.32</v>
      </c>
    </row>
    <row r="1392" spans="1:17" ht="14.4" customHeight="1" x14ac:dyDescent="0.3">
      <c r="A1392" s="505" t="s">
        <v>2498</v>
      </c>
      <c r="B1392" s="506" t="s">
        <v>1917</v>
      </c>
      <c r="C1392" s="506" t="s">
        <v>1887</v>
      </c>
      <c r="D1392" s="506" t="s">
        <v>1962</v>
      </c>
      <c r="E1392" s="506" t="s">
        <v>1960</v>
      </c>
      <c r="F1392" s="509">
        <v>9</v>
      </c>
      <c r="G1392" s="509">
        <v>15365.789999999999</v>
      </c>
      <c r="H1392" s="509">
        <v>1</v>
      </c>
      <c r="I1392" s="509">
        <v>1707.31</v>
      </c>
      <c r="J1392" s="509">
        <v>14</v>
      </c>
      <c r="K1392" s="509">
        <v>23902.34</v>
      </c>
      <c r="L1392" s="509">
        <v>1.5555555555555556</v>
      </c>
      <c r="M1392" s="509">
        <v>1707.31</v>
      </c>
      <c r="N1392" s="509">
        <v>12</v>
      </c>
      <c r="O1392" s="509">
        <v>20487.72</v>
      </c>
      <c r="P1392" s="522">
        <v>1.3333333333333335</v>
      </c>
      <c r="Q1392" s="510">
        <v>1707.3100000000002</v>
      </c>
    </row>
    <row r="1393" spans="1:17" ht="14.4" customHeight="1" x14ac:dyDescent="0.3">
      <c r="A1393" s="505" t="s">
        <v>2498</v>
      </c>
      <c r="B1393" s="506" t="s">
        <v>1917</v>
      </c>
      <c r="C1393" s="506" t="s">
        <v>1887</v>
      </c>
      <c r="D1393" s="506" t="s">
        <v>1963</v>
      </c>
      <c r="E1393" s="506" t="s">
        <v>1960</v>
      </c>
      <c r="F1393" s="509"/>
      <c r="G1393" s="509"/>
      <c r="H1393" s="509"/>
      <c r="I1393" s="509"/>
      <c r="J1393" s="509">
        <v>2</v>
      </c>
      <c r="K1393" s="509">
        <v>4132.6000000000004</v>
      </c>
      <c r="L1393" s="509"/>
      <c r="M1393" s="509">
        <v>2066.3000000000002</v>
      </c>
      <c r="N1393" s="509">
        <v>1</v>
      </c>
      <c r="O1393" s="509">
        <v>2066.3000000000002</v>
      </c>
      <c r="P1393" s="522"/>
      <c r="Q1393" s="510">
        <v>2066.3000000000002</v>
      </c>
    </row>
    <row r="1394" spans="1:17" ht="14.4" customHeight="1" x14ac:dyDescent="0.3">
      <c r="A1394" s="505" t="s">
        <v>2498</v>
      </c>
      <c r="B1394" s="506" t="s">
        <v>1917</v>
      </c>
      <c r="C1394" s="506" t="s">
        <v>1887</v>
      </c>
      <c r="D1394" s="506" t="s">
        <v>1964</v>
      </c>
      <c r="E1394" s="506" t="s">
        <v>1965</v>
      </c>
      <c r="F1394" s="509">
        <v>3</v>
      </c>
      <c r="G1394" s="509">
        <v>5796.27</v>
      </c>
      <c r="H1394" s="509">
        <v>1</v>
      </c>
      <c r="I1394" s="509">
        <v>1932.0900000000001</v>
      </c>
      <c r="J1394" s="509"/>
      <c r="K1394" s="509"/>
      <c r="L1394" s="509"/>
      <c r="M1394" s="509"/>
      <c r="N1394" s="509">
        <v>1</v>
      </c>
      <c r="O1394" s="509">
        <v>1932.09</v>
      </c>
      <c r="P1394" s="522">
        <v>0.33333333333333331</v>
      </c>
      <c r="Q1394" s="510">
        <v>1932.09</v>
      </c>
    </row>
    <row r="1395" spans="1:17" ht="14.4" customHeight="1" x14ac:dyDescent="0.3">
      <c r="A1395" s="505" t="s">
        <v>2498</v>
      </c>
      <c r="B1395" s="506" t="s">
        <v>1917</v>
      </c>
      <c r="C1395" s="506" t="s">
        <v>1887</v>
      </c>
      <c r="D1395" s="506" t="s">
        <v>1966</v>
      </c>
      <c r="E1395" s="506" t="s">
        <v>1967</v>
      </c>
      <c r="F1395" s="509">
        <v>5</v>
      </c>
      <c r="G1395" s="509">
        <v>5138.8</v>
      </c>
      <c r="H1395" s="509">
        <v>1</v>
      </c>
      <c r="I1395" s="509">
        <v>1027.76</v>
      </c>
      <c r="J1395" s="509">
        <v>1</v>
      </c>
      <c r="K1395" s="509">
        <v>1027.76</v>
      </c>
      <c r="L1395" s="509">
        <v>0.19999999999999998</v>
      </c>
      <c r="M1395" s="509">
        <v>1027.76</v>
      </c>
      <c r="N1395" s="509">
        <v>1</v>
      </c>
      <c r="O1395" s="509">
        <v>1027.76</v>
      </c>
      <c r="P1395" s="522">
        <v>0.19999999999999998</v>
      </c>
      <c r="Q1395" s="510">
        <v>1027.76</v>
      </c>
    </row>
    <row r="1396" spans="1:17" ht="14.4" customHeight="1" x14ac:dyDescent="0.3">
      <c r="A1396" s="505" t="s">
        <v>2498</v>
      </c>
      <c r="B1396" s="506" t="s">
        <v>1917</v>
      </c>
      <c r="C1396" s="506" t="s">
        <v>1887</v>
      </c>
      <c r="D1396" s="506" t="s">
        <v>1968</v>
      </c>
      <c r="E1396" s="506" t="s">
        <v>1967</v>
      </c>
      <c r="F1396" s="509"/>
      <c r="G1396" s="509"/>
      <c r="H1396" s="509"/>
      <c r="I1396" s="509"/>
      <c r="J1396" s="509">
        <v>4</v>
      </c>
      <c r="K1396" s="509">
        <v>8567.4</v>
      </c>
      <c r="L1396" s="509"/>
      <c r="M1396" s="509">
        <v>2141.85</v>
      </c>
      <c r="N1396" s="509">
        <v>7</v>
      </c>
      <c r="O1396" s="509">
        <v>14992.949999999999</v>
      </c>
      <c r="P1396" s="522"/>
      <c r="Q1396" s="510">
        <v>2141.85</v>
      </c>
    </row>
    <row r="1397" spans="1:17" ht="14.4" customHeight="1" x14ac:dyDescent="0.3">
      <c r="A1397" s="505" t="s">
        <v>2498</v>
      </c>
      <c r="B1397" s="506" t="s">
        <v>1917</v>
      </c>
      <c r="C1397" s="506" t="s">
        <v>1887</v>
      </c>
      <c r="D1397" s="506" t="s">
        <v>1975</v>
      </c>
      <c r="E1397" s="506" t="s">
        <v>1976</v>
      </c>
      <c r="F1397" s="509">
        <v>4</v>
      </c>
      <c r="G1397" s="509">
        <v>12013.52</v>
      </c>
      <c r="H1397" s="509">
        <v>1</v>
      </c>
      <c r="I1397" s="509">
        <v>3003.38</v>
      </c>
      <c r="J1397" s="509">
        <v>2</v>
      </c>
      <c r="K1397" s="509">
        <v>6006.76</v>
      </c>
      <c r="L1397" s="509">
        <v>0.5</v>
      </c>
      <c r="M1397" s="509">
        <v>3003.38</v>
      </c>
      <c r="N1397" s="509">
        <v>2</v>
      </c>
      <c r="O1397" s="509">
        <v>6006.76</v>
      </c>
      <c r="P1397" s="522">
        <v>0.5</v>
      </c>
      <c r="Q1397" s="510">
        <v>3003.38</v>
      </c>
    </row>
    <row r="1398" spans="1:17" ht="14.4" customHeight="1" x14ac:dyDescent="0.3">
      <c r="A1398" s="505" t="s">
        <v>2498</v>
      </c>
      <c r="B1398" s="506" t="s">
        <v>1917</v>
      </c>
      <c r="C1398" s="506" t="s">
        <v>1887</v>
      </c>
      <c r="D1398" s="506" t="s">
        <v>1979</v>
      </c>
      <c r="E1398" s="506" t="s">
        <v>1980</v>
      </c>
      <c r="F1398" s="509"/>
      <c r="G1398" s="509"/>
      <c r="H1398" s="509"/>
      <c r="I1398" s="509"/>
      <c r="J1398" s="509">
        <v>2</v>
      </c>
      <c r="K1398" s="509">
        <v>13781.56</v>
      </c>
      <c r="L1398" s="509"/>
      <c r="M1398" s="509">
        <v>6890.78</v>
      </c>
      <c r="N1398" s="509"/>
      <c r="O1398" s="509"/>
      <c r="P1398" s="522"/>
      <c r="Q1398" s="510"/>
    </row>
    <row r="1399" spans="1:17" ht="14.4" customHeight="1" x14ac:dyDescent="0.3">
      <c r="A1399" s="505" t="s">
        <v>2498</v>
      </c>
      <c r="B1399" s="506" t="s">
        <v>1917</v>
      </c>
      <c r="C1399" s="506" t="s">
        <v>1887</v>
      </c>
      <c r="D1399" s="506" t="s">
        <v>1983</v>
      </c>
      <c r="E1399" s="506" t="s">
        <v>1984</v>
      </c>
      <c r="F1399" s="509">
        <v>5</v>
      </c>
      <c r="G1399" s="509">
        <v>11494.849999999999</v>
      </c>
      <c r="H1399" s="509">
        <v>1</v>
      </c>
      <c r="I1399" s="509">
        <v>2298.9699999999998</v>
      </c>
      <c r="J1399" s="509"/>
      <c r="K1399" s="509"/>
      <c r="L1399" s="509"/>
      <c r="M1399" s="509"/>
      <c r="N1399" s="509"/>
      <c r="O1399" s="509"/>
      <c r="P1399" s="522"/>
      <c r="Q1399" s="510"/>
    </row>
    <row r="1400" spans="1:17" ht="14.4" customHeight="1" x14ac:dyDescent="0.3">
      <c r="A1400" s="505" t="s">
        <v>2498</v>
      </c>
      <c r="B1400" s="506" t="s">
        <v>1917</v>
      </c>
      <c r="C1400" s="506" t="s">
        <v>1887</v>
      </c>
      <c r="D1400" s="506" t="s">
        <v>1985</v>
      </c>
      <c r="E1400" s="506" t="s">
        <v>1986</v>
      </c>
      <c r="F1400" s="509">
        <v>4</v>
      </c>
      <c r="G1400" s="509">
        <v>16551.560000000001</v>
      </c>
      <c r="H1400" s="509">
        <v>1</v>
      </c>
      <c r="I1400" s="509">
        <v>4137.8900000000003</v>
      </c>
      <c r="J1400" s="509">
        <v>10</v>
      </c>
      <c r="K1400" s="509">
        <v>41378.9</v>
      </c>
      <c r="L1400" s="509">
        <v>2.5</v>
      </c>
      <c r="M1400" s="509">
        <v>4137.8900000000003</v>
      </c>
      <c r="N1400" s="509">
        <v>9</v>
      </c>
      <c r="O1400" s="509">
        <v>37241.01</v>
      </c>
      <c r="P1400" s="522">
        <v>2.25</v>
      </c>
      <c r="Q1400" s="510">
        <v>4137.8900000000003</v>
      </c>
    </row>
    <row r="1401" spans="1:17" ht="14.4" customHeight="1" x14ac:dyDescent="0.3">
      <c r="A1401" s="505" t="s">
        <v>2498</v>
      </c>
      <c r="B1401" s="506" t="s">
        <v>1917</v>
      </c>
      <c r="C1401" s="506" t="s">
        <v>1887</v>
      </c>
      <c r="D1401" s="506" t="s">
        <v>1987</v>
      </c>
      <c r="E1401" s="506" t="s">
        <v>1988</v>
      </c>
      <c r="F1401" s="509"/>
      <c r="G1401" s="509"/>
      <c r="H1401" s="509"/>
      <c r="I1401" s="509"/>
      <c r="J1401" s="509">
        <v>1</v>
      </c>
      <c r="K1401" s="509">
        <v>1123.73</v>
      </c>
      <c r="L1401" s="509"/>
      <c r="M1401" s="509">
        <v>1123.73</v>
      </c>
      <c r="N1401" s="509"/>
      <c r="O1401" s="509"/>
      <c r="P1401" s="522"/>
      <c r="Q1401" s="510"/>
    </row>
    <row r="1402" spans="1:17" ht="14.4" customHeight="1" x14ac:dyDescent="0.3">
      <c r="A1402" s="505" t="s">
        <v>2498</v>
      </c>
      <c r="B1402" s="506" t="s">
        <v>1917</v>
      </c>
      <c r="C1402" s="506" t="s">
        <v>1887</v>
      </c>
      <c r="D1402" s="506" t="s">
        <v>1989</v>
      </c>
      <c r="E1402" s="506" t="s">
        <v>1990</v>
      </c>
      <c r="F1402" s="509">
        <v>1</v>
      </c>
      <c r="G1402" s="509">
        <v>17073.05</v>
      </c>
      <c r="H1402" s="509">
        <v>1</v>
      </c>
      <c r="I1402" s="509">
        <v>17073.05</v>
      </c>
      <c r="J1402" s="509">
        <v>2</v>
      </c>
      <c r="K1402" s="509">
        <v>34146.1</v>
      </c>
      <c r="L1402" s="509">
        <v>2</v>
      </c>
      <c r="M1402" s="509">
        <v>17073.05</v>
      </c>
      <c r="N1402" s="509">
        <v>1</v>
      </c>
      <c r="O1402" s="509">
        <v>17073.05</v>
      </c>
      <c r="P1402" s="522">
        <v>1</v>
      </c>
      <c r="Q1402" s="510">
        <v>17073.05</v>
      </c>
    </row>
    <row r="1403" spans="1:17" ht="14.4" customHeight="1" x14ac:dyDescent="0.3">
      <c r="A1403" s="505" t="s">
        <v>2498</v>
      </c>
      <c r="B1403" s="506" t="s">
        <v>1917</v>
      </c>
      <c r="C1403" s="506" t="s">
        <v>1887</v>
      </c>
      <c r="D1403" s="506" t="s">
        <v>1991</v>
      </c>
      <c r="E1403" s="506" t="s">
        <v>1992</v>
      </c>
      <c r="F1403" s="509">
        <v>6</v>
      </c>
      <c r="G1403" s="509">
        <v>6016.8</v>
      </c>
      <c r="H1403" s="509">
        <v>1</v>
      </c>
      <c r="I1403" s="509">
        <v>1002.8000000000001</v>
      </c>
      <c r="J1403" s="509">
        <v>2</v>
      </c>
      <c r="K1403" s="509">
        <v>2005.6</v>
      </c>
      <c r="L1403" s="509">
        <v>0.33333333333333331</v>
      </c>
      <c r="M1403" s="509">
        <v>1002.8</v>
      </c>
      <c r="N1403" s="509">
        <v>2</v>
      </c>
      <c r="O1403" s="509">
        <v>2005.6</v>
      </c>
      <c r="P1403" s="522">
        <v>0.33333333333333331</v>
      </c>
      <c r="Q1403" s="510">
        <v>1002.8</v>
      </c>
    </row>
    <row r="1404" spans="1:17" ht="14.4" customHeight="1" x14ac:dyDescent="0.3">
      <c r="A1404" s="505" t="s">
        <v>2498</v>
      </c>
      <c r="B1404" s="506" t="s">
        <v>1917</v>
      </c>
      <c r="C1404" s="506" t="s">
        <v>1887</v>
      </c>
      <c r="D1404" s="506" t="s">
        <v>1993</v>
      </c>
      <c r="E1404" s="506" t="s">
        <v>1994</v>
      </c>
      <c r="F1404" s="509"/>
      <c r="G1404" s="509"/>
      <c r="H1404" s="509"/>
      <c r="I1404" s="509"/>
      <c r="J1404" s="509">
        <v>1</v>
      </c>
      <c r="K1404" s="509">
        <v>7650</v>
      </c>
      <c r="L1404" s="509"/>
      <c r="M1404" s="509">
        <v>7650</v>
      </c>
      <c r="N1404" s="509">
        <v>3</v>
      </c>
      <c r="O1404" s="509">
        <v>22950</v>
      </c>
      <c r="P1404" s="522"/>
      <c r="Q1404" s="510">
        <v>7650</v>
      </c>
    </row>
    <row r="1405" spans="1:17" ht="14.4" customHeight="1" x14ac:dyDescent="0.3">
      <c r="A1405" s="505" t="s">
        <v>2498</v>
      </c>
      <c r="B1405" s="506" t="s">
        <v>1917</v>
      </c>
      <c r="C1405" s="506" t="s">
        <v>1887</v>
      </c>
      <c r="D1405" s="506" t="s">
        <v>2001</v>
      </c>
      <c r="E1405" s="506" t="s">
        <v>2002</v>
      </c>
      <c r="F1405" s="509">
        <v>4</v>
      </c>
      <c r="G1405" s="509">
        <v>8683.8799999999992</v>
      </c>
      <c r="H1405" s="509">
        <v>1</v>
      </c>
      <c r="I1405" s="509">
        <v>2170.9699999999998</v>
      </c>
      <c r="J1405" s="509">
        <v>2</v>
      </c>
      <c r="K1405" s="509">
        <v>4341.9399999999996</v>
      </c>
      <c r="L1405" s="509">
        <v>0.5</v>
      </c>
      <c r="M1405" s="509">
        <v>2170.9699999999998</v>
      </c>
      <c r="N1405" s="509">
        <v>2</v>
      </c>
      <c r="O1405" s="509">
        <v>4341.9399999999996</v>
      </c>
      <c r="P1405" s="522">
        <v>0.5</v>
      </c>
      <c r="Q1405" s="510">
        <v>2170.9699999999998</v>
      </c>
    </row>
    <row r="1406" spans="1:17" ht="14.4" customHeight="1" x14ac:dyDescent="0.3">
      <c r="A1406" s="505" t="s">
        <v>2498</v>
      </c>
      <c r="B1406" s="506" t="s">
        <v>1917</v>
      </c>
      <c r="C1406" s="506" t="s">
        <v>1887</v>
      </c>
      <c r="D1406" s="506" t="s">
        <v>2003</v>
      </c>
      <c r="E1406" s="506" t="s">
        <v>2004</v>
      </c>
      <c r="F1406" s="509">
        <v>2</v>
      </c>
      <c r="G1406" s="509">
        <v>1594</v>
      </c>
      <c r="H1406" s="509">
        <v>1</v>
      </c>
      <c r="I1406" s="509">
        <v>797</v>
      </c>
      <c r="J1406" s="509"/>
      <c r="K1406" s="509"/>
      <c r="L1406" s="509"/>
      <c r="M1406" s="509"/>
      <c r="N1406" s="509"/>
      <c r="O1406" s="509"/>
      <c r="P1406" s="522"/>
      <c r="Q1406" s="510"/>
    </row>
    <row r="1407" spans="1:17" ht="14.4" customHeight="1" x14ac:dyDescent="0.3">
      <c r="A1407" s="505" t="s">
        <v>2498</v>
      </c>
      <c r="B1407" s="506" t="s">
        <v>1917</v>
      </c>
      <c r="C1407" s="506" t="s">
        <v>1887</v>
      </c>
      <c r="D1407" s="506" t="s">
        <v>2015</v>
      </c>
      <c r="E1407" s="506" t="s">
        <v>2014</v>
      </c>
      <c r="F1407" s="509">
        <v>3</v>
      </c>
      <c r="G1407" s="509">
        <v>15777.689999999999</v>
      </c>
      <c r="H1407" s="509">
        <v>1</v>
      </c>
      <c r="I1407" s="509">
        <v>5259.23</v>
      </c>
      <c r="J1407" s="509">
        <v>5</v>
      </c>
      <c r="K1407" s="509">
        <v>26296.149999999998</v>
      </c>
      <c r="L1407" s="509">
        <v>1.6666666666666667</v>
      </c>
      <c r="M1407" s="509">
        <v>5259.23</v>
      </c>
      <c r="N1407" s="509">
        <v>4</v>
      </c>
      <c r="O1407" s="509">
        <v>21036.92</v>
      </c>
      <c r="P1407" s="522">
        <v>1.3333333333333333</v>
      </c>
      <c r="Q1407" s="510">
        <v>5259.23</v>
      </c>
    </row>
    <row r="1408" spans="1:17" ht="14.4" customHeight="1" x14ac:dyDescent="0.3">
      <c r="A1408" s="505" t="s">
        <v>2498</v>
      </c>
      <c r="B1408" s="506" t="s">
        <v>1917</v>
      </c>
      <c r="C1408" s="506" t="s">
        <v>1887</v>
      </c>
      <c r="D1408" s="506" t="s">
        <v>2018</v>
      </c>
      <c r="E1408" s="506" t="s">
        <v>2019</v>
      </c>
      <c r="F1408" s="509">
        <v>5</v>
      </c>
      <c r="G1408" s="509">
        <v>3028.25</v>
      </c>
      <c r="H1408" s="509">
        <v>1</v>
      </c>
      <c r="I1408" s="509">
        <v>605.65</v>
      </c>
      <c r="J1408" s="509">
        <v>3</v>
      </c>
      <c r="K1408" s="509">
        <v>1816.9499999999998</v>
      </c>
      <c r="L1408" s="509">
        <v>0.6</v>
      </c>
      <c r="M1408" s="509">
        <v>605.65</v>
      </c>
      <c r="N1408" s="509">
        <v>3</v>
      </c>
      <c r="O1408" s="509">
        <v>1816.9499999999998</v>
      </c>
      <c r="P1408" s="522">
        <v>0.6</v>
      </c>
      <c r="Q1408" s="510">
        <v>605.65</v>
      </c>
    </row>
    <row r="1409" spans="1:17" ht="14.4" customHeight="1" x14ac:dyDescent="0.3">
      <c r="A1409" s="505" t="s">
        <v>2498</v>
      </c>
      <c r="B1409" s="506" t="s">
        <v>1917</v>
      </c>
      <c r="C1409" s="506" t="s">
        <v>1887</v>
      </c>
      <c r="D1409" s="506" t="s">
        <v>2022</v>
      </c>
      <c r="E1409" s="506" t="s">
        <v>2023</v>
      </c>
      <c r="F1409" s="509"/>
      <c r="G1409" s="509"/>
      <c r="H1409" s="509"/>
      <c r="I1409" s="509"/>
      <c r="J1409" s="509">
        <v>1</v>
      </c>
      <c r="K1409" s="509">
        <v>831.16</v>
      </c>
      <c r="L1409" s="509"/>
      <c r="M1409" s="509">
        <v>831.16</v>
      </c>
      <c r="N1409" s="509">
        <v>2</v>
      </c>
      <c r="O1409" s="509">
        <v>1662.32</v>
      </c>
      <c r="P1409" s="522"/>
      <c r="Q1409" s="510">
        <v>831.16</v>
      </c>
    </row>
    <row r="1410" spans="1:17" ht="14.4" customHeight="1" x14ac:dyDescent="0.3">
      <c r="A1410" s="505" t="s">
        <v>2498</v>
      </c>
      <c r="B1410" s="506" t="s">
        <v>1917</v>
      </c>
      <c r="C1410" s="506" t="s">
        <v>1887</v>
      </c>
      <c r="D1410" s="506" t="s">
        <v>2024</v>
      </c>
      <c r="E1410" s="506" t="s">
        <v>2023</v>
      </c>
      <c r="F1410" s="509">
        <v>7</v>
      </c>
      <c r="G1410" s="509">
        <v>6216.42</v>
      </c>
      <c r="H1410" s="509">
        <v>1</v>
      </c>
      <c r="I1410" s="509">
        <v>888.06000000000006</v>
      </c>
      <c r="J1410" s="509">
        <v>5</v>
      </c>
      <c r="K1410" s="509">
        <v>4440.3</v>
      </c>
      <c r="L1410" s="509">
        <v>0.7142857142857143</v>
      </c>
      <c r="M1410" s="509">
        <v>888.06000000000006</v>
      </c>
      <c r="N1410" s="509">
        <v>6</v>
      </c>
      <c r="O1410" s="509">
        <v>5328.36</v>
      </c>
      <c r="P1410" s="522">
        <v>0.8571428571428571</v>
      </c>
      <c r="Q1410" s="510">
        <v>888.06</v>
      </c>
    </row>
    <row r="1411" spans="1:17" ht="14.4" customHeight="1" x14ac:dyDescent="0.3">
      <c r="A1411" s="505" t="s">
        <v>2498</v>
      </c>
      <c r="B1411" s="506" t="s">
        <v>1917</v>
      </c>
      <c r="C1411" s="506" t="s">
        <v>1887</v>
      </c>
      <c r="D1411" s="506" t="s">
        <v>2025</v>
      </c>
      <c r="E1411" s="506" t="s">
        <v>2026</v>
      </c>
      <c r="F1411" s="509"/>
      <c r="G1411" s="509"/>
      <c r="H1411" s="509"/>
      <c r="I1411" s="509"/>
      <c r="J1411" s="509">
        <v>1</v>
      </c>
      <c r="K1411" s="509">
        <v>888.06</v>
      </c>
      <c r="L1411" s="509"/>
      <c r="M1411" s="509">
        <v>888.06</v>
      </c>
      <c r="N1411" s="509">
        <v>4</v>
      </c>
      <c r="O1411" s="509">
        <v>3552.24</v>
      </c>
      <c r="P1411" s="522"/>
      <c r="Q1411" s="510">
        <v>888.06</v>
      </c>
    </row>
    <row r="1412" spans="1:17" ht="14.4" customHeight="1" x14ac:dyDescent="0.3">
      <c r="A1412" s="505" t="s">
        <v>2498</v>
      </c>
      <c r="B1412" s="506" t="s">
        <v>1917</v>
      </c>
      <c r="C1412" s="506" t="s">
        <v>1887</v>
      </c>
      <c r="D1412" s="506" t="s">
        <v>2027</v>
      </c>
      <c r="E1412" s="506" t="s">
        <v>2028</v>
      </c>
      <c r="F1412" s="509"/>
      <c r="G1412" s="509"/>
      <c r="H1412" s="509"/>
      <c r="I1412" s="509"/>
      <c r="J1412" s="509">
        <v>1</v>
      </c>
      <c r="K1412" s="509">
        <v>831.16</v>
      </c>
      <c r="L1412" s="509"/>
      <c r="M1412" s="509">
        <v>831.16</v>
      </c>
      <c r="N1412" s="509">
        <v>2</v>
      </c>
      <c r="O1412" s="509">
        <v>1662.32</v>
      </c>
      <c r="P1412" s="522"/>
      <c r="Q1412" s="510">
        <v>831.16</v>
      </c>
    </row>
    <row r="1413" spans="1:17" ht="14.4" customHeight="1" x14ac:dyDescent="0.3">
      <c r="A1413" s="505" t="s">
        <v>2498</v>
      </c>
      <c r="B1413" s="506" t="s">
        <v>1917</v>
      </c>
      <c r="C1413" s="506" t="s">
        <v>1887</v>
      </c>
      <c r="D1413" s="506" t="s">
        <v>2029</v>
      </c>
      <c r="E1413" s="506" t="s">
        <v>2030</v>
      </c>
      <c r="F1413" s="509">
        <v>17</v>
      </c>
      <c r="G1413" s="509">
        <v>66279.600000000006</v>
      </c>
      <c r="H1413" s="509">
        <v>1</v>
      </c>
      <c r="I1413" s="509">
        <v>3898.8</v>
      </c>
      <c r="J1413" s="509"/>
      <c r="K1413" s="509"/>
      <c r="L1413" s="509"/>
      <c r="M1413" s="509"/>
      <c r="N1413" s="509"/>
      <c r="O1413" s="509"/>
      <c r="P1413" s="522"/>
      <c r="Q1413" s="510"/>
    </row>
    <row r="1414" spans="1:17" ht="14.4" customHeight="1" x14ac:dyDescent="0.3">
      <c r="A1414" s="505" t="s">
        <v>2498</v>
      </c>
      <c r="B1414" s="506" t="s">
        <v>1917</v>
      </c>
      <c r="C1414" s="506" t="s">
        <v>1887</v>
      </c>
      <c r="D1414" s="506" t="s">
        <v>2031</v>
      </c>
      <c r="E1414" s="506" t="s">
        <v>2032</v>
      </c>
      <c r="F1414" s="509">
        <v>3</v>
      </c>
      <c r="G1414" s="509">
        <v>4418.6400000000003</v>
      </c>
      <c r="H1414" s="509">
        <v>1</v>
      </c>
      <c r="I1414" s="509">
        <v>1472.88</v>
      </c>
      <c r="J1414" s="509">
        <v>2</v>
      </c>
      <c r="K1414" s="509">
        <v>2945.76</v>
      </c>
      <c r="L1414" s="509">
        <v>0.66666666666666663</v>
      </c>
      <c r="M1414" s="509">
        <v>1472.88</v>
      </c>
      <c r="N1414" s="509"/>
      <c r="O1414" s="509"/>
      <c r="P1414" s="522"/>
      <c r="Q1414" s="510"/>
    </row>
    <row r="1415" spans="1:17" ht="14.4" customHeight="1" x14ac:dyDescent="0.3">
      <c r="A1415" s="505" t="s">
        <v>2498</v>
      </c>
      <c r="B1415" s="506" t="s">
        <v>1917</v>
      </c>
      <c r="C1415" s="506" t="s">
        <v>1887</v>
      </c>
      <c r="D1415" s="506" t="s">
        <v>2033</v>
      </c>
      <c r="E1415" s="506" t="s">
        <v>2034</v>
      </c>
      <c r="F1415" s="509"/>
      <c r="G1415" s="509"/>
      <c r="H1415" s="509"/>
      <c r="I1415" s="509"/>
      <c r="J1415" s="509"/>
      <c r="K1415" s="509"/>
      <c r="L1415" s="509"/>
      <c r="M1415" s="509"/>
      <c r="N1415" s="509">
        <v>1</v>
      </c>
      <c r="O1415" s="509">
        <v>1312.14</v>
      </c>
      <c r="P1415" s="522"/>
      <c r="Q1415" s="510">
        <v>1312.14</v>
      </c>
    </row>
    <row r="1416" spans="1:17" ht="14.4" customHeight="1" x14ac:dyDescent="0.3">
      <c r="A1416" s="505" t="s">
        <v>2498</v>
      </c>
      <c r="B1416" s="506" t="s">
        <v>1917</v>
      </c>
      <c r="C1416" s="506" t="s">
        <v>1887</v>
      </c>
      <c r="D1416" s="506" t="s">
        <v>2307</v>
      </c>
      <c r="E1416" s="506" t="s">
        <v>2308</v>
      </c>
      <c r="F1416" s="509"/>
      <c r="G1416" s="509"/>
      <c r="H1416" s="509"/>
      <c r="I1416" s="509"/>
      <c r="J1416" s="509">
        <v>3</v>
      </c>
      <c r="K1416" s="509">
        <v>10933.74</v>
      </c>
      <c r="L1416" s="509"/>
      <c r="M1416" s="509">
        <v>3644.58</v>
      </c>
      <c r="N1416" s="509"/>
      <c r="O1416" s="509"/>
      <c r="P1416" s="522"/>
      <c r="Q1416" s="510"/>
    </row>
    <row r="1417" spans="1:17" ht="14.4" customHeight="1" x14ac:dyDescent="0.3">
      <c r="A1417" s="505" t="s">
        <v>2498</v>
      </c>
      <c r="B1417" s="506" t="s">
        <v>1917</v>
      </c>
      <c r="C1417" s="506" t="s">
        <v>1887</v>
      </c>
      <c r="D1417" s="506" t="s">
        <v>2037</v>
      </c>
      <c r="E1417" s="506" t="s">
        <v>2038</v>
      </c>
      <c r="F1417" s="509">
        <v>1</v>
      </c>
      <c r="G1417" s="509">
        <v>1305.82</v>
      </c>
      <c r="H1417" s="509">
        <v>1</v>
      </c>
      <c r="I1417" s="509">
        <v>1305.82</v>
      </c>
      <c r="J1417" s="509">
        <v>4</v>
      </c>
      <c r="K1417" s="509">
        <v>5063.79</v>
      </c>
      <c r="L1417" s="509">
        <v>3.8778621862124951</v>
      </c>
      <c r="M1417" s="509">
        <v>1265.9475</v>
      </c>
      <c r="N1417" s="509">
        <v>4</v>
      </c>
      <c r="O1417" s="509">
        <v>4585.32</v>
      </c>
      <c r="P1417" s="522">
        <v>3.5114487448499792</v>
      </c>
      <c r="Q1417" s="510">
        <v>1146.33</v>
      </c>
    </row>
    <row r="1418" spans="1:17" ht="14.4" customHeight="1" x14ac:dyDescent="0.3">
      <c r="A1418" s="505" t="s">
        <v>2498</v>
      </c>
      <c r="B1418" s="506" t="s">
        <v>1917</v>
      </c>
      <c r="C1418" s="506" t="s">
        <v>1887</v>
      </c>
      <c r="D1418" s="506" t="s">
        <v>2039</v>
      </c>
      <c r="E1418" s="506" t="s">
        <v>2040</v>
      </c>
      <c r="F1418" s="509">
        <v>5</v>
      </c>
      <c r="G1418" s="509">
        <v>1795.5</v>
      </c>
      <c r="H1418" s="509">
        <v>1</v>
      </c>
      <c r="I1418" s="509">
        <v>359.1</v>
      </c>
      <c r="J1418" s="509">
        <v>5</v>
      </c>
      <c r="K1418" s="509">
        <v>1795.5</v>
      </c>
      <c r="L1418" s="509">
        <v>1</v>
      </c>
      <c r="M1418" s="509">
        <v>359.1</v>
      </c>
      <c r="N1418" s="509">
        <v>7</v>
      </c>
      <c r="O1418" s="509">
        <v>2513.6999999999998</v>
      </c>
      <c r="P1418" s="522">
        <v>1.4</v>
      </c>
      <c r="Q1418" s="510">
        <v>359.09999999999997</v>
      </c>
    </row>
    <row r="1419" spans="1:17" ht="14.4" customHeight="1" x14ac:dyDescent="0.3">
      <c r="A1419" s="505" t="s">
        <v>2498</v>
      </c>
      <c r="B1419" s="506" t="s">
        <v>1917</v>
      </c>
      <c r="C1419" s="506" t="s">
        <v>1887</v>
      </c>
      <c r="D1419" s="506" t="s">
        <v>2311</v>
      </c>
      <c r="E1419" s="506" t="s">
        <v>2312</v>
      </c>
      <c r="F1419" s="509"/>
      <c r="G1419" s="509"/>
      <c r="H1419" s="509"/>
      <c r="I1419" s="509"/>
      <c r="J1419" s="509"/>
      <c r="K1419" s="509"/>
      <c r="L1419" s="509"/>
      <c r="M1419" s="509"/>
      <c r="N1419" s="509">
        <v>1</v>
      </c>
      <c r="O1419" s="509">
        <v>565.85</v>
      </c>
      <c r="P1419" s="522"/>
      <c r="Q1419" s="510">
        <v>565.85</v>
      </c>
    </row>
    <row r="1420" spans="1:17" ht="14.4" customHeight="1" x14ac:dyDescent="0.3">
      <c r="A1420" s="505" t="s">
        <v>2498</v>
      </c>
      <c r="B1420" s="506" t="s">
        <v>1917</v>
      </c>
      <c r="C1420" s="506" t="s">
        <v>1887</v>
      </c>
      <c r="D1420" s="506" t="s">
        <v>1888</v>
      </c>
      <c r="E1420" s="506" t="s">
        <v>1889</v>
      </c>
      <c r="F1420" s="509">
        <v>8</v>
      </c>
      <c r="G1420" s="509">
        <v>7151.2</v>
      </c>
      <c r="H1420" s="509">
        <v>1</v>
      </c>
      <c r="I1420" s="509">
        <v>893.9</v>
      </c>
      <c r="J1420" s="509">
        <v>13</v>
      </c>
      <c r="K1420" s="509">
        <v>11620.699999999999</v>
      </c>
      <c r="L1420" s="509">
        <v>1.6249999999999998</v>
      </c>
      <c r="M1420" s="509">
        <v>893.89999999999986</v>
      </c>
      <c r="N1420" s="509">
        <v>6</v>
      </c>
      <c r="O1420" s="509">
        <v>5363.4</v>
      </c>
      <c r="P1420" s="522">
        <v>0.75</v>
      </c>
      <c r="Q1420" s="510">
        <v>893.9</v>
      </c>
    </row>
    <row r="1421" spans="1:17" ht="14.4" customHeight="1" x14ac:dyDescent="0.3">
      <c r="A1421" s="505" t="s">
        <v>2498</v>
      </c>
      <c r="B1421" s="506" t="s">
        <v>1917</v>
      </c>
      <c r="C1421" s="506" t="s">
        <v>1887</v>
      </c>
      <c r="D1421" s="506" t="s">
        <v>2041</v>
      </c>
      <c r="E1421" s="506" t="s">
        <v>2042</v>
      </c>
      <c r="F1421" s="509">
        <v>1</v>
      </c>
      <c r="G1421" s="509">
        <v>893.9</v>
      </c>
      <c r="H1421" s="509">
        <v>1</v>
      </c>
      <c r="I1421" s="509">
        <v>893.9</v>
      </c>
      <c r="J1421" s="509">
        <v>3</v>
      </c>
      <c r="K1421" s="509">
        <v>2681.7</v>
      </c>
      <c r="L1421" s="509">
        <v>3</v>
      </c>
      <c r="M1421" s="509">
        <v>893.9</v>
      </c>
      <c r="N1421" s="509">
        <v>1</v>
      </c>
      <c r="O1421" s="509">
        <v>893.9</v>
      </c>
      <c r="P1421" s="522">
        <v>1</v>
      </c>
      <c r="Q1421" s="510">
        <v>893.9</v>
      </c>
    </row>
    <row r="1422" spans="1:17" ht="14.4" customHeight="1" x14ac:dyDescent="0.3">
      <c r="A1422" s="505" t="s">
        <v>2498</v>
      </c>
      <c r="B1422" s="506" t="s">
        <v>1917</v>
      </c>
      <c r="C1422" s="506" t="s">
        <v>1887</v>
      </c>
      <c r="D1422" s="506" t="s">
        <v>2043</v>
      </c>
      <c r="E1422" s="506" t="s">
        <v>2044</v>
      </c>
      <c r="F1422" s="509">
        <v>5</v>
      </c>
      <c r="G1422" s="509">
        <v>84158.45</v>
      </c>
      <c r="H1422" s="509">
        <v>1</v>
      </c>
      <c r="I1422" s="509">
        <v>16831.689999999999</v>
      </c>
      <c r="J1422" s="509">
        <v>1</v>
      </c>
      <c r="K1422" s="509">
        <v>16831.689999999999</v>
      </c>
      <c r="L1422" s="509">
        <v>0.19999999999999998</v>
      </c>
      <c r="M1422" s="509">
        <v>16831.689999999999</v>
      </c>
      <c r="N1422" s="509">
        <v>1</v>
      </c>
      <c r="O1422" s="509">
        <v>16831.689999999999</v>
      </c>
      <c r="P1422" s="522">
        <v>0.19999999999999998</v>
      </c>
      <c r="Q1422" s="510">
        <v>16831.689999999999</v>
      </c>
    </row>
    <row r="1423" spans="1:17" ht="14.4" customHeight="1" x14ac:dyDescent="0.3">
      <c r="A1423" s="505" t="s">
        <v>2498</v>
      </c>
      <c r="B1423" s="506" t="s">
        <v>1917</v>
      </c>
      <c r="C1423" s="506" t="s">
        <v>1887</v>
      </c>
      <c r="D1423" s="506" t="s">
        <v>2277</v>
      </c>
      <c r="E1423" s="506" t="s">
        <v>2278</v>
      </c>
      <c r="F1423" s="509">
        <v>1</v>
      </c>
      <c r="G1423" s="509">
        <v>5200.68</v>
      </c>
      <c r="H1423" s="509">
        <v>1</v>
      </c>
      <c r="I1423" s="509">
        <v>5200.68</v>
      </c>
      <c r="J1423" s="509">
        <v>1</v>
      </c>
      <c r="K1423" s="509">
        <v>5200.68</v>
      </c>
      <c r="L1423" s="509">
        <v>1</v>
      </c>
      <c r="M1423" s="509">
        <v>5200.68</v>
      </c>
      <c r="N1423" s="509"/>
      <c r="O1423" s="509"/>
      <c r="P1423" s="522"/>
      <c r="Q1423" s="510"/>
    </row>
    <row r="1424" spans="1:17" ht="14.4" customHeight="1" x14ac:dyDescent="0.3">
      <c r="A1424" s="505" t="s">
        <v>2498</v>
      </c>
      <c r="B1424" s="506" t="s">
        <v>1917</v>
      </c>
      <c r="C1424" s="506" t="s">
        <v>1887</v>
      </c>
      <c r="D1424" s="506" t="s">
        <v>2047</v>
      </c>
      <c r="E1424" s="506" t="s">
        <v>2048</v>
      </c>
      <c r="F1424" s="509">
        <v>1</v>
      </c>
      <c r="G1424" s="509">
        <v>6587.13</v>
      </c>
      <c r="H1424" s="509">
        <v>1</v>
      </c>
      <c r="I1424" s="509">
        <v>6587.13</v>
      </c>
      <c r="J1424" s="509">
        <v>6</v>
      </c>
      <c r="K1424" s="509">
        <v>39522.78</v>
      </c>
      <c r="L1424" s="509">
        <v>6</v>
      </c>
      <c r="M1424" s="509">
        <v>6587.13</v>
      </c>
      <c r="N1424" s="509">
        <v>5</v>
      </c>
      <c r="O1424" s="509">
        <v>32935.65</v>
      </c>
      <c r="P1424" s="522">
        <v>5</v>
      </c>
      <c r="Q1424" s="510">
        <v>6587.13</v>
      </c>
    </row>
    <row r="1425" spans="1:17" ht="14.4" customHeight="1" x14ac:dyDescent="0.3">
      <c r="A1425" s="505" t="s">
        <v>2498</v>
      </c>
      <c r="B1425" s="506" t="s">
        <v>1917</v>
      </c>
      <c r="C1425" s="506" t="s">
        <v>1887</v>
      </c>
      <c r="D1425" s="506" t="s">
        <v>2049</v>
      </c>
      <c r="E1425" s="506" t="s">
        <v>2050</v>
      </c>
      <c r="F1425" s="509">
        <v>1</v>
      </c>
      <c r="G1425" s="509">
        <v>1841.62</v>
      </c>
      <c r="H1425" s="509">
        <v>1</v>
      </c>
      <c r="I1425" s="509">
        <v>1841.62</v>
      </c>
      <c r="J1425" s="509"/>
      <c r="K1425" s="509"/>
      <c r="L1425" s="509"/>
      <c r="M1425" s="509"/>
      <c r="N1425" s="509"/>
      <c r="O1425" s="509"/>
      <c r="P1425" s="522"/>
      <c r="Q1425" s="510"/>
    </row>
    <row r="1426" spans="1:17" ht="14.4" customHeight="1" x14ac:dyDescent="0.3">
      <c r="A1426" s="505" t="s">
        <v>2498</v>
      </c>
      <c r="B1426" s="506" t="s">
        <v>1917</v>
      </c>
      <c r="C1426" s="506" t="s">
        <v>1887</v>
      </c>
      <c r="D1426" s="506" t="s">
        <v>2051</v>
      </c>
      <c r="E1426" s="506" t="s">
        <v>2052</v>
      </c>
      <c r="F1426" s="509"/>
      <c r="G1426" s="509"/>
      <c r="H1426" s="509"/>
      <c r="I1426" s="509"/>
      <c r="J1426" s="509">
        <v>1</v>
      </c>
      <c r="K1426" s="509">
        <v>2013.14</v>
      </c>
      <c r="L1426" s="509"/>
      <c r="M1426" s="509">
        <v>2013.14</v>
      </c>
      <c r="N1426" s="509"/>
      <c r="O1426" s="509"/>
      <c r="P1426" s="522"/>
      <c r="Q1426" s="510"/>
    </row>
    <row r="1427" spans="1:17" ht="14.4" customHeight="1" x14ac:dyDescent="0.3">
      <c r="A1427" s="505" t="s">
        <v>2498</v>
      </c>
      <c r="B1427" s="506" t="s">
        <v>1917</v>
      </c>
      <c r="C1427" s="506" t="s">
        <v>1887</v>
      </c>
      <c r="D1427" s="506" t="s">
        <v>2053</v>
      </c>
      <c r="E1427" s="506" t="s">
        <v>2054</v>
      </c>
      <c r="F1427" s="509">
        <v>2</v>
      </c>
      <c r="G1427" s="509">
        <v>18655.2</v>
      </c>
      <c r="H1427" s="509">
        <v>1</v>
      </c>
      <c r="I1427" s="509">
        <v>9327.6</v>
      </c>
      <c r="J1427" s="509">
        <v>1</v>
      </c>
      <c r="K1427" s="509">
        <v>9327.6</v>
      </c>
      <c r="L1427" s="509">
        <v>0.5</v>
      </c>
      <c r="M1427" s="509">
        <v>9327.6</v>
      </c>
      <c r="N1427" s="509"/>
      <c r="O1427" s="509"/>
      <c r="P1427" s="522"/>
      <c r="Q1427" s="510"/>
    </row>
    <row r="1428" spans="1:17" ht="14.4" customHeight="1" x14ac:dyDescent="0.3">
      <c r="A1428" s="505" t="s">
        <v>2498</v>
      </c>
      <c r="B1428" s="506" t="s">
        <v>1917</v>
      </c>
      <c r="C1428" s="506" t="s">
        <v>1887</v>
      </c>
      <c r="D1428" s="506" t="s">
        <v>2057</v>
      </c>
      <c r="E1428" s="506" t="s">
        <v>2058</v>
      </c>
      <c r="F1428" s="509">
        <v>1</v>
      </c>
      <c r="G1428" s="509">
        <v>15954.82</v>
      </c>
      <c r="H1428" s="509">
        <v>1</v>
      </c>
      <c r="I1428" s="509">
        <v>15954.82</v>
      </c>
      <c r="J1428" s="509">
        <v>2</v>
      </c>
      <c r="K1428" s="509">
        <v>31909.64</v>
      </c>
      <c r="L1428" s="509">
        <v>2</v>
      </c>
      <c r="M1428" s="509">
        <v>15954.82</v>
      </c>
      <c r="N1428" s="509"/>
      <c r="O1428" s="509"/>
      <c r="P1428" s="522"/>
      <c r="Q1428" s="510"/>
    </row>
    <row r="1429" spans="1:17" ht="14.4" customHeight="1" x14ac:dyDescent="0.3">
      <c r="A1429" s="505" t="s">
        <v>2498</v>
      </c>
      <c r="B1429" s="506" t="s">
        <v>1917</v>
      </c>
      <c r="C1429" s="506" t="s">
        <v>1887</v>
      </c>
      <c r="D1429" s="506" t="s">
        <v>2499</v>
      </c>
      <c r="E1429" s="506" t="s">
        <v>2500</v>
      </c>
      <c r="F1429" s="509"/>
      <c r="G1429" s="509"/>
      <c r="H1429" s="509"/>
      <c r="I1429" s="509"/>
      <c r="J1429" s="509">
        <v>1</v>
      </c>
      <c r="K1429" s="509">
        <v>1450.7</v>
      </c>
      <c r="L1429" s="509"/>
      <c r="M1429" s="509">
        <v>1450.7</v>
      </c>
      <c r="N1429" s="509"/>
      <c r="O1429" s="509"/>
      <c r="P1429" s="522"/>
      <c r="Q1429" s="510"/>
    </row>
    <row r="1430" spans="1:17" ht="14.4" customHeight="1" x14ac:dyDescent="0.3">
      <c r="A1430" s="505" t="s">
        <v>2498</v>
      </c>
      <c r="B1430" s="506" t="s">
        <v>1917</v>
      </c>
      <c r="C1430" s="506" t="s">
        <v>1887</v>
      </c>
      <c r="D1430" s="506" t="s">
        <v>2061</v>
      </c>
      <c r="E1430" s="506" t="s">
        <v>2062</v>
      </c>
      <c r="F1430" s="509"/>
      <c r="G1430" s="509"/>
      <c r="H1430" s="509"/>
      <c r="I1430" s="509"/>
      <c r="J1430" s="509">
        <v>1</v>
      </c>
      <c r="K1430" s="509">
        <v>23556.23</v>
      </c>
      <c r="L1430" s="509"/>
      <c r="M1430" s="509">
        <v>23556.23</v>
      </c>
      <c r="N1430" s="509">
        <v>3</v>
      </c>
      <c r="O1430" s="509">
        <v>70668.69</v>
      </c>
      <c r="P1430" s="522"/>
      <c r="Q1430" s="510">
        <v>23556.23</v>
      </c>
    </row>
    <row r="1431" spans="1:17" ht="14.4" customHeight="1" x14ac:dyDescent="0.3">
      <c r="A1431" s="505" t="s">
        <v>2498</v>
      </c>
      <c r="B1431" s="506" t="s">
        <v>1917</v>
      </c>
      <c r="C1431" s="506" t="s">
        <v>1887</v>
      </c>
      <c r="D1431" s="506" t="s">
        <v>2067</v>
      </c>
      <c r="E1431" s="506" t="s">
        <v>2068</v>
      </c>
      <c r="F1431" s="509"/>
      <c r="G1431" s="509"/>
      <c r="H1431" s="509"/>
      <c r="I1431" s="509"/>
      <c r="J1431" s="509">
        <v>1</v>
      </c>
      <c r="K1431" s="509">
        <v>380.86</v>
      </c>
      <c r="L1431" s="509"/>
      <c r="M1431" s="509">
        <v>380.86</v>
      </c>
      <c r="N1431" s="509">
        <v>2</v>
      </c>
      <c r="O1431" s="509">
        <v>761.72</v>
      </c>
      <c r="P1431" s="522"/>
      <c r="Q1431" s="510">
        <v>380.86</v>
      </c>
    </row>
    <row r="1432" spans="1:17" ht="14.4" customHeight="1" x14ac:dyDescent="0.3">
      <c r="A1432" s="505" t="s">
        <v>2498</v>
      </c>
      <c r="B1432" s="506" t="s">
        <v>1917</v>
      </c>
      <c r="C1432" s="506" t="s">
        <v>1887</v>
      </c>
      <c r="D1432" s="506" t="s">
        <v>2313</v>
      </c>
      <c r="E1432" s="506" t="s">
        <v>2314</v>
      </c>
      <c r="F1432" s="509"/>
      <c r="G1432" s="509"/>
      <c r="H1432" s="509"/>
      <c r="I1432" s="509"/>
      <c r="J1432" s="509">
        <v>4</v>
      </c>
      <c r="K1432" s="509">
        <v>4340.8</v>
      </c>
      <c r="L1432" s="509"/>
      <c r="M1432" s="509">
        <v>1085.2</v>
      </c>
      <c r="N1432" s="509"/>
      <c r="O1432" s="509"/>
      <c r="P1432" s="522"/>
      <c r="Q1432" s="510"/>
    </row>
    <row r="1433" spans="1:17" ht="14.4" customHeight="1" x14ac:dyDescent="0.3">
      <c r="A1433" s="505" t="s">
        <v>2498</v>
      </c>
      <c r="B1433" s="506" t="s">
        <v>1917</v>
      </c>
      <c r="C1433" s="506" t="s">
        <v>1887</v>
      </c>
      <c r="D1433" s="506" t="s">
        <v>2315</v>
      </c>
      <c r="E1433" s="506" t="s">
        <v>2316</v>
      </c>
      <c r="F1433" s="509"/>
      <c r="G1433" s="509"/>
      <c r="H1433" s="509"/>
      <c r="I1433" s="509"/>
      <c r="J1433" s="509"/>
      <c r="K1433" s="509"/>
      <c r="L1433" s="509"/>
      <c r="M1433" s="509"/>
      <c r="N1433" s="509">
        <v>1</v>
      </c>
      <c r="O1433" s="509">
        <v>20319.98</v>
      </c>
      <c r="P1433" s="522"/>
      <c r="Q1433" s="510">
        <v>20319.98</v>
      </c>
    </row>
    <row r="1434" spans="1:17" ht="14.4" customHeight="1" x14ac:dyDescent="0.3">
      <c r="A1434" s="505" t="s">
        <v>2498</v>
      </c>
      <c r="B1434" s="506" t="s">
        <v>1917</v>
      </c>
      <c r="C1434" s="506" t="s">
        <v>1894</v>
      </c>
      <c r="D1434" s="506" t="s">
        <v>2089</v>
      </c>
      <c r="E1434" s="506" t="s">
        <v>2090</v>
      </c>
      <c r="F1434" s="509">
        <v>1</v>
      </c>
      <c r="G1434" s="509">
        <v>205</v>
      </c>
      <c r="H1434" s="509">
        <v>1</v>
      </c>
      <c r="I1434" s="509">
        <v>205</v>
      </c>
      <c r="J1434" s="509">
        <v>2</v>
      </c>
      <c r="K1434" s="509">
        <v>411</v>
      </c>
      <c r="L1434" s="509">
        <v>2.0048780487804878</v>
      </c>
      <c r="M1434" s="509">
        <v>205.5</v>
      </c>
      <c r="N1434" s="509">
        <v>3</v>
      </c>
      <c r="O1434" s="509">
        <v>621</v>
      </c>
      <c r="P1434" s="522">
        <v>3.0292682926829269</v>
      </c>
      <c r="Q1434" s="510">
        <v>207</v>
      </c>
    </row>
    <row r="1435" spans="1:17" ht="14.4" customHeight="1" x14ac:dyDescent="0.3">
      <c r="A1435" s="505" t="s">
        <v>2498</v>
      </c>
      <c r="B1435" s="506" t="s">
        <v>1917</v>
      </c>
      <c r="C1435" s="506" t="s">
        <v>1894</v>
      </c>
      <c r="D1435" s="506" t="s">
        <v>2091</v>
      </c>
      <c r="E1435" s="506" t="s">
        <v>2092</v>
      </c>
      <c r="F1435" s="509">
        <v>4</v>
      </c>
      <c r="G1435" s="509">
        <v>600</v>
      </c>
      <c r="H1435" s="509">
        <v>1</v>
      </c>
      <c r="I1435" s="509">
        <v>150</v>
      </c>
      <c r="J1435" s="509">
        <v>3</v>
      </c>
      <c r="K1435" s="509">
        <v>453</v>
      </c>
      <c r="L1435" s="509">
        <v>0.755</v>
      </c>
      <c r="M1435" s="509">
        <v>151</v>
      </c>
      <c r="N1435" s="509">
        <v>4</v>
      </c>
      <c r="O1435" s="509">
        <v>604</v>
      </c>
      <c r="P1435" s="522">
        <v>1.0066666666666666</v>
      </c>
      <c r="Q1435" s="510">
        <v>151</v>
      </c>
    </row>
    <row r="1436" spans="1:17" ht="14.4" customHeight="1" x14ac:dyDescent="0.3">
      <c r="A1436" s="505" t="s">
        <v>2498</v>
      </c>
      <c r="B1436" s="506" t="s">
        <v>1917</v>
      </c>
      <c r="C1436" s="506" t="s">
        <v>1894</v>
      </c>
      <c r="D1436" s="506" t="s">
        <v>2093</v>
      </c>
      <c r="E1436" s="506" t="s">
        <v>2094</v>
      </c>
      <c r="F1436" s="509">
        <v>19</v>
      </c>
      <c r="G1436" s="509">
        <v>3458</v>
      </c>
      <c r="H1436" s="509">
        <v>1</v>
      </c>
      <c r="I1436" s="509">
        <v>182</v>
      </c>
      <c r="J1436" s="509">
        <v>17</v>
      </c>
      <c r="K1436" s="509">
        <v>3101</v>
      </c>
      <c r="L1436" s="509">
        <v>0.89676113360323884</v>
      </c>
      <c r="M1436" s="509">
        <v>182.41176470588235</v>
      </c>
      <c r="N1436" s="509">
        <v>19</v>
      </c>
      <c r="O1436" s="509">
        <v>3477</v>
      </c>
      <c r="P1436" s="522">
        <v>1.0054945054945055</v>
      </c>
      <c r="Q1436" s="510">
        <v>183</v>
      </c>
    </row>
    <row r="1437" spans="1:17" ht="14.4" customHeight="1" x14ac:dyDescent="0.3">
      <c r="A1437" s="505" t="s">
        <v>2498</v>
      </c>
      <c r="B1437" s="506" t="s">
        <v>1917</v>
      </c>
      <c r="C1437" s="506" t="s">
        <v>1894</v>
      </c>
      <c r="D1437" s="506" t="s">
        <v>2095</v>
      </c>
      <c r="E1437" s="506" t="s">
        <v>2096</v>
      </c>
      <c r="F1437" s="509">
        <v>14</v>
      </c>
      <c r="G1437" s="509">
        <v>1736</v>
      </c>
      <c r="H1437" s="509">
        <v>1</v>
      </c>
      <c r="I1437" s="509">
        <v>124</v>
      </c>
      <c r="J1437" s="509">
        <v>13</v>
      </c>
      <c r="K1437" s="509">
        <v>1614</v>
      </c>
      <c r="L1437" s="509">
        <v>0.92972350230414746</v>
      </c>
      <c r="M1437" s="509">
        <v>124.15384615384616</v>
      </c>
      <c r="N1437" s="509">
        <v>7</v>
      </c>
      <c r="O1437" s="509">
        <v>875</v>
      </c>
      <c r="P1437" s="522">
        <v>0.50403225806451613</v>
      </c>
      <c r="Q1437" s="510">
        <v>125</v>
      </c>
    </row>
    <row r="1438" spans="1:17" ht="14.4" customHeight="1" x14ac:dyDescent="0.3">
      <c r="A1438" s="505" t="s">
        <v>2498</v>
      </c>
      <c r="B1438" s="506" t="s">
        <v>1917</v>
      </c>
      <c r="C1438" s="506" t="s">
        <v>1894</v>
      </c>
      <c r="D1438" s="506" t="s">
        <v>2097</v>
      </c>
      <c r="E1438" s="506" t="s">
        <v>2098</v>
      </c>
      <c r="F1438" s="509">
        <v>14</v>
      </c>
      <c r="G1438" s="509">
        <v>3038</v>
      </c>
      <c r="H1438" s="509">
        <v>1</v>
      </c>
      <c r="I1438" s="509">
        <v>217</v>
      </c>
      <c r="J1438" s="509">
        <v>2</v>
      </c>
      <c r="K1438" s="509">
        <v>435</v>
      </c>
      <c r="L1438" s="509">
        <v>0.14318630678077682</v>
      </c>
      <c r="M1438" s="509">
        <v>217.5</v>
      </c>
      <c r="N1438" s="509">
        <v>12</v>
      </c>
      <c r="O1438" s="509">
        <v>2628</v>
      </c>
      <c r="P1438" s="522">
        <v>0.86504279131007245</v>
      </c>
      <c r="Q1438" s="510">
        <v>219</v>
      </c>
    </row>
    <row r="1439" spans="1:17" ht="14.4" customHeight="1" x14ac:dyDescent="0.3">
      <c r="A1439" s="505" t="s">
        <v>2498</v>
      </c>
      <c r="B1439" s="506" t="s">
        <v>1917</v>
      </c>
      <c r="C1439" s="506" t="s">
        <v>1894</v>
      </c>
      <c r="D1439" s="506" t="s">
        <v>2099</v>
      </c>
      <c r="E1439" s="506" t="s">
        <v>2100</v>
      </c>
      <c r="F1439" s="509"/>
      <c r="G1439" s="509"/>
      <c r="H1439" s="509"/>
      <c r="I1439" s="509"/>
      <c r="J1439" s="509">
        <v>1</v>
      </c>
      <c r="K1439" s="509">
        <v>217</v>
      </c>
      <c r="L1439" s="509"/>
      <c r="M1439" s="509">
        <v>217</v>
      </c>
      <c r="N1439" s="509"/>
      <c r="O1439" s="509"/>
      <c r="P1439" s="522"/>
      <c r="Q1439" s="510"/>
    </row>
    <row r="1440" spans="1:17" ht="14.4" customHeight="1" x14ac:dyDescent="0.3">
      <c r="A1440" s="505" t="s">
        <v>2498</v>
      </c>
      <c r="B1440" s="506" t="s">
        <v>1917</v>
      </c>
      <c r="C1440" s="506" t="s">
        <v>1894</v>
      </c>
      <c r="D1440" s="506" t="s">
        <v>2103</v>
      </c>
      <c r="E1440" s="506" t="s">
        <v>2104</v>
      </c>
      <c r="F1440" s="509">
        <v>39</v>
      </c>
      <c r="G1440" s="509">
        <v>8541</v>
      </c>
      <c r="H1440" s="509">
        <v>1</v>
      </c>
      <c r="I1440" s="509">
        <v>219</v>
      </c>
      <c r="J1440" s="509">
        <v>36</v>
      </c>
      <c r="K1440" s="509">
        <v>7904</v>
      </c>
      <c r="L1440" s="509">
        <v>0.92541856925418564</v>
      </c>
      <c r="M1440" s="509">
        <v>219.55555555555554</v>
      </c>
      <c r="N1440" s="509">
        <v>86</v>
      </c>
      <c r="O1440" s="509">
        <v>19006</v>
      </c>
      <c r="P1440" s="522">
        <v>2.2252663622526638</v>
      </c>
      <c r="Q1440" s="510">
        <v>221</v>
      </c>
    </row>
    <row r="1441" spans="1:17" ht="14.4" customHeight="1" x14ac:dyDescent="0.3">
      <c r="A1441" s="505" t="s">
        <v>2498</v>
      </c>
      <c r="B1441" s="506" t="s">
        <v>1917</v>
      </c>
      <c r="C1441" s="506" t="s">
        <v>1894</v>
      </c>
      <c r="D1441" s="506" t="s">
        <v>2105</v>
      </c>
      <c r="E1441" s="506" t="s">
        <v>2106</v>
      </c>
      <c r="F1441" s="509">
        <v>9</v>
      </c>
      <c r="G1441" s="509">
        <v>5481</v>
      </c>
      <c r="H1441" s="509">
        <v>1</v>
      </c>
      <c r="I1441" s="509">
        <v>609</v>
      </c>
      <c r="J1441" s="509">
        <v>11</v>
      </c>
      <c r="K1441" s="509">
        <v>6714</v>
      </c>
      <c r="L1441" s="509">
        <v>1.2249589490968802</v>
      </c>
      <c r="M1441" s="509">
        <v>610.36363636363637</v>
      </c>
      <c r="N1441" s="509">
        <v>3</v>
      </c>
      <c r="O1441" s="509">
        <v>1839</v>
      </c>
      <c r="P1441" s="522">
        <v>0.33552271483305968</v>
      </c>
      <c r="Q1441" s="510">
        <v>613</v>
      </c>
    </row>
    <row r="1442" spans="1:17" ht="14.4" customHeight="1" x14ac:dyDescent="0.3">
      <c r="A1442" s="505" t="s">
        <v>2498</v>
      </c>
      <c r="B1442" s="506" t="s">
        <v>1917</v>
      </c>
      <c r="C1442" s="506" t="s">
        <v>1894</v>
      </c>
      <c r="D1442" s="506" t="s">
        <v>2121</v>
      </c>
      <c r="E1442" s="506" t="s">
        <v>2122</v>
      </c>
      <c r="F1442" s="509">
        <v>36</v>
      </c>
      <c r="G1442" s="509">
        <v>11736</v>
      </c>
      <c r="H1442" s="509">
        <v>1</v>
      </c>
      <c r="I1442" s="509">
        <v>326</v>
      </c>
      <c r="J1442" s="509">
        <v>50</v>
      </c>
      <c r="K1442" s="509">
        <v>16357</v>
      </c>
      <c r="L1442" s="509">
        <v>1.3937457396046353</v>
      </c>
      <c r="M1442" s="509">
        <v>327.14</v>
      </c>
      <c r="N1442" s="509">
        <v>43</v>
      </c>
      <c r="O1442" s="509">
        <v>14190</v>
      </c>
      <c r="P1442" s="522">
        <v>1.2091002044989776</v>
      </c>
      <c r="Q1442" s="510">
        <v>330</v>
      </c>
    </row>
    <row r="1443" spans="1:17" ht="14.4" customHeight="1" x14ac:dyDescent="0.3">
      <c r="A1443" s="505" t="s">
        <v>2498</v>
      </c>
      <c r="B1443" s="506" t="s">
        <v>1917</v>
      </c>
      <c r="C1443" s="506" t="s">
        <v>1894</v>
      </c>
      <c r="D1443" s="506" t="s">
        <v>2125</v>
      </c>
      <c r="E1443" s="506" t="s">
        <v>2126</v>
      </c>
      <c r="F1443" s="509">
        <v>6</v>
      </c>
      <c r="G1443" s="509">
        <v>24762</v>
      </c>
      <c r="H1443" s="509">
        <v>1</v>
      </c>
      <c r="I1443" s="509">
        <v>4127</v>
      </c>
      <c r="J1443" s="509">
        <v>9</v>
      </c>
      <c r="K1443" s="509">
        <v>20651</v>
      </c>
      <c r="L1443" s="509">
        <v>0.83397948469428962</v>
      </c>
      <c r="M1443" s="509">
        <v>2294.5555555555557</v>
      </c>
      <c r="N1443" s="509">
        <v>5</v>
      </c>
      <c r="O1443" s="509">
        <v>20695</v>
      </c>
      <c r="P1443" s="522">
        <v>0.8357564009369195</v>
      </c>
      <c r="Q1443" s="510">
        <v>4139</v>
      </c>
    </row>
    <row r="1444" spans="1:17" ht="14.4" customHeight="1" x14ac:dyDescent="0.3">
      <c r="A1444" s="505" t="s">
        <v>2498</v>
      </c>
      <c r="B1444" s="506" t="s">
        <v>1917</v>
      </c>
      <c r="C1444" s="506" t="s">
        <v>1894</v>
      </c>
      <c r="D1444" s="506" t="s">
        <v>2127</v>
      </c>
      <c r="E1444" s="506" t="s">
        <v>2128</v>
      </c>
      <c r="F1444" s="509"/>
      <c r="G1444" s="509"/>
      <c r="H1444" s="509"/>
      <c r="I1444" s="509"/>
      <c r="J1444" s="509"/>
      <c r="K1444" s="509"/>
      <c r="L1444" s="509"/>
      <c r="M1444" s="509"/>
      <c r="N1444" s="509">
        <v>9</v>
      </c>
      <c r="O1444" s="509">
        <v>2511</v>
      </c>
      <c r="P1444" s="522"/>
      <c r="Q1444" s="510">
        <v>279</v>
      </c>
    </row>
    <row r="1445" spans="1:17" ht="14.4" customHeight="1" x14ac:dyDescent="0.3">
      <c r="A1445" s="505" t="s">
        <v>2498</v>
      </c>
      <c r="B1445" s="506" t="s">
        <v>1917</v>
      </c>
      <c r="C1445" s="506" t="s">
        <v>1894</v>
      </c>
      <c r="D1445" s="506" t="s">
        <v>2129</v>
      </c>
      <c r="E1445" s="506" t="s">
        <v>2130</v>
      </c>
      <c r="F1445" s="509">
        <v>11</v>
      </c>
      <c r="G1445" s="509">
        <v>68750</v>
      </c>
      <c r="H1445" s="509">
        <v>1</v>
      </c>
      <c r="I1445" s="509">
        <v>6250</v>
      </c>
      <c r="J1445" s="509">
        <v>15</v>
      </c>
      <c r="K1445" s="509">
        <v>93790</v>
      </c>
      <c r="L1445" s="509">
        <v>1.3642181818181818</v>
      </c>
      <c r="M1445" s="509">
        <v>6252.666666666667</v>
      </c>
      <c r="N1445" s="509">
        <v>16</v>
      </c>
      <c r="O1445" s="509">
        <v>100224</v>
      </c>
      <c r="P1445" s="522">
        <v>1.4578036363636364</v>
      </c>
      <c r="Q1445" s="510">
        <v>6264</v>
      </c>
    </row>
    <row r="1446" spans="1:17" ht="14.4" customHeight="1" x14ac:dyDescent="0.3">
      <c r="A1446" s="505" t="s">
        <v>2498</v>
      </c>
      <c r="B1446" s="506" t="s">
        <v>1917</v>
      </c>
      <c r="C1446" s="506" t="s">
        <v>1894</v>
      </c>
      <c r="D1446" s="506" t="s">
        <v>2131</v>
      </c>
      <c r="E1446" s="506" t="s">
        <v>2132</v>
      </c>
      <c r="F1446" s="509">
        <v>1</v>
      </c>
      <c r="G1446" s="509">
        <v>1515</v>
      </c>
      <c r="H1446" s="509">
        <v>1</v>
      </c>
      <c r="I1446" s="509">
        <v>1515</v>
      </c>
      <c r="J1446" s="509">
        <v>4</v>
      </c>
      <c r="K1446" s="509">
        <v>6076</v>
      </c>
      <c r="L1446" s="509">
        <v>4.0105610561056109</v>
      </c>
      <c r="M1446" s="509">
        <v>1519</v>
      </c>
      <c r="N1446" s="509">
        <v>4</v>
      </c>
      <c r="O1446" s="509">
        <v>6108</v>
      </c>
      <c r="P1446" s="522">
        <v>4.0316831683168317</v>
      </c>
      <c r="Q1446" s="510">
        <v>1527</v>
      </c>
    </row>
    <row r="1447" spans="1:17" ht="14.4" customHeight="1" x14ac:dyDescent="0.3">
      <c r="A1447" s="505" t="s">
        <v>2498</v>
      </c>
      <c r="B1447" s="506" t="s">
        <v>1917</v>
      </c>
      <c r="C1447" s="506" t="s">
        <v>1894</v>
      </c>
      <c r="D1447" s="506" t="s">
        <v>2133</v>
      </c>
      <c r="E1447" s="506" t="s">
        <v>2134</v>
      </c>
      <c r="F1447" s="509"/>
      <c r="G1447" s="509"/>
      <c r="H1447" s="509"/>
      <c r="I1447" s="509"/>
      <c r="J1447" s="509"/>
      <c r="K1447" s="509"/>
      <c r="L1447" s="509"/>
      <c r="M1447" s="509"/>
      <c r="N1447" s="509">
        <v>1</v>
      </c>
      <c r="O1447" s="509">
        <v>1096</v>
      </c>
      <c r="P1447" s="522"/>
      <c r="Q1447" s="510">
        <v>1096</v>
      </c>
    </row>
    <row r="1448" spans="1:17" ht="14.4" customHeight="1" x14ac:dyDescent="0.3">
      <c r="A1448" s="505" t="s">
        <v>2498</v>
      </c>
      <c r="B1448" s="506" t="s">
        <v>1917</v>
      </c>
      <c r="C1448" s="506" t="s">
        <v>1894</v>
      </c>
      <c r="D1448" s="506" t="s">
        <v>2137</v>
      </c>
      <c r="E1448" s="506" t="s">
        <v>2138</v>
      </c>
      <c r="F1448" s="509">
        <v>14</v>
      </c>
      <c r="G1448" s="509">
        <v>53410</v>
      </c>
      <c r="H1448" s="509">
        <v>1</v>
      </c>
      <c r="I1448" s="509">
        <v>3815</v>
      </c>
      <c r="J1448" s="509">
        <v>14</v>
      </c>
      <c r="K1448" s="509">
        <v>38174</v>
      </c>
      <c r="L1448" s="509">
        <v>0.71473506833926226</v>
      </c>
      <c r="M1448" s="509">
        <v>2726.7142857142858</v>
      </c>
      <c r="N1448" s="509">
        <v>9</v>
      </c>
      <c r="O1448" s="509">
        <v>34416</v>
      </c>
      <c r="P1448" s="522">
        <v>0.64437371278786748</v>
      </c>
      <c r="Q1448" s="510">
        <v>3824</v>
      </c>
    </row>
    <row r="1449" spans="1:17" ht="14.4" customHeight="1" x14ac:dyDescent="0.3">
      <c r="A1449" s="505" t="s">
        <v>2498</v>
      </c>
      <c r="B1449" s="506" t="s">
        <v>1917</v>
      </c>
      <c r="C1449" s="506" t="s">
        <v>1894</v>
      </c>
      <c r="D1449" s="506" t="s">
        <v>2139</v>
      </c>
      <c r="E1449" s="506" t="s">
        <v>2140</v>
      </c>
      <c r="F1449" s="509">
        <v>1</v>
      </c>
      <c r="G1449" s="509">
        <v>5150</v>
      </c>
      <c r="H1449" s="509">
        <v>1</v>
      </c>
      <c r="I1449" s="509">
        <v>5150</v>
      </c>
      <c r="J1449" s="509">
        <v>3</v>
      </c>
      <c r="K1449" s="509">
        <v>15450</v>
      </c>
      <c r="L1449" s="509">
        <v>3</v>
      </c>
      <c r="M1449" s="509">
        <v>5150</v>
      </c>
      <c r="N1449" s="509">
        <v>1</v>
      </c>
      <c r="O1449" s="509">
        <v>5162</v>
      </c>
      <c r="P1449" s="522">
        <v>1.0023300970873787</v>
      </c>
      <c r="Q1449" s="510">
        <v>5162</v>
      </c>
    </row>
    <row r="1450" spans="1:17" ht="14.4" customHeight="1" x14ac:dyDescent="0.3">
      <c r="A1450" s="505" t="s">
        <v>2498</v>
      </c>
      <c r="B1450" s="506" t="s">
        <v>1917</v>
      </c>
      <c r="C1450" s="506" t="s">
        <v>1894</v>
      </c>
      <c r="D1450" s="506" t="s">
        <v>2143</v>
      </c>
      <c r="E1450" s="506" t="s">
        <v>2144</v>
      </c>
      <c r="F1450" s="509">
        <v>8</v>
      </c>
      <c r="G1450" s="509">
        <v>13256</v>
      </c>
      <c r="H1450" s="509">
        <v>1</v>
      </c>
      <c r="I1450" s="509">
        <v>1657</v>
      </c>
      <c r="J1450" s="509">
        <v>13</v>
      </c>
      <c r="K1450" s="509">
        <v>21553</v>
      </c>
      <c r="L1450" s="509">
        <v>1.6259052504526252</v>
      </c>
      <c r="M1450" s="509">
        <v>1657.9230769230769</v>
      </c>
      <c r="N1450" s="509">
        <v>4</v>
      </c>
      <c r="O1450" s="509">
        <v>6664</v>
      </c>
      <c r="P1450" s="522">
        <v>0.50271575135787572</v>
      </c>
      <c r="Q1450" s="510">
        <v>1666</v>
      </c>
    </row>
    <row r="1451" spans="1:17" ht="14.4" customHeight="1" x14ac:dyDescent="0.3">
      <c r="A1451" s="505" t="s">
        <v>2498</v>
      </c>
      <c r="B1451" s="506" t="s">
        <v>1917</v>
      </c>
      <c r="C1451" s="506" t="s">
        <v>1894</v>
      </c>
      <c r="D1451" s="506" t="s">
        <v>2153</v>
      </c>
      <c r="E1451" s="506" t="s">
        <v>2154</v>
      </c>
      <c r="F1451" s="509">
        <v>39</v>
      </c>
      <c r="G1451" s="509">
        <v>49803</v>
      </c>
      <c r="H1451" s="509">
        <v>1</v>
      </c>
      <c r="I1451" s="509">
        <v>1277</v>
      </c>
      <c r="J1451" s="509">
        <v>40</v>
      </c>
      <c r="K1451" s="509">
        <v>51110</v>
      </c>
      <c r="L1451" s="509">
        <v>1.0262433989920285</v>
      </c>
      <c r="M1451" s="509">
        <v>1277.75</v>
      </c>
      <c r="N1451" s="509">
        <v>36</v>
      </c>
      <c r="O1451" s="509">
        <v>46116</v>
      </c>
      <c r="P1451" s="522">
        <v>0.92596831516173728</v>
      </c>
      <c r="Q1451" s="510">
        <v>1281</v>
      </c>
    </row>
    <row r="1452" spans="1:17" ht="14.4" customHeight="1" x14ac:dyDescent="0.3">
      <c r="A1452" s="505" t="s">
        <v>2498</v>
      </c>
      <c r="B1452" s="506" t="s">
        <v>1917</v>
      </c>
      <c r="C1452" s="506" t="s">
        <v>1894</v>
      </c>
      <c r="D1452" s="506" t="s">
        <v>2155</v>
      </c>
      <c r="E1452" s="506" t="s">
        <v>2156</v>
      </c>
      <c r="F1452" s="509">
        <v>38</v>
      </c>
      <c r="G1452" s="509">
        <v>44232</v>
      </c>
      <c r="H1452" s="509">
        <v>1</v>
      </c>
      <c r="I1452" s="509">
        <v>1164</v>
      </c>
      <c r="J1452" s="509">
        <v>38</v>
      </c>
      <c r="K1452" s="509">
        <v>44252</v>
      </c>
      <c r="L1452" s="509">
        <v>1.000452161331163</v>
      </c>
      <c r="M1452" s="509">
        <v>1164.5263157894738</v>
      </c>
      <c r="N1452" s="509">
        <v>33</v>
      </c>
      <c r="O1452" s="509">
        <v>38511</v>
      </c>
      <c r="P1452" s="522">
        <v>0.87065925122083554</v>
      </c>
      <c r="Q1452" s="510">
        <v>1167</v>
      </c>
    </row>
    <row r="1453" spans="1:17" ht="14.4" customHeight="1" x14ac:dyDescent="0.3">
      <c r="A1453" s="505" t="s">
        <v>2498</v>
      </c>
      <c r="B1453" s="506" t="s">
        <v>1917</v>
      </c>
      <c r="C1453" s="506" t="s">
        <v>1894</v>
      </c>
      <c r="D1453" s="506" t="s">
        <v>2157</v>
      </c>
      <c r="E1453" s="506" t="s">
        <v>2158</v>
      </c>
      <c r="F1453" s="509">
        <v>6</v>
      </c>
      <c r="G1453" s="509">
        <v>30408</v>
      </c>
      <c r="H1453" s="509">
        <v>1</v>
      </c>
      <c r="I1453" s="509">
        <v>5068</v>
      </c>
      <c r="J1453" s="509">
        <v>27</v>
      </c>
      <c r="K1453" s="509">
        <v>136926</v>
      </c>
      <c r="L1453" s="509">
        <v>4.5029597474348853</v>
      </c>
      <c r="M1453" s="509">
        <v>5071.333333333333</v>
      </c>
      <c r="N1453" s="509">
        <v>20</v>
      </c>
      <c r="O1453" s="509">
        <v>101520</v>
      </c>
      <c r="P1453" s="522">
        <v>3.3385951065509079</v>
      </c>
      <c r="Q1453" s="510">
        <v>5076</v>
      </c>
    </row>
    <row r="1454" spans="1:17" ht="14.4" customHeight="1" x14ac:dyDescent="0.3">
      <c r="A1454" s="505" t="s">
        <v>2498</v>
      </c>
      <c r="B1454" s="506" t="s">
        <v>1917</v>
      </c>
      <c r="C1454" s="506" t="s">
        <v>1894</v>
      </c>
      <c r="D1454" s="506" t="s">
        <v>2159</v>
      </c>
      <c r="E1454" s="506" t="s">
        <v>2160</v>
      </c>
      <c r="F1454" s="509">
        <v>1</v>
      </c>
      <c r="G1454" s="509">
        <v>7673</v>
      </c>
      <c r="H1454" s="509">
        <v>1</v>
      </c>
      <c r="I1454" s="509">
        <v>7673</v>
      </c>
      <c r="J1454" s="509"/>
      <c r="K1454" s="509"/>
      <c r="L1454" s="509"/>
      <c r="M1454" s="509"/>
      <c r="N1454" s="509"/>
      <c r="O1454" s="509"/>
      <c r="P1454" s="522"/>
      <c r="Q1454" s="510"/>
    </row>
    <row r="1455" spans="1:17" ht="14.4" customHeight="1" x14ac:dyDescent="0.3">
      <c r="A1455" s="505" t="s">
        <v>2498</v>
      </c>
      <c r="B1455" s="506" t="s">
        <v>1917</v>
      </c>
      <c r="C1455" s="506" t="s">
        <v>1894</v>
      </c>
      <c r="D1455" s="506" t="s">
        <v>2165</v>
      </c>
      <c r="E1455" s="506" t="s">
        <v>2166</v>
      </c>
      <c r="F1455" s="509">
        <v>1</v>
      </c>
      <c r="G1455" s="509">
        <v>742</v>
      </c>
      <c r="H1455" s="509">
        <v>1</v>
      </c>
      <c r="I1455" s="509">
        <v>742</v>
      </c>
      <c r="J1455" s="509"/>
      <c r="K1455" s="509"/>
      <c r="L1455" s="509"/>
      <c r="M1455" s="509"/>
      <c r="N1455" s="509">
        <v>1</v>
      </c>
      <c r="O1455" s="509">
        <v>752</v>
      </c>
      <c r="P1455" s="522">
        <v>1.013477088948787</v>
      </c>
      <c r="Q1455" s="510">
        <v>752</v>
      </c>
    </row>
    <row r="1456" spans="1:17" ht="14.4" customHeight="1" x14ac:dyDescent="0.3">
      <c r="A1456" s="505" t="s">
        <v>2498</v>
      </c>
      <c r="B1456" s="506" t="s">
        <v>1917</v>
      </c>
      <c r="C1456" s="506" t="s">
        <v>1894</v>
      </c>
      <c r="D1456" s="506" t="s">
        <v>2167</v>
      </c>
      <c r="E1456" s="506" t="s">
        <v>2168</v>
      </c>
      <c r="F1456" s="509">
        <v>222</v>
      </c>
      <c r="G1456" s="509">
        <v>38406</v>
      </c>
      <c r="H1456" s="509">
        <v>1</v>
      </c>
      <c r="I1456" s="509">
        <v>173</v>
      </c>
      <c r="J1456" s="509">
        <v>276</v>
      </c>
      <c r="K1456" s="509">
        <v>47850</v>
      </c>
      <c r="L1456" s="509">
        <v>1.2458990782690205</v>
      </c>
      <c r="M1456" s="509">
        <v>173.36956521739131</v>
      </c>
      <c r="N1456" s="509">
        <v>277</v>
      </c>
      <c r="O1456" s="509">
        <v>48475</v>
      </c>
      <c r="P1456" s="522">
        <v>1.2621725772014789</v>
      </c>
      <c r="Q1456" s="510">
        <v>175</v>
      </c>
    </row>
    <row r="1457" spans="1:17" ht="14.4" customHeight="1" x14ac:dyDescent="0.3">
      <c r="A1457" s="505" t="s">
        <v>2498</v>
      </c>
      <c r="B1457" s="506" t="s">
        <v>1917</v>
      </c>
      <c r="C1457" s="506" t="s">
        <v>1894</v>
      </c>
      <c r="D1457" s="506" t="s">
        <v>2169</v>
      </c>
      <c r="E1457" s="506" t="s">
        <v>2170</v>
      </c>
      <c r="F1457" s="509">
        <v>56</v>
      </c>
      <c r="G1457" s="509">
        <v>111776</v>
      </c>
      <c r="H1457" s="509">
        <v>1</v>
      </c>
      <c r="I1457" s="509">
        <v>1996</v>
      </c>
      <c r="J1457" s="509">
        <v>56</v>
      </c>
      <c r="K1457" s="509">
        <v>111845</v>
      </c>
      <c r="L1457" s="509">
        <v>1.0006173060406527</v>
      </c>
      <c r="M1457" s="509">
        <v>1997.2321428571429</v>
      </c>
      <c r="N1457" s="509">
        <v>51</v>
      </c>
      <c r="O1457" s="509">
        <v>102051</v>
      </c>
      <c r="P1457" s="522">
        <v>0.91299563412539364</v>
      </c>
      <c r="Q1457" s="510">
        <v>2001</v>
      </c>
    </row>
    <row r="1458" spans="1:17" ht="14.4" customHeight="1" x14ac:dyDescent="0.3">
      <c r="A1458" s="505" t="s">
        <v>2498</v>
      </c>
      <c r="B1458" s="506" t="s">
        <v>1917</v>
      </c>
      <c r="C1458" s="506" t="s">
        <v>1894</v>
      </c>
      <c r="D1458" s="506" t="s">
        <v>2175</v>
      </c>
      <c r="E1458" s="506" t="s">
        <v>2176</v>
      </c>
      <c r="F1458" s="509">
        <v>4</v>
      </c>
      <c r="G1458" s="509">
        <v>10768</v>
      </c>
      <c r="H1458" s="509">
        <v>1</v>
      </c>
      <c r="I1458" s="509">
        <v>2692</v>
      </c>
      <c r="J1458" s="509">
        <v>14</v>
      </c>
      <c r="K1458" s="509">
        <v>37712</v>
      </c>
      <c r="L1458" s="509">
        <v>3.5022288261515602</v>
      </c>
      <c r="M1458" s="509">
        <v>2693.7142857142858</v>
      </c>
      <c r="N1458" s="509">
        <v>12</v>
      </c>
      <c r="O1458" s="509">
        <v>32352</v>
      </c>
      <c r="P1458" s="522">
        <v>3.0044576523031203</v>
      </c>
      <c r="Q1458" s="510">
        <v>2696</v>
      </c>
    </row>
    <row r="1459" spans="1:17" ht="14.4" customHeight="1" x14ac:dyDescent="0.3">
      <c r="A1459" s="505" t="s">
        <v>2498</v>
      </c>
      <c r="B1459" s="506" t="s">
        <v>1917</v>
      </c>
      <c r="C1459" s="506" t="s">
        <v>1894</v>
      </c>
      <c r="D1459" s="506" t="s">
        <v>2177</v>
      </c>
      <c r="E1459" s="506" t="s">
        <v>2178</v>
      </c>
      <c r="F1459" s="509">
        <v>2</v>
      </c>
      <c r="G1459" s="509">
        <v>10360</v>
      </c>
      <c r="H1459" s="509">
        <v>1</v>
      </c>
      <c r="I1459" s="509">
        <v>5180</v>
      </c>
      <c r="J1459" s="509">
        <v>2</v>
      </c>
      <c r="K1459" s="509">
        <v>10366</v>
      </c>
      <c r="L1459" s="509">
        <v>1.0005791505791506</v>
      </c>
      <c r="M1459" s="509">
        <v>5183</v>
      </c>
      <c r="N1459" s="509">
        <v>2</v>
      </c>
      <c r="O1459" s="509">
        <v>10376</v>
      </c>
      <c r="P1459" s="522">
        <v>1.0015444015444015</v>
      </c>
      <c r="Q1459" s="510">
        <v>5188</v>
      </c>
    </row>
    <row r="1460" spans="1:17" ht="14.4" customHeight="1" x14ac:dyDescent="0.3">
      <c r="A1460" s="505" t="s">
        <v>2498</v>
      </c>
      <c r="B1460" s="506" t="s">
        <v>1917</v>
      </c>
      <c r="C1460" s="506" t="s">
        <v>1894</v>
      </c>
      <c r="D1460" s="506" t="s">
        <v>2181</v>
      </c>
      <c r="E1460" s="506" t="s">
        <v>2182</v>
      </c>
      <c r="F1460" s="509">
        <v>4</v>
      </c>
      <c r="G1460" s="509">
        <v>2632</v>
      </c>
      <c r="H1460" s="509">
        <v>1</v>
      </c>
      <c r="I1460" s="509">
        <v>658</v>
      </c>
      <c r="J1460" s="509">
        <v>7</v>
      </c>
      <c r="K1460" s="509">
        <v>4618</v>
      </c>
      <c r="L1460" s="509">
        <v>1.7545592705167172</v>
      </c>
      <c r="M1460" s="509">
        <v>659.71428571428567</v>
      </c>
      <c r="N1460" s="509">
        <v>2</v>
      </c>
      <c r="O1460" s="509">
        <v>1324</v>
      </c>
      <c r="P1460" s="522">
        <v>0.50303951367781152</v>
      </c>
      <c r="Q1460" s="510">
        <v>662</v>
      </c>
    </row>
    <row r="1461" spans="1:17" ht="14.4" customHeight="1" x14ac:dyDescent="0.3">
      <c r="A1461" s="505" t="s">
        <v>2498</v>
      </c>
      <c r="B1461" s="506" t="s">
        <v>1917</v>
      </c>
      <c r="C1461" s="506" t="s">
        <v>1894</v>
      </c>
      <c r="D1461" s="506" t="s">
        <v>2189</v>
      </c>
      <c r="E1461" s="506" t="s">
        <v>2190</v>
      </c>
      <c r="F1461" s="509"/>
      <c r="G1461" s="509"/>
      <c r="H1461" s="509"/>
      <c r="I1461" s="509"/>
      <c r="J1461" s="509">
        <v>1</v>
      </c>
      <c r="K1461" s="509">
        <v>150</v>
      </c>
      <c r="L1461" s="509"/>
      <c r="M1461" s="509">
        <v>150</v>
      </c>
      <c r="N1461" s="509"/>
      <c r="O1461" s="509"/>
      <c r="P1461" s="522"/>
      <c r="Q1461" s="510"/>
    </row>
    <row r="1462" spans="1:17" ht="14.4" customHeight="1" x14ac:dyDescent="0.3">
      <c r="A1462" s="505" t="s">
        <v>2498</v>
      </c>
      <c r="B1462" s="506" t="s">
        <v>1917</v>
      </c>
      <c r="C1462" s="506" t="s">
        <v>1894</v>
      </c>
      <c r="D1462" s="506" t="s">
        <v>2191</v>
      </c>
      <c r="E1462" s="506" t="s">
        <v>2192</v>
      </c>
      <c r="F1462" s="509">
        <v>5</v>
      </c>
      <c r="G1462" s="509">
        <v>965</v>
      </c>
      <c r="H1462" s="509">
        <v>1</v>
      </c>
      <c r="I1462" s="509">
        <v>193</v>
      </c>
      <c r="J1462" s="509">
        <v>4</v>
      </c>
      <c r="K1462" s="509">
        <v>772</v>
      </c>
      <c r="L1462" s="509">
        <v>0.8</v>
      </c>
      <c r="M1462" s="509">
        <v>193</v>
      </c>
      <c r="N1462" s="509">
        <v>1</v>
      </c>
      <c r="O1462" s="509">
        <v>195</v>
      </c>
      <c r="P1462" s="522">
        <v>0.20207253886010362</v>
      </c>
      <c r="Q1462" s="510">
        <v>195</v>
      </c>
    </row>
    <row r="1463" spans="1:17" ht="14.4" customHeight="1" x14ac:dyDescent="0.3">
      <c r="A1463" s="505" t="s">
        <v>2498</v>
      </c>
      <c r="B1463" s="506" t="s">
        <v>1917</v>
      </c>
      <c r="C1463" s="506" t="s">
        <v>1894</v>
      </c>
      <c r="D1463" s="506" t="s">
        <v>2193</v>
      </c>
      <c r="E1463" s="506" t="s">
        <v>2194</v>
      </c>
      <c r="F1463" s="509">
        <v>1</v>
      </c>
      <c r="G1463" s="509">
        <v>198</v>
      </c>
      <c r="H1463" s="509">
        <v>1</v>
      </c>
      <c r="I1463" s="509">
        <v>198</v>
      </c>
      <c r="J1463" s="509">
        <v>11</v>
      </c>
      <c r="K1463" s="509">
        <v>2182</v>
      </c>
      <c r="L1463" s="509">
        <v>11.020202020202021</v>
      </c>
      <c r="M1463" s="509">
        <v>198.36363636363637</v>
      </c>
      <c r="N1463" s="509">
        <v>12</v>
      </c>
      <c r="O1463" s="509">
        <v>2400</v>
      </c>
      <c r="P1463" s="522">
        <v>12.121212121212121</v>
      </c>
      <c r="Q1463" s="510">
        <v>200</v>
      </c>
    </row>
    <row r="1464" spans="1:17" ht="14.4" customHeight="1" x14ac:dyDescent="0.3">
      <c r="A1464" s="505" t="s">
        <v>2498</v>
      </c>
      <c r="B1464" s="506" t="s">
        <v>1917</v>
      </c>
      <c r="C1464" s="506" t="s">
        <v>1894</v>
      </c>
      <c r="D1464" s="506" t="s">
        <v>2195</v>
      </c>
      <c r="E1464" s="506" t="s">
        <v>2196</v>
      </c>
      <c r="F1464" s="509">
        <v>13</v>
      </c>
      <c r="G1464" s="509">
        <v>5395</v>
      </c>
      <c r="H1464" s="509">
        <v>1</v>
      </c>
      <c r="I1464" s="509">
        <v>415</v>
      </c>
      <c r="J1464" s="509">
        <v>16</v>
      </c>
      <c r="K1464" s="509">
        <v>6658</v>
      </c>
      <c r="L1464" s="509">
        <v>1.2341056533827619</v>
      </c>
      <c r="M1464" s="509">
        <v>416.125</v>
      </c>
      <c r="N1464" s="509">
        <v>5</v>
      </c>
      <c r="O1464" s="509">
        <v>2090</v>
      </c>
      <c r="P1464" s="522">
        <v>0.38739573679332717</v>
      </c>
      <c r="Q1464" s="510">
        <v>418</v>
      </c>
    </row>
    <row r="1465" spans="1:17" ht="14.4" customHeight="1" x14ac:dyDescent="0.3">
      <c r="A1465" s="505" t="s">
        <v>2498</v>
      </c>
      <c r="B1465" s="506" t="s">
        <v>1917</v>
      </c>
      <c r="C1465" s="506" t="s">
        <v>1894</v>
      </c>
      <c r="D1465" s="506" t="s">
        <v>2199</v>
      </c>
      <c r="E1465" s="506" t="s">
        <v>2200</v>
      </c>
      <c r="F1465" s="509">
        <v>5</v>
      </c>
      <c r="G1465" s="509">
        <v>790</v>
      </c>
      <c r="H1465" s="509">
        <v>1</v>
      </c>
      <c r="I1465" s="509">
        <v>158</v>
      </c>
      <c r="J1465" s="509">
        <v>1</v>
      </c>
      <c r="K1465" s="509">
        <v>159</v>
      </c>
      <c r="L1465" s="509">
        <v>0.20126582278481012</v>
      </c>
      <c r="M1465" s="509">
        <v>159</v>
      </c>
      <c r="N1465" s="509">
        <v>1</v>
      </c>
      <c r="O1465" s="509">
        <v>159</v>
      </c>
      <c r="P1465" s="522">
        <v>0.20126582278481012</v>
      </c>
      <c r="Q1465" s="510">
        <v>159</v>
      </c>
    </row>
    <row r="1466" spans="1:17" ht="14.4" customHeight="1" x14ac:dyDescent="0.3">
      <c r="A1466" s="505" t="s">
        <v>2498</v>
      </c>
      <c r="B1466" s="506" t="s">
        <v>1917</v>
      </c>
      <c r="C1466" s="506" t="s">
        <v>1894</v>
      </c>
      <c r="D1466" s="506" t="s">
        <v>2201</v>
      </c>
      <c r="E1466" s="506"/>
      <c r="F1466" s="509">
        <v>2</v>
      </c>
      <c r="G1466" s="509">
        <v>624</v>
      </c>
      <c r="H1466" s="509">
        <v>1</v>
      </c>
      <c r="I1466" s="509">
        <v>312</v>
      </c>
      <c r="J1466" s="509">
        <v>3</v>
      </c>
      <c r="K1466" s="509">
        <v>936</v>
      </c>
      <c r="L1466" s="509">
        <v>1.5</v>
      </c>
      <c r="M1466" s="509">
        <v>312</v>
      </c>
      <c r="N1466" s="509"/>
      <c r="O1466" s="509"/>
      <c r="P1466" s="522"/>
      <c r="Q1466" s="510"/>
    </row>
    <row r="1467" spans="1:17" ht="14.4" customHeight="1" x14ac:dyDescent="0.3">
      <c r="A1467" s="505" t="s">
        <v>2498</v>
      </c>
      <c r="B1467" s="506" t="s">
        <v>1917</v>
      </c>
      <c r="C1467" s="506" t="s">
        <v>1894</v>
      </c>
      <c r="D1467" s="506" t="s">
        <v>2202</v>
      </c>
      <c r="E1467" s="506" t="s">
        <v>2203</v>
      </c>
      <c r="F1467" s="509"/>
      <c r="G1467" s="509"/>
      <c r="H1467" s="509"/>
      <c r="I1467" s="509"/>
      <c r="J1467" s="509">
        <v>2</v>
      </c>
      <c r="K1467" s="509">
        <v>850</v>
      </c>
      <c r="L1467" s="509"/>
      <c r="M1467" s="509">
        <v>425</v>
      </c>
      <c r="N1467" s="509">
        <v>2</v>
      </c>
      <c r="O1467" s="509">
        <v>856</v>
      </c>
      <c r="P1467" s="522"/>
      <c r="Q1467" s="510">
        <v>428</v>
      </c>
    </row>
    <row r="1468" spans="1:17" ht="14.4" customHeight="1" x14ac:dyDescent="0.3">
      <c r="A1468" s="505" t="s">
        <v>2498</v>
      </c>
      <c r="B1468" s="506" t="s">
        <v>1917</v>
      </c>
      <c r="C1468" s="506" t="s">
        <v>1894</v>
      </c>
      <c r="D1468" s="506" t="s">
        <v>2204</v>
      </c>
      <c r="E1468" s="506" t="s">
        <v>2205</v>
      </c>
      <c r="F1468" s="509">
        <v>17</v>
      </c>
      <c r="G1468" s="509">
        <v>36006</v>
      </c>
      <c r="H1468" s="509">
        <v>1</v>
      </c>
      <c r="I1468" s="509">
        <v>2118</v>
      </c>
      <c r="J1468" s="509">
        <v>21</v>
      </c>
      <c r="K1468" s="509">
        <v>44505</v>
      </c>
      <c r="L1468" s="509">
        <v>1.2360439926678888</v>
      </c>
      <c r="M1468" s="509">
        <v>2119.2857142857142</v>
      </c>
      <c r="N1468" s="509">
        <v>24</v>
      </c>
      <c r="O1468" s="509">
        <v>50952</v>
      </c>
      <c r="P1468" s="522">
        <v>1.4150974837527079</v>
      </c>
      <c r="Q1468" s="510">
        <v>2123</v>
      </c>
    </row>
    <row r="1469" spans="1:17" ht="14.4" customHeight="1" x14ac:dyDescent="0.3">
      <c r="A1469" s="505" t="s">
        <v>2498</v>
      </c>
      <c r="B1469" s="506" t="s">
        <v>1917</v>
      </c>
      <c r="C1469" s="506" t="s">
        <v>1894</v>
      </c>
      <c r="D1469" s="506" t="s">
        <v>2206</v>
      </c>
      <c r="E1469" s="506" t="s">
        <v>2138</v>
      </c>
      <c r="F1469" s="509">
        <v>14</v>
      </c>
      <c r="G1469" s="509">
        <v>26096</v>
      </c>
      <c r="H1469" s="509">
        <v>1</v>
      </c>
      <c r="I1469" s="509">
        <v>1864</v>
      </c>
      <c r="J1469" s="509">
        <v>14</v>
      </c>
      <c r="K1469" s="509">
        <v>18652</v>
      </c>
      <c r="L1469" s="509">
        <v>0.71474555487431024</v>
      </c>
      <c r="M1469" s="509">
        <v>1332.2857142857142</v>
      </c>
      <c r="N1469" s="509">
        <v>10</v>
      </c>
      <c r="O1469" s="509">
        <v>18690</v>
      </c>
      <c r="P1469" s="522">
        <v>0.71620171673819744</v>
      </c>
      <c r="Q1469" s="510">
        <v>1869</v>
      </c>
    </row>
    <row r="1470" spans="1:17" ht="14.4" customHeight="1" x14ac:dyDescent="0.3">
      <c r="A1470" s="505" t="s">
        <v>2498</v>
      </c>
      <c r="B1470" s="506" t="s">
        <v>1917</v>
      </c>
      <c r="C1470" s="506" t="s">
        <v>1894</v>
      </c>
      <c r="D1470" s="506" t="s">
        <v>2207</v>
      </c>
      <c r="E1470" s="506" t="s">
        <v>2208</v>
      </c>
      <c r="F1470" s="509">
        <v>1</v>
      </c>
      <c r="G1470" s="509">
        <v>158</v>
      </c>
      <c r="H1470" s="509">
        <v>1</v>
      </c>
      <c r="I1470" s="509">
        <v>158</v>
      </c>
      <c r="J1470" s="509">
        <v>1</v>
      </c>
      <c r="K1470" s="509">
        <v>158</v>
      </c>
      <c r="L1470" s="509">
        <v>1</v>
      </c>
      <c r="M1470" s="509">
        <v>158</v>
      </c>
      <c r="N1470" s="509">
        <v>2</v>
      </c>
      <c r="O1470" s="509">
        <v>318</v>
      </c>
      <c r="P1470" s="522">
        <v>2.0126582278481013</v>
      </c>
      <c r="Q1470" s="510">
        <v>159</v>
      </c>
    </row>
    <row r="1471" spans="1:17" ht="14.4" customHeight="1" x14ac:dyDescent="0.3">
      <c r="A1471" s="505" t="s">
        <v>2498</v>
      </c>
      <c r="B1471" s="506" t="s">
        <v>1917</v>
      </c>
      <c r="C1471" s="506" t="s">
        <v>1894</v>
      </c>
      <c r="D1471" s="506" t="s">
        <v>2215</v>
      </c>
      <c r="E1471" s="506" t="s">
        <v>2216</v>
      </c>
      <c r="F1471" s="509">
        <v>31</v>
      </c>
      <c r="G1471" s="509">
        <v>259904</v>
      </c>
      <c r="H1471" s="509">
        <v>1</v>
      </c>
      <c r="I1471" s="509">
        <v>8384</v>
      </c>
      <c r="J1471" s="509">
        <v>39</v>
      </c>
      <c r="K1471" s="509">
        <v>310373</v>
      </c>
      <c r="L1471" s="509">
        <v>1.1941832368874661</v>
      </c>
      <c r="M1471" s="509">
        <v>7958.2820512820517</v>
      </c>
      <c r="N1471" s="509">
        <v>30</v>
      </c>
      <c r="O1471" s="509">
        <v>251970</v>
      </c>
      <c r="P1471" s="522">
        <v>0.96947334400393992</v>
      </c>
      <c r="Q1471" s="510">
        <v>8399</v>
      </c>
    </row>
    <row r="1472" spans="1:17" ht="14.4" customHeight="1" x14ac:dyDescent="0.3">
      <c r="A1472" s="505" t="s">
        <v>2498</v>
      </c>
      <c r="B1472" s="506" t="s">
        <v>1917</v>
      </c>
      <c r="C1472" s="506" t="s">
        <v>1894</v>
      </c>
      <c r="D1472" s="506" t="s">
        <v>2217</v>
      </c>
      <c r="E1472" s="506" t="s">
        <v>2218</v>
      </c>
      <c r="F1472" s="509"/>
      <c r="G1472" s="509"/>
      <c r="H1472" s="509"/>
      <c r="I1472" s="509"/>
      <c r="J1472" s="509">
        <v>1</v>
      </c>
      <c r="K1472" s="509">
        <v>152</v>
      </c>
      <c r="L1472" s="509"/>
      <c r="M1472" s="509">
        <v>152</v>
      </c>
      <c r="N1472" s="509"/>
      <c r="O1472" s="509"/>
      <c r="P1472" s="522"/>
      <c r="Q1472" s="510"/>
    </row>
    <row r="1473" spans="1:17" ht="14.4" customHeight="1" x14ac:dyDescent="0.3">
      <c r="A1473" s="505" t="s">
        <v>2501</v>
      </c>
      <c r="B1473" s="506" t="s">
        <v>1917</v>
      </c>
      <c r="C1473" s="506" t="s">
        <v>1894</v>
      </c>
      <c r="D1473" s="506" t="s">
        <v>2167</v>
      </c>
      <c r="E1473" s="506" t="s">
        <v>2168</v>
      </c>
      <c r="F1473" s="509">
        <v>2</v>
      </c>
      <c r="G1473" s="509">
        <v>346</v>
      </c>
      <c r="H1473" s="509">
        <v>1</v>
      </c>
      <c r="I1473" s="509">
        <v>173</v>
      </c>
      <c r="J1473" s="509">
        <v>1</v>
      </c>
      <c r="K1473" s="509">
        <v>173</v>
      </c>
      <c r="L1473" s="509">
        <v>0.5</v>
      </c>
      <c r="M1473" s="509">
        <v>173</v>
      </c>
      <c r="N1473" s="509"/>
      <c r="O1473" s="509"/>
      <c r="P1473" s="522"/>
      <c r="Q1473" s="510"/>
    </row>
    <row r="1474" spans="1:17" ht="14.4" customHeight="1" x14ac:dyDescent="0.3">
      <c r="A1474" s="505" t="s">
        <v>2501</v>
      </c>
      <c r="B1474" s="506" t="s">
        <v>1917</v>
      </c>
      <c r="C1474" s="506" t="s">
        <v>1894</v>
      </c>
      <c r="D1474" s="506" t="s">
        <v>2169</v>
      </c>
      <c r="E1474" s="506" t="s">
        <v>2170</v>
      </c>
      <c r="F1474" s="509">
        <v>1</v>
      </c>
      <c r="G1474" s="509">
        <v>1996</v>
      </c>
      <c r="H1474" s="509">
        <v>1</v>
      </c>
      <c r="I1474" s="509">
        <v>1996</v>
      </c>
      <c r="J1474" s="509"/>
      <c r="K1474" s="509"/>
      <c r="L1474" s="509"/>
      <c r="M1474" s="509"/>
      <c r="N1474" s="509"/>
      <c r="O1474" s="509"/>
      <c r="P1474" s="522"/>
      <c r="Q1474" s="510"/>
    </row>
    <row r="1475" spans="1:17" ht="14.4" customHeight="1" x14ac:dyDescent="0.3">
      <c r="A1475" s="505" t="s">
        <v>2502</v>
      </c>
      <c r="B1475" s="506" t="s">
        <v>1917</v>
      </c>
      <c r="C1475" s="506" t="s">
        <v>1918</v>
      </c>
      <c r="D1475" s="506" t="s">
        <v>1923</v>
      </c>
      <c r="E1475" s="506" t="s">
        <v>1924</v>
      </c>
      <c r="F1475" s="509"/>
      <c r="G1475" s="509"/>
      <c r="H1475" s="509"/>
      <c r="I1475" s="509"/>
      <c r="J1475" s="509"/>
      <c r="K1475" s="509"/>
      <c r="L1475" s="509"/>
      <c r="M1475" s="509"/>
      <c r="N1475" s="509">
        <v>0.33</v>
      </c>
      <c r="O1475" s="509">
        <v>843.25</v>
      </c>
      <c r="P1475" s="522"/>
      <c r="Q1475" s="510">
        <v>2555.30303030303</v>
      </c>
    </row>
    <row r="1476" spans="1:17" ht="14.4" customHeight="1" x14ac:dyDescent="0.3">
      <c r="A1476" s="505" t="s">
        <v>2502</v>
      </c>
      <c r="B1476" s="506" t="s">
        <v>1917</v>
      </c>
      <c r="C1476" s="506" t="s">
        <v>1918</v>
      </c>
      <c r="D1476" s="506" t="s">
        <v>1927</v>
      </c>
      <c r="E1476" s="506" t="s">
        <v>637</v>
      </c>
      <c r="F1476" s="509"/>
      <c r="G1476" s="509"/>
      <c r="H1476" s="509"/>
      <c r="I1476" s="509"/>
      <c r="J1476" s="509">
        <v>0.6</v>
      </c>
      <c r="K1476" s="509">
        <v>593.41</v>
      </c>
      <c r="L1476" s="509"/>
      <c r="M1476" s="509">
        <v>989.01666666666665</v>
      </c>
      <c r="N1476" s="509"/>
      <c r="O1476" s="509"/>
      <c r="P1476" s="522"/>
      <c r="Q1476" s="510"/>
    </row>
    <row r="1477" spans="1:17" ht="14.4" customHeight="1" x14ac:dyDescent="0.3">
      <c r="A1477" s="505" t="s">
        <v>2502</v>
      </c>
      <c r="B1477" s="506" t="s">
        <v>1917</v>
      </c>
      <c r="C1477" s="506" t="s">
        <v>1918</v>
      </c>
      <c r="D1477" s="506" t="s">
        <v>1931</v>
      </c>
      <c r="E1477" s="506" t="s">
        <v>716</v>
      </c>
      <c r="F1477" s="509">
        <v>0.04</v>
      </c>
      <c r="G1477" s="509">
        <v>413.49</v>
      </c>
      <c r="H1477" s="509">
        <v>1</v>
      </c>
      <c r="I1477" s="509">
        <v>10337.25</v>
      </c>
      <c r="J1477" s="509">
        <v>0.14000000000000001</v>
      </c>
      <c r="K1477" s="509">
        <v>1447.23</v>
      </c>
      <c r="L1477" s="509">
        <v>3.5000362765725894</v>
      </c>
      <c r="M1477" s="509">
        <v>10337.357142857141</v>
      </c>
      <c r="N1477" s="509">
        <v>0.13</v>
      </c>
      <c r="O1477" s="509">
        <v>1285.43</v>
      </c>
      <c r="P1477" s="522">
        <v>3.1087329802413604</v>
      </c>
      <c r="Q1477" s="510">
        <v>9887.9230769230762</v>
      </c>
    </row>
    <row r="1478" spans="1:17" ht="14.4" customHeight="1" x14ac:dyDescent="0.3">
      <c r="A1478" s="505" t="s">
        <v>2502</v>
      </c>
      <c r="B1478" s="506" t="s">
        <v>1917</v>
      </c>
      <c r="C1478" s="506" t="s">
        <v>1918</v>
      </c>
      <c r="D1478" s="506" t="s">
        <v>1943</v>
      </c>
      <c r="E1478" s="506" t="s">
        <v>660</v>
      </c>
      <c r="F1478" s="509">
        <v>0.24</v>
      </c>
      <c r="G1478" s="509">
        <v>2621.17</v>
      </c>
      <c r="H1478" s="509">
        <v>1</v>
      </c>
      <c r="I1478" s="509">
        <v>10921.541666666668</v>
      </c>
      <c r="J1478" s="509">
        <v>0.37</v>
      </c>
      <c r="K1478" s="509">
        <v>4040.96</v>
      </c>
      <c r="L1478" s="509">
        <v>1.5416626926143668</v>
      </c>
      <c r="M1478" s="509">
        <v>10921.513513513513</v>
      </c>
      <c r="N1478" s="509">
        <v>0.06</v>
      </c>
      <c r="O1478" s="509">
        <v>531.24</v>
      </c>
      <c r="P1478" s="522">
        <v>0.20267285219959025</v>
      </c>
      <c r="Q1478" s="510">
        <v>8854</v>
      </c>
    </row>
    <row r="1479" spans="1:17" ht="14.4" customHeight="1" x14ac:dyDescent="0.3">
      <c r="A1479" s="505" t="s">
        <v>2502</v>
      </c>
      <c r="B1479" s="506" t="s">
        <v>1917</v>
      </c>
      <c r="C1479" s="506" t="s">
        <v>1918</v>
      </c>
      <c r="D1479" s="506" t="s">
        <v>1945</v>
      </c>
      <c r="E1479" s="506" t="s">
        <v>660</v>
      </c>
      <c r="F1479" s="509"/>
      <c r="G1479" s="509"/>
      <c r="H1479" s="509"/>
      <c r="I1479" s="509"/>
      <c r="J1479" s="509">
        <v>0.6</v>
      </c>
      <c r="K1479" s="509">
        <v>1310.58</v>
      </c>
      <c r="L1479" s="509"/>
      <c r="M1479" s="509">
        <v>2184.3000000000002</v>
      </c>
      <c r="N1479" s="509">
        <v>0.3</v>
      </c>
      <c r="O1479" s="509">
        <v>531.24</v>
      </c>
      <c r="P1479" s="522"/>
      <c r="Q1479" s="510">
        <v>1770.8000000000002</v>
      </c>
    </row>
    <row r="1480" spans="1:17" ht="14.4" customHeight="1" x14ac:dyDescent="0.3">
      <c r="A1480" s="505" t="s">
        <v>2502</v>
      </c>
      <c r="B1480" s="506" t="s">
        <v>1917</v>
      </c>
      <c r="C1480" s="506" t="s">
        <v>1918</v>
      </c>
      <c r="D1480" s="506" t="s">
        <v>1946</v>
      </c>
      <c r="E1480" s="506" t="s">
        <v>645</v>
      </c>
      <c r="F1480" s="509"/>
      <c r="G1480" s="509"/>
      <c r="H1480" s="509"/>
      <c r="I1480" s="509"/>
      <c r="J1480" s="509">
        <v>0.05</v>
      </c>
      <c r="K1480" s="509">
        <v>18.96</v>
      </c>
      <c r="L1480" s="509"/>
      <c r="M1480" s="509">
        <v>379.2</v>
      </c>
      <c r="N1480" s="509"/>
      <c r="O1480" s="509"/>
      <c r="P1480" s="522"/>
      <c r="Q1480" s="510"/>
    </row>
    <row r="1481" spans="1:17" ht="14.4" customHeight="1" x14ac:dyDescent="0.3">
      <c r="A1481" s="505" t="s">
        <v>2502</v>
      </c>
      <c r="B1481" s="506" t="s">
        <v>1917</v>
      </c>
      <c r="C1481" s="506" t="s">
        <v>1918</v>
      </c>
      <c r="D1481" s="506" t="s">
        <v>1948</v>
      </c>
      <c r="E1481" s="506" t="s">
        <v>660</v>
      </c>
      <c r="F1481" s="509"/>
      <c r="G1481" s="509"/>
      <c r="H1481" s="509"/>
      <c r="I1481" s="509"/>
      <c r="J1481" s="509"/>
      <c r="K1481" s="509"/>
      <c r="L1481" s="509"/>
      <c r="M1481" s="509"/>
      <c r="N1481" s="509">
        <v>0.06</v>
      </c>
      <c r="O1481" s="509">
        <v>1593.72</v>
      </c>
      <c r="P1481" s="522"/>
      <c r="Q1481" s="510">
        <v>26562</v>
      </c>
    </row>
    <row r="1482" spans="1:17" ht="14.4" customHeight="1" x14ac:dyDescent="0.3">
      <c r="A1482" s="505" t="s">
        <v>2502</v>
      </c>
      <c r="B1482" s="506" t="s">
        <v>1917</v>
      </c>
      <c r="C1482" s="506" t="s">
        <v>1887</v>
      </c>
      <c r="D1482" s="506" t="s">
        <v>1962</v>
      </c>
      <c r="E1482" s="506" t="s">
        <v>1960</v>
      </c>
      <c r="F1482" s="509"/>
      <c r="G1482" s="509"/>
      <c r="H1482" s="509"/>
      <c r="I1482" s="509"/>
      <c r="J1482" s="509">
        <v>1</v>
      </c>
      <c r="K1482" s="509">
        <v>1707.31</v>
      </c>
      <c r="L1482" s="509"/>
      <c r="M1482" s="509">
        <v>1707.31</v>
      </c>
      <c r="N1482" s="509"/>
      <c r="O1482" s="509"/>
      <c r="P1482" s="522"/>
      <c r="Q1482" s="510"/>
    </row>
    <row r="1483" spans="1:17" ht="14.4" customHeight="1" x14ac:dyDescent="0.3">
      <c r="A1483" s="505" t="s">
        <v>2502</v>
      </c>
      <c r="B1483" s="506" t="s">
        <v>1917</v>
      </c>
      <c r="C1483" s="506" t="s">
        <v>1887</v>
      </c>
      <c r="D1483" s="506" t="s">
        <v>1966</v>
      </c>
      <c r="E1483" s="506" t="s">
        <v>1967</v>
      </c>
      <c r="F1483" s="509"/>
      <c r="G1483" s="509"/>
      <c r="H1483" s="509"/>
      <c r="I1483" s="509"/>
      <c r="J1483" s="509">
        <v>1</v>
      </c>
      <c r="K1483" s="509">
        <v>1027.76</v>
      </c>
      <c r="L1483" s="509"/>
      <c r="M1483" s="509">
        <v>1027.76</v>
      </c>
      <c r="N1483" s="509"/>
      <c r="O1483" s="509"/>
      <c r="P1483" s="522"/>
      <c r="Q1483" s="510"/>
    </row>
    <row r="1484" spans="1:17" ht="14.4" customHeight="1" x14ac:dyDescent="0.3">
      <c r="A1484" s="505" t="s">
        <v>2502</v>
      </c>
      <c r="B1484" s="506" t="s">
        <v>1917</v>
      </c>
      <c r="C1484" s="506" t="s">
        <v>1887</v>
      </c>
      <c r="D1484" s="506" t="s">
        <v>1979</v>
      </c>
      <c r="E1484" s="506" t="s">
        <v>1980</v>
      </c>
      <c r="F1484" s="509"/>
      <c r="G1484" s="509"/>
      <c r="H1484" s="509"/>
      <c r="I1484" s="509"/>
      <c r="J1484" s="509">
        <v>1</v>
      </c>
      <c r="K1484" s="509">
        <v>6890.78</v>
      </c>
      <c r="L1484" s="509"/>
      <c r="M1484" s="509">
        <v>6890.78</v>
      </c>
      <c r="N1484" s="509"/>
      <c r="O1484" s="509"/>
      <c r="P1484" s="522"/>
      <c r="Q1484" s="510"/>
    </row>
    <row r="1485" spans="1:17" ht="14.4" customHeight="1" x14ac:dyDescent="0.3">
      <c r="A1485" s="505" t="s">
        <v>2502</v>
      </c>
      <c r="B1485" s="506" t="s">
        <v>1917</v>
      </c>
      <c r="C1485" s="506" t="s">
        <v>1887</v>
      </c>
      <c r="D1485" s="506" t="s">
        <v>2037</v>
      </c>
      <c r="E1485" s="506" t="s">
        <v>2038</v>
      </c>
      <c r="F1485" s="509"/>
      <c r="G1485" s="509"/>
      <c r="H1485" s="509"/>
      <c r="I1485" s="509"/>
      <c r="J1485" s="509">
        <v>1</v>
      </c>
      <c r="K1485" s="509">
        <v>1305.82</v>
      </c>
      <c r="L1485" s="509"/>
      <c r="M1485" s="509">
        <v>1305.82</v>
      </c>
      <c r="N1485" s="509"/>
      <c r="O1485" s="509"/>
      <c r="P1485" s="522"/>
      <c r="Q1485" s="510"/>
    </row>
    <row r="1486" spans="1:17" ht="14.4" customHeight="1" x14ac:dyDescent="0.3">
      <c r="A1486" s="505" t="s">
        <v>2502</v>
      </c>
      <c r="B1486" s="506" t="s">
        <v>1917</v>
      </c>
      <c r="C1486" s="506" t="s">
        <v>1887</v>
      </c>
      <c r="D1486" s="506" t="s">
        <v>2047</v>
      </c>
      <c r="E1486" s="506" t="s">
        <v>2048</v>
      </c>
      <c r="F1486" s="509"/>
      <c r="G1486" s="509"/>
      <c r="H1486" s="509"/>
      <c r="I1486" s="509"/>
      <c r="J1486" s="509">
        <v>1</v>
      </c>
      <c r="K1486" s="509">
        <v>6587.13</v>
      </c>
      <c r="L1486" s="509"/>
      <c r="M1486" s="509">
        <v>6587.13</v>
      </c>
      <c r="N1486" s="509"/>
      <c r="O1486" s="509"/>
      <c r="P1486" s="522"/>
      <c r="Q1486" s="510"/>
    </row>
    <row r="1487" spans="1:17" ht="14.4" customHeight="1" x14ac:dyDescent="0.3">
      <c r="A1487" s="505" t="s">
        <v>2502</v>
      </c>
      <c r="B1487" s="506" t="s">
        <v>1917</v>
      </c>
      <c r="C1487" s="506" t="s">
        <v>1894</v>
      </c>
      <c r="D1487" s="506" t="s">
        <v>2089</v>
      </c>
      <c r="E1487" s="506" t="s">
        <v>2090</v>
      </c>
      <c r="F1487" s="509">
        <v>26</v>
      </c>
      <c r="G1487" s="509">
        <v>5330</v>
      </c>
      <c r="H1487" s="509">
        <v>1</v>
      </c>
      <c r="I1487" s="509">
        <v>205</v>
      </c>
      <c r="J1487" s="509">
        <v>21</v>
      </c>
      <c r="K1487" s="509">
        <v>3904</v>
      </c>
      <c r="L1487" s="509">
        <v>0.73245778611632273</v>
      </c>
      <c r="M1487" s="509">
        <v>185.9047619047619</v>
      </c>
      <c r="N1487" s="509">
        <v>18</v>
      </c>
      <c r="O1487" s="509">
        <v>3726</v>
      </c>
      <c r="P1487" s="522">
        <v>0.69906191369606008</v>
      </c>
      <c r="Q1487" s="510">
        <v>207</v>
      </c>
    </row>
    <row r="1488" spans="1:17" ht="14.4" customHeight="1" x14ac:dyDescent="0.3">
      <c r="A1488" s="505" t="s">
        <v>2502</v>
      </c>
      <c r="B1488" s="506" t="s">
        <v>1917</v>
      </c>
      <c r="C1488" s="506" t="s">
        <v>1894</v>
      </c>
      <c r="D1488" s="506" t="s">
        <v>2091</v>
      </c>
      <c r="E1488" s="506" t="s">
        <v>2092</v>
      </c>
      <c r="F1488" s="509"/>
      <c r="G1488" s="509"/>
      <c r="H1488" s="509"/>
      <c r="I1488" s="509"/>
      <c r="J1488" s="509">
        <v>1</v>
      </c>
      <c r="K1488" s="509">
        <v>150</v>
      </c>
      <c r="L1488" s="509"/>
      <c r="M1488" s="509">
        <v>150</v>
      </c>
      <c r="N1488" s="509">
        <v>2</v>
      </c>
      <c r="O1488" s="509">
        <v>302</v>
      </c>
      <c r="P1488" s="522"/>
      <c r="Q1488" s="510">
        <v>151</v>
      </c>
    </row>
    <row r="1489" spans="1:17" ht="14.4" customHeight="1" x14ac:dyDescent="0.3">
      <c r="A1489" s="505" t="s">
        <v>2502</v>
      </c>
      <c r="B1489" s="506" t="s">
        <v>1917</v>
      </c>
      <c r="C1489" s="506" t="s">
        <v>1894</v>
      </c>
      <c r="D1489" s="506" t="s">
        <v>2093</v>
      </c>
      <c r="E1489" s="506" t="s">
        <v>2094</v>
      </c>
      <c r="F1489" s="509"/>
      <c r="G1489" s="509"/>
      <c r="H1489" s="509"/>
      <c r="I1489" s="509"/>
      <c r="J1489" s="509">
        <v>1</v>
      </c>
      <c r="K1489" s="509">
        <v>182</v>
      </c>
      <c r="L1489" s="509"/>
      <c r="M1489" s="509">
        <v>182</v>
      </c>
      <c r="N1489" s="509"/>
      <c r="O1489" s="509"/>
      <c r="P1489" s="522"/>
      <c r="Q1489" s="510"/>
    </row>
    <row r="1490" spans="1:17" ht="14.4" customHeight="1" x14ac:dyDescent="0.3">
      <c r="A1490" s="505" t="s">
        <v>2502</v>
      </c>
      <c r="B1490" s="506" t="s">
        <v>1917</v>
      </c>
      <c r="C1490" s="506" t="s">
        <v>1894</v>
      </c>
      <c r="D1490" s="506" t="s">
        <v>2095</v>
      </c>
      <c r="E1490" s="506" t="s">
        <v>2096</v>
      </c>
      <c r="F1490" s="509"/>
      <c r="G1490" s="509"/>
      <c r="H1490" s="509"/>
      <c r="I1490" s="509"/>
      <c r="J1490" s="509">
        <v>6</v>
      </c>
      <c r="K1490" s="509">
        <v>744</v>
      </c>
      <c r="L1490" s="509"/>
      <c r="M1490" s="509">
        <v>124</v>
      </c>
      <c r="N1490" s="509">
        <v>1</v>
      </c>
      <c r="O1490" s="509">
        <v>125</v>
      </c>
      <c r="P1490" s="522"/>
      <c r="Q1490" s="510">
        <v>125</v>
      </c>
    </row>
    <row r="1491" spans="1:17" ht="14.4" customHeight="1" x14ac:dyDescent="0.3">
      <c r="A1491" s="505" t="s">
        <v>2502</v>
      </c>
      <c r="B1491" s="506" t="s">
        <v>1917</v>
      </c>
      <c r="C1491" s="506" t="s">
        <v>1894</v>
      </c>
      <c r="D1491" s="506" t="s">
        <v>2097</v>
      </c>
      <c r="E1491" s="506" t="s">
        <v>2098</v>
      </c>
      <c r="F1491" s="509">
        <v>4</v>
      </c>
      <c r="G1491" s="509">
        <v>868</v>
      </c>
      <c r="H1491" s="509">
        <v>1</v>
      </c>
      <c r="I1491" s="509">
        <v>217</v>
      </c>
      <c r="J1491" s="509">
        <v>1</v>
      </c>
      <c r="K1491" s="509">
        <v>218</v>
      </c>
      <c r="L1491" s="509">
        <v>0.25115207373271892</v>
      </c>
      <c r="M1491" s="509">
        <v>218</v>
      </c>
      <c r="N1491" s="509">
        <v>7</v>
      </c>
      <c r="O1491" s="509">
        <v>1533</v>
      </c>
      <c r="P1491" s="522">
        <v>1.7661290322580645</v>
      </c>
      <c r="Q1491" s="510">
        <v>219</v>
      </c>
    </row>
    <row r="1492" spans="1:17" ht="14.4" customHeight="1" x14ac:dyDescent="0.3">
      <c r="A1492" s="505" t="s">
        <v>2502</v>
      </c>
      <c r="B1492" s="506" t="s">
        <v>1917</v>
      </c>
      <c r="C1492" s="506" t="s">
        <v>1894</v>
      </c>
      <c r="D1492" s="506" t="s">
        <v>2099</v>
      </c>
      <c r="E1492" s="506" t="s">
        <v>2100</v>
      </c>
      <c r="F1492" s="509"/>
      <c r="G1492" s="509"/>
      <c r="H1492" s="509"/>
      <c r="I1492" s="509"/>
      <c r="J1492" s="509">
        <v>1</v>
      </c>
      <c r="K1492" s="509">
        <v>217</v>
      </c>
      <c r="L1492" s="509"/>
      <c r="M1492" s="509">
        <v>217</v>
      </c>
      <c r="N1492" s="509">
        <v>2</v>
      </c>
      <c r="O1492" s="509">
        <v>438</v>
      </c>
      <c r="P1492" s="522"/>
      <c r="Q1492" s="510">
        <v>219</v>
      </c>
    </row>
    <row r="1493" spans="1:17" ht="14.4" customHeight="1" x14ac:dyDescent="0.3">
      <c r="A1493" s="505" t="s">
        <v>2502</v>
      </c>
      <c r="B1493" s="506" t="s">
        <v>1917</v>
      </c>
      <c r="C1493" s="506" t="s">
        <v>1894</v>
      </c>
      <c r="D1493" s="506" t="s">
        <v>2103</v>
      </c>
      <c r="E1493" s="506" t="s">
        <v>2104</v>
      </c>
      <c r="F1493" s="509"/>
      <c r="G1493" s="509"/>
      <c r="H1493" s="509"/>
      <c r="I1493" s="509"/>
      <c r="J1493" s="509"/>
      <c r="K1493" s="509"/>
      <c r="L1493" s="509"/>
      <c r="M1493" s="509"/>
      <c r="N1493" s="509">
        <v>1</v>
      </c>
      <c r="O1493" s="509">
        <v>221</v>
      </c>
      <c r="P1493" s="522"/>
      <c r="Q1493" s="510">
        <v>221</v>
      </c>
    </row>
    <row r="1494" spans="1:17" ht="14.4" customHeight="1" x14ac:dyDescent="0.3">
      <c r="A1494" s="505" t="s">
        <v>2502</v>
      </c>
      <c r="B1494" s="506" t="s">
        <v>1917</v>
      </c>
      <c r="C1494" s="506" t="s">
        <v>1894</v>
      </c>
      <c r="D1494" s="506" t="s">
        <v>2125</v>
      </c>
      <c r="E1494" s="506" t="s">
        <v>2126</v>
      </c>
      <c r="F1494" s="509">
        <v>1</v>
      </c>
      <c r="G1494" s="509">
        <v>4127</v>
      </c>
      <c r="H1494" s="509">
        <v>1</v>
      </c>
      <c r="I1494" s="509">
        <v>4127</v>
      </c>
      <c r="J1494" s="509">
        <v>1</v>
      </c>
      <c r="K1494" s="509">
        <v>4135</v>
      </c>
      <c r="L1494" s="509">
        <v>1.0019384540828689</v>
      </c>
      <c r="M1494" s="509">
        <v>4135</v>
      </c>
      <c r="N1494" s="509"/>
      <c r="O1494" s="509"/>
      <c r="P1494" s="522"/>
      <c r="Q1494" s="510"/>
    </row>
    <row r="1495" spans="1:17" ht="14.4" customHeight="1" x14ac:dyDescent="0.3">
      <c r="A1495" s="505" t="s">
        <v>2502</v>
      </c>
      <c r="B1495" s="506" t="s">
        <v>1917</v>
      </c>
      <c r="C1495" s="506" t="s">
        <v>1894</v>
      </c>
      <c r="D1495" s="506" t="s">
        <v>2137</v>
      </c>
      <c r="E1495" s="506" t="s">
        <v>2138</v>
      </c>
      <c r="F1495" s="509"/>
      <c r="G1495" s="509"/>
      <c r="H1495" s="509"/>
      <c r="I1495" s="509"/>
      <c r="J1495" s="509">
        <v>1</v>
      </c>
      <c r="K1495" s="509">
        <v>3821</v>
      </c>
      <c r="L1495" s="509"/>
      <c r="M1495" s="509">
        <v>3821</v>
      </c>
      <c r="N1495" s="509"/>
      <c r="O1495" s="509"/>
      <c r="P1495" s="522"/>
      <c r="Q1495" s="510"/>
    </row>
    <row r="1496" spans="1:17" ht="14.4" customHeight="1" x14ac:dyDescent="0.3">
      <c r="A1496" s="505" t="s">
        <v>2502</v>
      </c>
      <c r="B1496" s="506" t="s">
        <v>1917</v>
      </c>
      <c r="C1496" s="506" t="s">
        <v>1894</v>
      </c>
      <c r="D1496" s="506" t="s">
        <v>2139</v>
      </c>
      <c r="E1496" s="506" t="s">
        <v>2140</v>
      </c>
      <c r="F1496" s="509">
        <v>1</v>
      </c>
      <c r="G1496" s="509">
        <v>5150</v>
      </c>
      <c r="H1496" s="509">
        <v>1</v>
      </c>
      <c r="I1496" s="509">
        <v>5150</v>
      </c>
      <c r="J1496" s="509"/>
      <c r="K1496" s="509"/>
      <c r="L1496" s="509"/>
      <c r="M1496" s="509"/>
      <c r="N1496" s="509"/>
      <c r="O1496" s="509"/>
      <c r="P1496" s="522"/>
      <c r="Q1496" s="510"/>
    </row>
    <row r="1497" spans="1:17" ht="14.4" customHeight="1" x14ac:dyDescent="0.3">
      <c r="A1497" s="505" t="s">
        <v>2502</v>
      </c>
      <c r="B1497" s="506" t="s">
        <v>1917</v>
      </c>
      <c r="C1497" s="506" t="s">
        <v>1894</v>
      </c>
      <c r="D1497" s="506" t="s">
        <v>2157</v>
      </c>
      <c r="E1497" s="506" t="s">
        <v>2158</v>
      </c>
      <c r="F1497" s="509"/>
      <c r="G1497" s="509"/>
      <c r="H1497" s="509"/>
      <c r="I1497" s="509"/>
      <c r="J1497" s="509">
        <v>3</v>
      </c>
      <c r="K1497" s="509">
        <v>15222</v>
      </c>
      <c r="L1497" s="509"/>
      <c r="M1497" s="509">
        <v>5074</v>
      </c>
      <c r="N1497" s="509">
        <v>1</v>
      </c>
      <c r="O1497" s="509">
        <v>5076</v>
      </c>
      <c r="P1497" s="522"/>
      <c r="Q1497" s="510">
        <v>5076</v>
      </c>
    </row>
    <row r="1498" spans="1:17" ht="14.4" customHeight="1" x14ac:dyDescent="0.3">
      <c r="A1498" s="505" t="s">
        <v>2502</v>
      </c>
      <c r="B1498" s="506" t="s">
        <v>1917</v>
      </c>
      <c r="C1498" s="506" t="s">
        <v>1894</v>
      </c>
      <c r="D1498" s="506" t="s">
        <v>2167</v>
      </c>
      <c r="E1498" s="506" t="s">
        <v>2168</v>
      </c>
      <c r="F1498" s="509">
        <v>19</v>
      </c>
      <c r="G1498" s="509">
        <v>3287</v>
      </c>
      <c r="H1498" s="509">
        <v>1</v>
      </c>
      <c r="I1498" s="509">
        <v>173</v>
      </c>
      <c r="J1498" s="509">
        <v>21</v>
      </c>
      <c r="K1498" s="509">
        <v>3643</v>
      </c>
      <c r="L1498" s="509">
        <v>1.1083054456951629</v>
      </c>
      <c r="M1498" s="509">
        <v>173.47619047619048</v>
      </c>
      <c r="N1498" s="509">
        <v>24</v>
      </c>
      <c r="O1498" s="509">
        <v>4200</v>
      </c>
      <c r="P1498" s="522">
        <v>1.2777608761788866</v>
      </c>
      <c r="Q1498" s="510">
        <v>175</v>
      </c>
    </row>
    <row r="1499" spans="1:17" ht="14.4" customHeight="1" x14ac:dyDescent="0.3">
      <c r="A1499" s="505" t="s">
        <v>2502</v>
      </c>
      <c r="B1499" s="506" t="s">
        <v>1917</v>
      </c>
      <c r="C1499" s="506" t="s">
        <v>1894</v>
      </c>
      <c r="D1499" s="506" t="s">
        <v>2169</v>
      </c>
      <c r="E1499" s="506" t="s">
        <v>2170</v>
      </c>
      <c r="F1499" s="509">
        <v>13</v>
      </c>
      <c r="G1499" s="509">
        <v>25948</v>
      </c>
      <c r="H1499" s="509">
        <v>1</v>
      </c>
      <c r="I1499" s="509">
        <v>1996</v>
      </c>
      <c r="J1499" s="509">
        <v>6</v>
      </c>
      <c r="K1499" s="509">
        <v>11979</v>
      </c>
      <c r="L1499" s="509">
        <v>0.46165407738554032</v>
      </c>
      <c r="M1499" s="509">
        <v>1996.5</v>
      </c>
      <c r="N1499" s="509">
        <v>14</v>
      </c>
      <c r="O1499" s="509">
        <v>28014</v>
      </c>
      <c r="P1499" s="522">
        <v>1.0796207800215816</v>
      </c>
      <c r="Q1499" s="510">
        <v>2001</v>
      </c>
    </row>
    <row r="1500" spans="1:17" ht="14.4" customHeight="1" x14ac:dyDescent="0.3">
      <c r="A1500" s="505" t="s">
        <v>2502</v>
      </c>
      <c r="B1500" s="506" t="s">
        <v>1917</v>
      </c>
      <c r="C1500" s="506" t="s">
        <v>1894</v>
      </c>
      <c r="D1500" s="506" t="s">
        <v>2175</v>
      </c>
      <c r="E1500" s="506" t="s">
        <v>2176</v>
      </c>
      <c r="F1500" s="509"/>
      <c r="G1500" s="509"/>
      <c r="H1500" s="509"/>
      <c r="I1500" s="509"/>
      <c r="J1500" s="509">
        <v>1</v>
      </c>
      <c r="K1500" s="509">
        <v>2695</v>
      </c>
      <c r="L1500" s="509"/>
      <c r="M1500" s="509">
        <v>2695</v>
      </c>
      <c r="N1500" s="509">
        <v>1</v>
      </c>
      <c r="O1500" s="509">
        <v>2696</v>
      </c>
      <c r="P1500" s="522"/>
      <c r="Q1500" s="510">
        <v>2696</v>
      </c>
    </row>
    <row r="1501" spans="1:17" ht="14.4" customHeight="1" x14ac:dyDescent="0.3">
      <c r="A1501" s="505" t="s">
        <v>2502</v>
      </c>
      <c r="B1501" s="506" t="s">
        <v>1917</v>
      </c>
      <c r="C1501" s="506" t="s">
        <v>1894</v>
      </c>
      <c r="D1501" s="506" t="s">
        <v>2177</v>
      </c>
      <c r="E1501" s="506" t="s">
        <v>2178</v>
      </c>
      <c r="F1501" s="509">
        <v>1</v>
      </c>
      <c r="G1501" s="509">
        <v>5180</v>
      </c>
      <c r="H1501" s="509">
        <v>1</v>
      </c>
      <c r="I1501" s="509">
        <v>5180</v>
      </c>
      <c r="J1501" s="509"/>
      <c r="K1501" s="509"/>
      <c r="L1501" s="509"/>
      <c r="M1501" s="509"/>
      <c r="N1501" s="509"/>
      <c r="O1501" s="509"/>
      <c r="P1501" s="522"/>
      <c r="Q1501" s="510"/>
    </row>
    <row r="1502" spans="1:17" ht="14.4" customHeight="1" x14ac:dyDescent="0.3">
      <c r="A1502" s="505" t="s">
        <v>2502</v>
      </c>
      <c r="B1502" s="506" t="s">
        <v>1917</v>
      </c>
      <c r="C1502" s="506" t="s">
        <v>1894</v>
      </c>
      <c r="D1502" s="506" t="s">
        <v>2189</v>
      </c>
      <c r="E1502" s="506" t="s">
        <v>2190</v>
      </c>
      <c r="F1502" s="509"/>
      <c r="G1502" s="509"/>
      <c r="H1502" s="509"/>
      <c r="I1502" s="509"/>
      <c r="J1502" s="509">
        <v>1</v>
      </c>
      <c r="K1502" s="509">
        <v>151</v>
      </c>
      <c r="L1502" s="509"/>
      <c r="M1502" s="509">
        <v>151</v>
      </c>
      <c r="N1502" s="509">
        <v>2</v>
      </c>
      <c r="O1502" s="509">
        <v>302</v>
      </c>
      <c r="P1502" s="522"/>
      <c r="Q1502" s="510">
        <v>151</v>
      </c>
    </row>
    <row r="1503" spans="1:17" ht="14.4" customHeight="1" x14ac:dyDescent="0.3">
      <c r="A1503" s="505" t="s">
        <v>2502</v>
      </c>
      <c r="B1503" s="506" t="s">
        <v>1917</v>
      </c>
      <c r="C1503" s="506" t="s">
        <v>1894</v>
      </c>
      <c r="D1503" s="506" t="s">
        <v>2191</v>
      </c>
      <c r="E1503" s="506" t="s">
        <v>2192</v>
      </c>
      <c r="F1503" s="509"/>
      <c r="G1503" s="509"/>
      <c r="H1503" s="509"/>
      <c r="I1503" s="509"/>
      <c r="J1503" s="509"/>
      <c r="K1503" s="509"/>
      <c r="L1503" s="509"/>
      <c r="M1503" s="509"/>
      <c r="N1503" s="509">
        <v>1</v>
      </c>
      <c r="O1503" s="509">
        <v>195</v>
      </c>
      <c r="P1503" s="522"/>
      <c r="Q1503" s="510">
        <v>195</v>
      </c>
    </row>
    <row r="1504" spans="1:17" ht="14.4" customHeight="1" x14ac:dyDescent="0.3">
      <c r="A1504" s="505" t="s">
        <v>2502</v>
      </c>
      <c r="B1504" s="506" t="s">
        <v>1917</v>
      </c>
      <c r="C1504" s="506" t="s">
        <v>1894</v>
      </c>
      <c r="D1504" s="506" t="s">
        <v>2193</v>
      </c>
      <c r="E1504" s="506" t="s">
        <v>2194</v>
      </c>
      <c r="F1504" s="509"/>
      <c r="G1504" s="509"/>
      <c r="H1504" s="509"/>
      <c r="I1504" s="509"/>
      <c r="J1504" s="509"/>
      <c r="K1504" s="509"/>
      <c r="L1504" s="509"/>
      <c r="M1504" s="509"/>
      <c r="N1504" s="509">
        <v>3</v>
      </c>
      <c r="O1504" s="509">
        <v>600</v>
      </c>
      <c r="P1504" s="522"/>
      <c r="Q1504" s="510">
        <v>200</v>
      </c>
    </row>
    <row r="1505" spans="1:17" ht="14.4" customHeight="1" x14ac:dyDescent="0.3">
      <c r="A1505" s="505" t="s">
        <v>2502</v>
      </c>
      <c r="B1505" s="506" t="s">
        <v>1917</v>
      </c>
      <c r="C1505" s="506" t="s">
        <v>1894</v>
      </c>
      <c r="D1505" s="506" t="s">
        <v>2195</v>
      </c>
      <c r="E1505" s="506" t="s">
        <v>2196</v>
      </c>
      <c r="F1505" s="509"/>
      <c r="G1505" s="509"/>
      <c r="H1505" s="509"/>
      <c r="I1505" s="509"/>
      <c r="J1505" s="509">
        <v>1</v>
      </c>
      <c r="K1505" s="509">
        <v>415</v>
      </c>
      <c r="L1505" s="509"/>
      <c r="M1505" s="509">
        <v>415</v>
      </c>
      <c r="N1505" s="509"/>
      <c r="O1505" s="509"/>
      <c r="P1505" s="522"/>
      <c r="Q1505" s="510"/>
    </row>
    <row r="1506" spans="1:17" ht="14.4" customHeight="1" x14ac:dyDescent="0.3">
      <c r="A1506" s="505" t="s">
        <v>2502</v>
      </c>
      <c r="B1506" s="506" t="s">
        <v>1917</v>
      </c>
      <c r="C1506" s="506" t="s">
        <v>1894</v>
      </c>
      <c r="D1506" s="506" t="s">
        <v>2199</v>
      </c>
      <c r="E1506" s="506" t="s">
        <v>2200</v>
      </c>
      <c r="F1506" s="509">
        <v>18</v>
      </c>
      <c r="G1506" s="509">
        <v>2844</v>
      </c>
      <c r="H1506" s="509">
        <v>1</v>
      </c>
      <c r="I1506" s="509">
        <v>158</v>
      </c>
      <c r="J1506" s="509">
        <v>17</v>
      </c>
      <c r="K1506" s="509">
        <v>2692</v>
      </c>
      <c r="L1506" s="509">
        <v>0.9465541490857946</v>
      </c>
      <c r="M1506" s="509">
        <v>158.35294117647058</v>
      </c>
      <c r="N1506" s="509">
        <v>9</v>
      </c>
      <c r="O1506" s="509">
        <v>1431</v>
      </c>
      <c r="P1506" s="522">
        <v>0.50316455696202533</v>
      </c>
      <c r="Q1506" s="510">
        <v>159</v>
      </c>
    </row>
    <row r="1507" spans="1:17" ht="14.4" customHeight="1" x14ac:dyDescent="0.3">
      <c r="A1507" s="505" t="s">
        <v>2502</v>
      </c>
      <c r="B1507" s="506" t="s">
        <v>1917</v>
      </c>
      <c r="C1507" s="506" t="s">
        <v>1894</v>
      </c>
      <c r="D1507" s="506" t="s">
        <v>2204</v>
      </c>
      <c r="E1507" s="506" t="s">
        <v>2205</v>
      </c>
      <c r="F1507" s="509">
        <v>4</v>
      </c>
      <c r="G1507" s="509">
        <v>8472</v>
      </c>
      <c r="H1507" s="509">
        <v>1</v>
      </c>
      <c r="I1507" s="509">
        <v>2118</v>
      </c>
      <c r="J1507" s="509">
        <v>10</v>
      </c>
      <c r="K1507" s="509">
        <v>21195</v>
      </c>
      <c r="L1507" s="509">
        <v>2.5017705382436262</v>
      </c>
      <c r="M1507" s="509">
        <v>2119.5</v>
      </c>
      <c r="N1507" s="509">
        <v>6</v>
      </c>
      <c r="O1507" s="509">
        <v>12738</v>
      </c>
      <c r="P1507" s="522">
        <v>1.5035410764872521</v>
      </c>
      <c r="Q1507" s="510">
        <v>2123</v>
      </c>
    </row>
    <row r="1508" spans="1:17" ht="14.4" customHeight="1" x14ac:dyDescent="0.3">
      <c r="A1508" s="505" t="s">
        <v>2502</v>
      </c>
      <c r="B1508" s="506" t="s">
        <v>1917</v>
      </c>
      <c r="C1508" s="506" t="s">
        <v>1894</v>
      </c>
      <c r="D1508" s="506" t="s">
        <v>2206</v>
      </c>
      <c r="E1508" s="506" t="s">
        <v>2138</v>
      </c>
      <c r="F1508" s="509"/>
      <c r="G1508" s="509"/>
      <c r="H1508" s="509"/>
      <c r="I1508" s="509"/>
      <c r="J1508" s="509">
        <v>2</v>
      </c>
      <c r="K1508" s="509">
        <v>3734</v>
      </c>
      <c r="L1508" s="509"/>
      <c r="M1508" s="509">
        <v>1867</v>
      </c>
      <c r="N1508" s="509">
        <v>2</v>
      </c>
      <c r="O1508" s="509">
        <v>3738</v>
      </c>
      <c r="P1508" s="522"/>
      <c r="Q1508" s="510">
        <v>1869</v>
      </c>
    </row>
    <row r="1509" spans="1:17" ht="14.4" customHeight="1" x14ac:dyDescent="0.3">
      <c r="A1509" s="505" t="s">
        <v>2502</v>
      </c>
      <c r="B1509" s="506" t="s">
        <v>1917</v>
      </c>
      <c r="C1509" s="506" t="s">
        <v>1894</v>
      </c>
      <c r="D1509" s="506" t="s">
        <v>2215</v>
      </c>
      <c r="E1509" s="506" t="s">
        <v>2216</v>
      </c>
      <c r="F1509" s="509"/>
      <c r="G1509" s="509"/>
      <c r="H1509" s="509"/>
      <c r="I1509" s="509"/>
      <c r="J1509" s="509">
        <v>1</v>
      </c>
      <c r="K1509" s="509">
        <v>8395</v>
      </c>
      <c r="L1509" s="509"/>
      <c r="M1509" s="509">
        <v>8395</v>
      </c>
      <c r="N1509" s="509">
        <v>1</v>
      </c>
      <c r="O1509" s="509">
        <v>8399</v>
      </c>
      <c r="P1509" s="522"/>
      <c r="Q1509" s="510">
        <v>8399</v>
      </c>
    </row>
    <row r="1510" spans="1:17" ht="14.4" customHeight="1" x14ac:dyDescent="0.3">
      <c r="A1510" s="505" t="s">
        <v>2503</v>
      </c>
      <c r="B1510" s="506" t="s">
        <v>1886</v>
      </c>
      <c r="C1510" s="506" t="s">
        <v>1894</v>
      </c>
      <c r="D1510" s="506" t="s">
        <v>1903</v>
      </c>
      <c r="E1510" s="506" t="s">
        <v>1904</v>
      </c>
      <c r="F1510" s="509"/>
      <c r="G1510" s="509"/>
      <c r="H1510" s="509"/>
      <c r="I1510" s="509"/>
      <c r="J1510" s="509"/>
      <c r="K1510" s="509"/>
      <c r="L1510" s="509"/>
      <c r="M1510" s="509"/>
      <c r="N1510" s="509">
        <v>1</v>
      </c>
      <c r="O1510" s="509">
        <v>123</v>
      </c>
      <c r="P1510" s="522"/>
      <c r="Q1510" s="510">
        <v>123</v>
      </c>
    </row>
    <row r="1511" spans="1:17" ht="14.4" customHeight="1" x14ac:dyDescent="0.3">
      <c r="A1511" s="505" t="s">
        <v>2503</v>
      </c>
      <c r="B1511" s="506" t="s">
        <v>1886</v>
      </c>
      <c r="C1511" s="506" t="s">
        <v>1894</v>
      </c>
      <c r="D1511" s="506" t="s">
        <v>1913</v>
      </c>
      <c r="E1511" s="506" t="s">
        <v>1914</v>
      </c>
      <c r="F1511" s="509"/>
      <c r="G1511" s="509"/>
      <c r="H1511" s="509"/>
      <c r="I1511" s="509"/>
      <c r="J1511" s="509"/>
      <c r="K1511" s="509"/>
      <c r="L1511" s="509"/>
      <c r="M1511" s="509"/>
      <c r="N1511" s="509">
        <v>1</v>
      </c>
      <c r="O1511" s="509">
        <v>725</v>
      </c>
      <c r="P1511" s="522"/>
      <c r="Q1511" s="510">
        <v>725</v>
      </c>
    </row>
    <row r="1512" spans="1:17" ht="14.4" customHeight="1" x14ac:dyDescent="0.3">
      <c r="A1512" s="505" t="s">
        <v>2503</v>
      </c>
      <c r="B1512" s="506" t="s">
        <v>1917</v>
      </c>
      <c r="C1512" s="506" t="s">
        <v>1918</v>
      </c>
      <c r="D1512" s="506" t="s">
        <v>1922</v>
      </c>
      <c r="E1512" s="506" t="s">
        <v>626</v>
      </c>
      <c r="F1512" s="509"/>
      <c r="G1512" s="509"/>
      <c r="H1512" s="509"/>
      <c r="I1512" s="509"/>
      <c r="J1512" s="509"/>
      <c r="K1512" s="509"/>
      <c r="L1512" s="509"/>
      <c r="M1512" s="509"/>
      <c r="N1512" s="509">
        <v>0.5</v>
      </c>
      <c r="O1512" s="509">
        <v>855.63</v>
      </c>
      <c r="P1512" s="522"/>
      <c r="Q1512" s="510">
        <v>1711.26</v>
      </c>
    </row>
    <row r="1513" spans="1:17" ht="14.4" customHeight="1" x14ac:dyDescent="0.3">
      <c r="A1513" s="505" t="s">
        <v>2503</v>
      </c>
      <c r="B1513" s="506" t="s">
        <v>1917</v>
      </c>
      <c r="C1513" s="506" t="s">
        <v>1918</v>
      </c>
      <c r="D1513" s="506" t="s">
        <v>1923</v>
      </c>
      <c r="E1513" s="506" t="s">
        <v>1924</v>
      </c>
      <c r="F1513" s="509"/>
      <c r="G1513" s="509"/>
      <c r="H1513" s="509"/>
      <c r="I1513" s="509"/>
      <c r="J1513" s="509"/>
      <c r="K1513" s="509"/>
      <c r="L1513" s="509"/>
      <c r="M1513" s="509"/>
      <c r="N1513" s="509">
        <v>0.67</v>
      </c>
      <c r="O1513" s="509">
        <v>1712.05</v>
      </c>
      <c r="P1513" s="522"/>
      <c r="Q1513" s="510">
        <v>2555.2985074626863</v>
      </c>
    </row>
    <row r="1514" spans="1:17" ht="14.4" customHeight="1" x14ac:dyDescent="0.3">
      <c r="A1514" s="505" t="s">
        <v>2503</v>
      </c>
      <c r="B1514" s="506" t="s">
        <v>1917</v>
      </c>
      <c r="C1514" s="506" t="s">
        <v>1918</v>
      </c>
      <c r="D1514" s="506" t="s">
        <v>1925</v>
      </c>
      <c r="E1514" s="506" t="s">
        <v>1924</v>
      </c>
      <c r="F1514" s="509"/>
      <c r="G1514" s="509"/>
      <c r="H1514" s="509"/>
      <c r="I1514" s="509"/>
      <c r="J1514" s="509">
        <v>0.2</v>
      </c>
      <c r="K1514" s="509">
        <v>1335.72</v>
      </c>
      <c r="L1514" s="509"/>
      <c r="M1514" s="509">
        <v>6678.5999999999995</v>
      </c>
      <c r="N1514" s="509">
        <v>0.4</v>
      </c>
      <c r="O1514" s="509">
        <v>2555.3000000000002</v>
      </c>
      <c r="P1514" s="522"/>
      <c r="Q1514" s="510">
        <v>6388.25</v>
      </c>
    </row>
    <row r="1515" spans="1:17" ht="14.4" customHeight="1" x14ac:dyDescent="0.3">
      <c r="A1515" s="505" t="s">
        <v>2503</v>
      </c>
      <c r="B1515" s="506" t="s">
        <v>1917</v>
      </c>
      <c r="C1515" s="506" t="s">
        <v>1918</v>
      </c>
      <c r="D1515" s="506" t="s">
        <v>1927</v>
      </c>
      <c r="E1515" s="506" t="s">
        <v>637</v>
      </c>
      <c r="F1515" s="509"/>
      <c r="G1515" s="509"/>
      <c r="H1515" s="509"/>
      <c r="I1515" s="509"/>
      <c r="J1515" s="509">
        <v>0.9</v>
      </c>
      <c r="K1515" s="509">
        <v>890.12</v>
      </c>
      <c r="L1515" s="509"/>
      <c r="M1515" s="509">
        <v>989.02222222222224</v>
      </c>
      <c r="N1515" s="509"/>
      <c r="O1515" s="509"/>
      <c r="P1515" s="522"/>
      <c r="Q1515" s="510"/>
    </row>
    <row r="1516" spans="1:17" ht="14.4" customHeight="1" x14ac:dyDescent="0.3">
      <c r="A1516" s="505" t="s">
        <v>2503</v>
      </c>
      <c r="B1516" s="506" t="s">
        <v>1917</v>
      </c>
      <c r="C1516" s="506" t="s">
        <v>1918</v>
      </c>
      <c r="D1516" s="506" t="s">
        <v>1938</v>
      </c>
      <c r="E1516" s="506" t="s">
        <v>641</v>
      </c>
      <c r="F1516" s="509"/>
      <c r="G1516" s="509"/>
      <c r="H1516" s="509"/>
      <c r="I1516" s="509"/>
      <c r="J1516" s="509"/>
      <c r="K1516" s="509"/>
      <c r="L1516" s="509"/>
      <c r="M1516" s="509"/>
      <c r="N1516" s="509">
        <v>2</v>
      </c>
      <c r="O1516" s="509">
        <v>1865.64</v>
      </c>
      <c r="P1516" s="522"/>
      <c r="Q1516" s="510">
        <v>932.82</v>
      </c>
    </row>
    <row r="1517" spans="1:17" ht="14.4" customHeight="1" x14ac:dyDescent="0.3">
      <c r="A1517" s="505" t="s">
        <v>2503</v>
      </c>
      <c r="B1517" s="506" t="s">
        <v>1917</v>
      </c>
      <c r="C1517" s="506" t="s">
        <v>1918</v>
      </c>
      <c r="D1517" s="506" t="s">
        <v>1943</v>
      </c>
      <c r="E1517" s="506" t="s">
        <v>660</v>
      </c>
      <c r="F1517" s="509">
        <v>0.2</v>
      </c>
      <c r="G1517" s="509">
        <v>2176.7200000000003</v>
      </c>
      <c r="H1517" s="509">
        <v>1</v>
      </c>
      <c r="I1517" s="509">
        <v>10883.6</v>
      </c>
      <c r="J1517" s="509">
        <v>0.06</v>
      </c>
      <c r="K1517" s="509">
        <v>655.29</v>
      </c>
      <c r="L1517" s="509">
        <v>0.30104469109485826</v>
      </c>
      <c r="M1517" s="509">
        <v>10921.5</v>
      </c>
      <c r="N1517" s="509"/>
      <c r="O1517" s="509"/>
      <c r="P1517" s="522"/>
      <c r="Q1517" s="510"/>
    </row>
    <row r="1518" spans="1:17" ht="14.4" customHeight="1" x14ac:dyDescent="0.3">
      <c r="A1518" s="505" t="s">
        <v>2503</v>
      </c>
      <c r="B1518" s="506" t="s">
        <v>1917</v>
      </c>
      <c r="C1518" s="506" t="s">
        <v>1918</v>
      </c>
      <c r="D1518" s="506" t="s">
        <v>1945</v>
      </c>
      <c r="E1518" s="506" t="s">
        <v>660</v>
      </c>
      <c r="F1518" s="509"/>
      <c r="G1518" s="509"/>
      <c r="H1518" s="509"/>
      <c r="I1518" s="509"/>
      <c r="J1518" s="509"/>
      <c r="K1518" s="509"/>
      <c r="L1518" s="509"/>
      <c r="M1518" s="509"/>
      <c r="N1518" s="509">
        <v>0.55000000000000004</v>
      </c>
      <c r="O1518" s="509">
        <v>973.94</v>
      </c>
      <c r="P1518" s="522"/>
      <c r="Q1518" s="510">
        <v>1770.8</v>
      </c>
    </row>
    <row r="1519" spans="1:17" ht="14.4" customHeight="1" x14ac:dyDescent="0.3">
      <c r="A1519" s="505" t="s">
        <v>2503</v>
      </c>
      <c r="B1519" s="506" t="s">
        <v>1917</v>
      </c>
      <c r="C1519" s="506" t="s">
        <v>1918</v>
      </c>
      <c r="D1519" s="506" t="s">
        <v>1946</v>
      </c>
      <c r="E1519" s="506" t="s">
        <v>645</v>
      </c>
      <c r="F1519" s="509"/>
      <c r="G1519" s="509"/>
      <c r="H1519" s="509"/>
      <c r="I1519" s="509"/>
      <c r="J1519" s="509">
        <v>0.15</v>
      </c>
      <c r="K1519" s="509">
        <v>56.9</v>
      </c>
      <c r="L1519" s="509"/>
      <c r="M1519" s="509">
        <v>379.33333333333331</v>
      </c>
      <c r="N1519" s="509"/>
      <c r="O1519" s="509"/>
      <c r="P1519" s="522"/>
      <c r="Q1519" s="510"/>
    </row>
    <row r="1520" spans="1:17" ht="14.4" customHeight="1" x14ac:dyDescent="0.3">
      <c r="A1520" s="505" t="s">
        <v>2503</v>
      </c>
      <c r="B1520" s="506" t="s">
        <v>1917</v>
      </c>
      <c r="C1520" s="506" t="s">
        <v>1918</v>
      </c>
      <c r="D1520" s="506" t="s">
        <v>1947</v>
      </c>
      <c r="E1520" s="506" t="s">
        <v>622</v>
      </c>
      <c r="F1520" s="509"/>
      <c r="G1520" s="509"/>
      <c r="H1520" s="509"/>
      <c r="I1520" s="509"/>
      <c r="J1520" s="509">
        <v>0.05</v>
      </c>
      <c r="K1520" s="509">
        <v>47.24</v>
      </c>
      <c r="L1520" s="509"/>
      <c r="M1520" s="509">
        <v>944.8</v>
      </c>
      <c r="N1520" s="509"/>
      <c r="O1520" s="509"/>
      <c r="P1520" s="522"/>
      <c r="Q1520" s="510"/>
    </row>
    <row r="1521" spans="1:17" ht="14.4" customHeight="1" x14ac:dyDescent="0.3">
      <c r="A1521" s="505" t="s">
        <v>2503</v>
      </c>
      <c r="B1521" s="506" t="s">
        <v>1917</v>
      </c>
      <c r="C1521" s="506" t="s">
        <v>1918</v>
      </c>
      <c r="D1521" s="506" t="s">
        <v>1948</v>
      </c>
      <c r="E1521" s="506" t="s">
        <v>660</v>
      </c>
      <c r="F1521" s="509"/>
      <c r="G1521" s="509"/>
      <c r="H1521" s="509"/>
      <c r="I1521" s="509"/>
      <c r="J1521" s="509"/>
      <c r="K1521" s="509"/>
      <c r="L1521" s="509"/>
      <c r="M1521" s="509"/>
      <c r="N1521" s="509">
        <v>0.03</v>
      </c>
      <c r="O1521" s="509">
        <v>1097.9000000000001</v>
      </c>
      <c r="P1521" s="522"/>
      <c r="Q1521" s="510">
        <v>36596.666666666672</v>
      </c>
    </row>
    <row r="1522" spans="1:17" ht="14.4" customHeight="1" x14ac:dyDescent="0.3">
      <c r="A1522" s="505" t="s">
        <v>2503</v>
      </c>
      <c r="B1522" s="506" t="s">
        <v>1917</v>
      </c>
      <c r="C1522" s="506" t="s">
        <v>1894</v>
      </c>
      <c r="D1522" s="506" t="s">
        <v>2091</v>
      </c>
      <c r="E1522" s="506" t="s">
        <v>2092</v>
      </c>
      <c r="F1522" s="509">
        <v>5</v>
      </c>
      <c r="G1522" s="509">
        <v>750</v>
      </c>
      <c r="H1522" s="509">
        <v>1</v>
      </c>
      <c r="I1522" s="509">
        <v>150</v>
      </c>
      <c r="J1522" s="509"/>
      <c r="K1522" s="509"/>
      <c r="L1522" s="509"/>
      <c r="M1522" s="509"/>
      <c r="N1522" s="509">
        <v>1</v>
      </c>
      <c r="O1522" s="509">
        <v>151</v>
      </c>
      <c r="P1522" s="522">
        <v>0.20133333333333334</v>
      </c>
      <c r="Q1522" s="510">
        <v>151</v>
      </c>
    </row>
    <row r="1523" spans="1:17" ht="14.4" customHeight="1" x14ac:dyDescent="0.3">
      <c r="A1523" s="505" t="s">
        <v>2503</v>
      </c>
      <c r="B1523" s="506" t="s">
        <v>1917</v>
      </c>
      <c r="C1523" s="506" t="s">
        <v>1894</v>
      </c>
      <c r="D1523" s="506" t="s">
        <v>2093</v>
      </c>
      <c r="E1523" s="506" t="s">
        <v>2094</v>
      </c>
      <c r="F1523" s="509">
        <v>9</v>
      </c>
      <c r="G1523" s="509">
        <v>1638</v>
      </c>
      <c r="H1523" s="509">
        <v>1</v>
      </c>
      <c r="I1523" s="509">
        <v>182</v>
      </c>
      <c r="J1523" s="509">
        <v>15</v>
      </c>
      <c r="K1523" s="509">
        <v>2739</v>
      </c>
      <c r="L1523" s="509">
        <v>1.6721611721611722</v>
      </c>
      <c r="M1523" s="509">
        <v>182.6</v>
      </c>
      <c r="N1523" s="509">
        <v>10</v>
      </c>
      <c r="O1523" s="509">
        <v>1830</v>
      </c>
      <c r="P1523" s="522">
        <v>1.1172161172161172</v>
      </c>
      <c r="Q1523" s="510">
        <v>183</v>
      </c>
    </row>
    <row r="1524" spans="1:17" ht="14.4" customHeight="1" x14ac:dyDescent="0.3">
      <c r="A1524" s="505" t="s">
        <v>2503</v>
      </c>
      <c r="B1524" s="506" t="s">
        <v>1917</v>
      </c>
      <c r="C1524" s="506" t="s">
        <v>1894</v>
      </c>
      <c r="D1524" s="506" t="s">
        <v>2095</v>
      </c>
      <c r="E1524" s="506" t="s">
        <v>2096</v>
      </c>
      <c r="F1524" s="509">
        <v>4</v>
      </c>
      <c r="G1524" s="509">
        <v>496</v>
      </c>
      <c r="H1524" s="509">
        <v>1</v>
      </c>
      <c r="I1524" s="509">
        <v>124</v>
      </c>
      <c r="J1524" s="509">
        <v>18</v>
      </c>
      <c r="K1524" s="509">
        <v>2239</v>
      </c>
      <c r="L1524" s="509">
        <v>4.5141129032258061</v>
      </c>
      <c r="M1524" s="509">
        <v>124.38888888888889</v>
      </c>
      <c r="N1524" s="509">
        <v>10</v>
      </c>
      <c r="O1524" s="509">
        <v>1250</v>
      </c>
      <c r="P1524" s="522">
        <v>2.5201612903225805</v>
      </c>
      <c r="Q1524" s="510">
        <v>125</v>
      </c>
    </row>
    <row r="1525" spans="1:17" ht="14.4" customHeight="1" x14ac:dyDescent="0.3">
      <c r="A1525" s="505" t="s">
        <v>2503</v>
      </c>
      <c r="B1525" s="506" t="s">
        <v>1917</v>
      </c>
      <c r="C1525" s="506" t="s">
        <v>1894</v>
      </c>
      <c r="D1525" s="506" t="s">
        <v>2097</v>
      </c>
      <c r="E1525" s="506" t="s">
        <v>2098</v>
      </c>
      <c r="F1525" s="509">
        <v>27</v>
      </c>
      <c r="G1525" s="509">
        <v>5859</v>
      </c>
      <c r="H1525" s="509">
        <v>1</v>
      </c>
      <c r="I1525" s="509">
        <v>217</v>
      </c>
      <c r="J1525" s="509">
        <v>37</v>
      </c>
      <c r="K1525" s="509">
        <v>8044</v>
      </c>
      <c r="L1525" s="509">
        <v>1.3729305342208569</v>
      </c>
      <c r="M1525" s="509">
        <v>217.40540540540542</v>
      </c>
      <c r="N1525" s="509">
        <v>27</v>
      </c>
      <c r="O1525" s="509">
        <v>5913</v>
      </c>
      <c r="P1525" s="522">
        <v>1.0092165898617511</v>
      </c>
      <c r="Q1525" s="510">
        <v>219</v>
      </c>
    </row>
    <row r="1526" spans="1:17" ht="14.4" customHeight="1" x14ac:dyDescent="0.3">
      <c r="A1526" s="505" t="s">
        <v>2503</v>
      </c>
      <c r="B1526" s="506" t="s">
        <v>1917</v>
      </c>
      <c r="C1526" s="506" t="s">
        <v>1894</v>
      </c>
      <c r="D1526" s="506" t="s">
        <v>2099</v>
      </c>
      <c r="E1526" s="506" t="s">
        <v>2100</v>
      </c>
      <c r="F1526" s="509"/>
      <c r="G1526" s="509"/>
      <c r="H1526" s="509"/>
      <c r="I1526" s="509"/>
      <c r="J1526" s="509">
        <v>2</v>
      </c>
      <c r="K1526" s="509">
        <v>435</v>
      </c>
      <c r="L1526" s="509"/>
      <c r="M1526" s="509">
        <v>217.5</v>
      </c>
      <c r="N1526" s="509"/>
      <c r="O1526" s="509"/>
      <c r="P1526" s="522"/>
      <c r="Q1526" s="510"/>
    </row>
    <row r="1527" spans="1:17" ht="14.4" customHeight="1" x14ac:dyDescent="0.3">
      <c r="A1527" s="505" t="s">
        <v>2503</v>
      </c>
      <c r="B1527" s="506" t="s">
        <v>1917</v>
      </c>
      <c r="C1527" s="506" t="s">
        <v>1894</v>
      </c>
      <c r="D1527" s="506" t="s">
        <v>2103</v>
      </c>
      <c r="E1527" s="506" t="s">
        <v>2104</v>
      </c>
      <c r="F1527" s="509">
        <v>1</v>
      </c>
      <c r="G1527" s="509">
        <v>219</v>
      </c>
      <c r="H1527" s="509">
        <v>1</v>
      </c>
      <c r="I1527" s="509">
        <v>219</v>
      </c>
      <c r="J1527" s="509">
        <v>2</v>
      </c>
      <c r="K1527" s="509">
        <v>439</v>
      </c>
      <c r="L1527" s="509">
        <v>2.0045662100456623</v>
      </c>
      <c r="M1527" s="509">
        <v>219.5</v>
      </c>
      <c r="N1527" s="509"/>
      <c r="O1527" s="509"/>
      <c r="P1527" s="522"/>
      <c r="Q1527" s="510"/>
    </row>
    <row r="1528" spans="1:17" ht="14.4" customHeight="1" x14ac:dyDescent="0.3">
      <c r="A1528" s="505" t="s">
        <v>2503</v>
      </c>
      <c r="B1528" s="506" t="s">
        <v>1917</v>
      </c>
      <c r="C1528" s="506" t="s">
        <v>1894</v>
      </c>
      <c r="D1528" s="506" t="s">
        <v>2105</v>
      </c>
      <c r="E1528" s="506" t="s">
        <v>2106</v>
      </c>
      <c r="F1528" s="509"/>
      <c r="G1528" s="509"/>
      <c r="H1528" s="509"/>
      <c r="I1528" s="509"/>
      <c r="J1528" s="509">
        <v>1</v>
      </c>
      <c r="K1528" s="509">
        <v>612</v>
      </c>
      <c r="L1528" s="509"/>
      <c r="M1528" s="509">
        <v>612</v>
      </c>
      <c r="N1528" s="509"/>
      <c r="O1528" s="509"/>
      <c r="P1528" s="522"/>
      <c r="Q1528" s="510"/>
    </row>
    <row r="1529" spans="1:17" ht="14.4" customHeight="1" x14ac:dyDescent="0.3">
      <c r="A1529" s="505" t="s">
        <v>2503</v>
      </c>
      <c r="B1529" s="506" t="s">
        <v>1917</v>
      </c>
      <c r="C1529" s="506" t="s">
        <v>1894</v>
      </c>
      <c r="D1529" s="506" t="s">
        <v>2155</v>
      </c>
      <c r="E1529" s="506" t="s">
        <v>2156</v>
      </c>
      <c r="F1529" s="509"/>
      <c r="G1529" s="509"/>
      <c r="H1529" s="509"/>
      <c r="I1529" s="509"/>
      <c r="J1529" s="509">
        <v>1</v>
      </c>
      <c r="K1529" s="509">
        <v>1164</v>
      </c>
      <c r="L1529" s="509"/>
      <c r="M1529" s="509">
        <v>1164</v>
      </c>
      <c r="N1529" s="509"/>
      <c r="O1529" s="509"/>
      <c r="P1529" s="522"/>
      <c r="Q1529" s="510"/>
    </row>
    <row r="1530" spans="1:17" ht="14.4" customHeight="1" x14ac:dyDescent="0.3">
      <c r="A1530" s="505" t="s">
        <v>2503</v>
      </c>
      <c r="B1530" s="506" t="s">
        <v>1917</v>
      </c>
      <c r="C1530" s="506" t="s">
        <v>1894</v>
      </c>
      <c r="D1530" s="506" t="s">
        <v>2157</v>
      </c>
      <c r="E1530" s="506" t="s">
        <v>2158</v>
      </c>
      <c r="F1530" s="509">
        <v>1</v>
      </c>
      <c r="G1530" s="509">
        <v>5068</v>
      </c>
      <c r="H1530" s="509">
        <v>1</v>
      </c>
      <c r="I1530" s="509">
        <v>5068</v>
      </c>
      <c r="J1530" s="509">
        <v>3</v>
      </c>
      <c r="K1530" s="509">
        <v>15216</v>
      </c>
      <c r="L1530" s="509">
        <v>3.0023677979479086</v>
      </c>
      <c r="M1530" s="509">
        <v>5072</v>
      </c>
      <c r="N1530" s="509">
        <v>15</v>
      </c>
      <c r="O1530" s="509">
        <v>76140</v>
      </c>
      <c r="P1530" s="522">
        <v>15.023677979479084</v>
      </c>
      <c r="Q1530" s="510">
        <v>5076</v>
      </c>
    </row>
    <row r="1531" spans="1:17" ht="14.4" customHeight="1" x14ac:dyDescent="0.3">
      <c r="A1531" s="505" t="s">
        <v>2503</v>
      </c>
      <c r="B1531" s="506" t="s">
        <v>1917</v>
      </c>
      <c r="C1531" s="506" t="s">
        <v>1894</v>
      </c>
      <c r="D1531" s="506" t="s">
        <v>2161</v>
      </c>
      <c r="E1531" s="506" t="s">
        <v>2162</v>
      </c>
      <c r="F1531" s="509"/>
      <c r="G1531" s="509"/>
      <c r="H1531" s="509"/>
      <c r="I1531" s="509"/>
      <c r="J1531" s="509"/>
      <c r="K1531" s="509"/>
      <c r="L1531" s="509"/>
      <c r="M1531" s="509"/>
      <c r="N1531" s="509">
        <v>1</v>
      </c>
      <c r="O1531" s="509">
        <v>5516</v>
      </c>
      <c r="P1531" s="522"/>
      <c r="Q1531" s="510">
        <v>5516</v>
      </c>
    </row>
    <row r="1532" spans="1:17" ht="14.4" customHeight="1" x14ac:dyDescent="0.3">
      <c r="A1532" s="505" t="s">
        <v>2503</v>
      </c>
      <c r="B1532" s="506" t="s">
        <v>1917</v>
      </c>
      <c r="C1532" s="506" t="s">
        <v>1894</v>
      </c>
      <c r="D1532" s="506" t="s">
        <v>2167</v>
      </c>
      <c r="E1532" s="506" t="s">
        <v>2168</v>
      </c>
      <c r="F1532" s="509">
        <v>9</v>
      </c>
      <c r="G1532" s="509">
        <v>1557</v>
      </c>
      <c r="H1532" s="509">
        <v>1</v>
      </c>
      <c r="I1532" s="509">
        <v>173</v>
      </c>
      <c r="J1532" s="509">
        <v>10</v>
      </c>
      <c r="K1532" s="509">
        <v>1737</v>
      </c>
      <c r="L1532" s="509">
        <v>1.1156069364161849</v>
      </c>
      <c r="M1532" s="509">
        <v>173.7</v>
      </c>
      <c r="N1532" s="509">
        <v>7</v>
      </c>
      <c r="O1532" s="509">
        <v>1225</v>
      </c>
      <c r="P1532" s="522">
        <v>0.78676942838792552</v>
      </c>
      <c r="Q1532" s="510">
        <v>175</v>
      </c>
    </row>
    <row r="1533" spans="1:17" ht="14.4" customHeight="1" x14ac:dyDescent="0.3">
      <c r="A1533" s="505" t="s">
        <v>2503</v>
      </c>
      <c r="B1533" s="506" t="s">
        <v>1917</v>
      </c>
      <c r="C1533" s="506" t="s">
        <v>1894</v>
      </c>
      <c r="D1533" s="506" t="s">
        <v>2169</v>
      </c>
      <c r="E1533" s="506" t="s">
        <v>2170</v>
      </c>
      <c r="F1533" s="509">
        <v>5</v>
      </c>
      <c r="G1533" s="509">
        <v>9980</v>
      </c>
      <c r="H1533" s="509">
        <v>1</v>
      </c>
      <c r="I1533" s="509">
        <v>1996</v>
      </c>
      <c r="J1533" s="509">
        <v>15</v>
      </c>
      <c r="K1533" s="509">
        <v>29952</v>
      </c>
      <c r="L1533" s="509">
        <v>3.0012024048096193</v>
      </c>
      <c r="M1533" s="509">
        <v>1996.8</v>
      </c>
      <c r="N1533" s="509">
        <v>13</v>
      </c>
      <c r="O1533" s="509">
        <v>26013</v>
      </c>
      <c r="P1533" s="522">
        <v>2.6065130260521041</v>
      </c>
      <c r="Q1533" s="510">
        <v>2001</v>
      </c>
    </row>
    <row r="1534" spans="1:17" ht="14.4" customHeight="1" x14ac:dyDescent="0.3">
      <c r="A1534" s="505" t="s">
        <v>2503</v>
      </c>
      <c r="B1534" s="506" t="s">
        <v>1917</v>
      </c>
      <c r="C1534" s="506" t="s">
        <v>1894</v>
      </c>
      <c r="D1534" s="506" t="s">
        <v>2175</v>
      </c>
      <c r="E1534" s="506" t="s">
        <v>2176</v>
      </c>
      <c r="F1534" s="509"/>
      <c r="G1534" s="509"/>
      <c r="H1534" s="509"/>
      <c r="I1534" s="509"/>
      <c r="J1534" s="509">
        <v>3</v>
      </c>
      <c r="K1534" s="509">
        <v>8082</v>
      </c>
      <c r="L1534" s="509"/>
      <c r="M1534" s="509">
        <v>2694</v>
      </c>
      <c r="N1534" s="509">
        <v>6</v>
      </c>
      <c r="O1534" s="509">
        <v>16176</v>
      </c>
      <c r="P1534" s="522"/>
      <c r="Q1534" s="510">
        <v>2696</v>
      </c>
    </row>
    <row r="1535" spans="1:17" ht="14.4" customHeight="1" x14ac:dyDescent="0.3">
      <c r="A1535" s="505" t="s">
        <v>2503</v>
      </c>
      <c r="B1535" s="506" t="s">
        <v>1917</v>
      </c>
      <c r="C1535" s="506" t="s">
        <v>1894</v>
      </c>
      <c r="D1535" s="506" t="s">
        <v>2177</v>
      </c>
      <c r="E1535" s="506" t="s">
        <v>2178</v>
      </c>
      <c r="F1535" s="509"/>
      <c r="G1535" s="509"/>
      <c r="H1535" s="509"/>
      <c r="I1535" s="509"/>
      <c r="J1535" s="509">
        <v>1</v>
      </c>
      <c r="K1535" s="509">
        <v>5186</v>
      </c>
      <c r="L1535" s="509"/>
      <c r="M1535" s="509">
        <v>5186</v>
      </c>
      <c r="N1535" s="509"/>
      <c r="O1535" s="509"/>
      <c r="P1535" s="522"/>
      <c r="Q1535" s="510"/>
    </row>
    <row r="1536" spans="1:17" ht="14.4" customHeight="1" x14ac:dyDescent="0.3">
      <c r="A1536" s="505" t="s">
        <v>2503</v>
      </c>
      <c r="B1536" s="506" t="s">
        <v>1917</v>
      </c>
      <c r="C1536" s="506" t="s">
        <v>1894</v>
      </c>
      <c r="D1536" s="506" t="s">
        <v>2189</v>
      </c>
      <c r="E1536" s="506" t="s">
        <v>2190</v>
      </c>
      <c r="F1536" s="509">
        <v>1</v>
      </c>
      <c r="G1536" s="509">
        <v>150</v>
      </c>
      <c r="H1536" s="509">
        <v>1</v>
      </c>
      <c r="I1536" s="509">
        <v>150</v>
      </c>
      <c r="J1536" s="509">
        <v>1</v>
      </c>
      <c r="K1536" s="509">
        <v>151</v>
      </c>
      <c r="L1536" s="509">
        <v>1.0066666666666666</v>
      </c>
      <c r="M1536" s="509">
        <v>151</v>
      </c>
      <c r="N1536" s="509"/>
      <c r="O1536" s="509"/>
      <c r="P1536" s="522"/>
      <c r="Q1536" s="510"/>
    </row>
    <row r="1537" spans="1:17" ht="14.4" customHeight="1" x14ac:dyDescent="0.3">
      <c r="A1537" s="505" t="s">
        <v>2503</v>
      </c>
      <c r="B1537" s="506" t="s">
        <v>1917</v>
      </c>
      <c r="C1537" s="506" t="s">
        <v>1894</v>
      </c>
      <c r="D1537" s="506" t="s">
        <v>2191</v>
      </c>
      <c r="E1537" s="506" t="s">
        <v>2192</v>
      </c>
      <c r="F1537" s="509">
        <v>5</v>
      </c>
      <c r="G1537" s="509">
        <v>965</v>
      </c>
      <c r="H1537" s="509">
        <v>1</v>
      </c>
      <c r="I1537" s="509">
        <v>193</v>
      </c>
      <c r="J1537" s="509">
        <v>3</v>
      </c>
      <c r="K1537" s="509">
        <v>580</v>
      </c>
      <c r="L1537" s="509">
        <v>0.60103626943005184</v>
      </c>
      <c r="M1537" s="509">
        <v>193.33333333333334</v>
      </c>
      <c r="N1537" s="509">
        <v>10</v>
      </c>
      <c r="O1537" s="509">
        <v>1950</v>
      </c>
      <c r="P1537" s="522">
        <v>2.0207253886010363</v>
      </c>
      <c r="Q1537" s="510">
        <v>195</v>
      </c>
    </row>
    <row r="1538" spans="1:17" ht="14.4" customHeight="1" x14ac:dyDescent="0.3">
      <c r="A1538" s="505" t="s">
        <v>2503</v>
      </c>
      <c r="B1538" s="506" t="s">
        <v>1917</v>
      </c>
      <c r="C1538" s="506" t="s">
        <v>1894</v>
      </c>
      <c r="D1538" s="506" t="s">
        <v>2193</v>
      </c>
      <c r="E1538" s="506" t="s">
        <v>2194</v>
      </c>
      <c r="F1538" s="509">
        <v>4</v>
      </c>
      <c r="G1538" s="509">
        <v>792</v>
      </c>
      <c r="H1538" s="509">
        <v>1</v>
      </c>
      <c r="I1538" s="509">
        <v>198</v>
      </c>
      <c r="J1538" s="509">
        <v>3</v>
      </c>
      <c r="K1538" s="509">
        <v>597</v>
      </c>
      <c r="L1538" s="509">
        <v>0.75378787878787878</v>
      </c>
      <c r="M1538" s="509">
        <v>199</v>
      </c>
      <c r="N1538" s="509"/>
      <c r="O1538" s="509"/>
      <c r="P1538" s="522"/>
      <c r="Q1538" s="510"/>
    </row>
    <row r="1539" spans="1:17" ht="14.4" customHeight="1" x14ac:dyDescent="0.3">
      <c r="A1539" s="505" t="s">
        <v>2503</v>
      </c>
      <c r="B1539" s="506" t="s">
        <v>1917</v>
      </c>
      <c r="C1539" s="506" t="s">
        <v>1894</v>
      </c>
      <c r="D1539" s="506" t="s">
        <v>2195</v>
      </c>
      <c r="E1539" s="506" t="s">
        <v>2196</v>
      </c>
      <c r="F1539" s="509"/>
      <c r="G1539" s="509"/>
      <c r="H1539" s="509"/>
      <c r="I1539" s="509"/>
      <c r="J1539" s="509">
        <v>1</v>
      </c>
      <c r="K1539" s="509">
        <v>417</v>
      </c>
      <c r="L1539" s="509"/>
      <c r="M1539" s="509">
        <v>417</v>
      </c>
      <c r="N1539" s="509"/>
      <c r="O1539" s="509"/>
      <c r="P1539" s="522"/>
      <c r="Q1539" s="510"/>
    </row>
    <row r="1540" spans="1:17" ht="14.4" customHeight="1" x14ac:dyDescent="0.3">
      <c r="A1540" s="505" t="s">
        <v>2503</v>
      </c>
      <c r="B1540" s="506" t="s">
        <v>1917</v>
      </c>
      <c r="C1540" s="506" t="s">
        <v>1894</v>
      </c>
      <c r="D1540" s="506" t="s">
        <v>2204</v>
      </c>
      <c r="E1540" s="506" t="s">
        <v>2205</v>
      </c>
      <c r="F1540" s="509">
        <v>5</v>
      </c>
      <c r="G1540" s="509">
        <v>10590</v>
      </c>
      <c r="H1540" s="509">
        <v>1</v>
      </c>
      <c r="I1540" s="509">
        <v>2118</v>
      </c>
      <c r="J1540" s="509">
        <v>4</v>
      </c>
      <c r="K1540" s="509">
        <v>8472</v>
      </c>
      <c r="L1540" s="509">
        <v>0.8</v>
      </c>
      <c r="M1540" s="509">
        <v>2118</v>
      </c>
      <c r="N1540" s="509">
        <v>6</v>
      </c>
      <c r="O1540" s="509">
        <v>12738</v>
      </c>
      <c r="P1540" s="522">
        <v>1.2028328611898016</v>
      </c>
      <c r="Q1540" s="510">
        <v>2123</v>
      </c>
    </row>
    <row r="1541" spans="1:17" ht="14.4" customHeight="1" x14ac:dyDescent="0.3">
      <c r="A1541" s="505" t="s">
        <v>2503</v>
      </c>
      <c r="B1541" s="506" t="s">
        <v>1917</v>
      </c>
      <c r="C1541" s="506" t="s">
        <v>1894</v>
      </c>
      <c r="D1541" s="506" t="s">
        <v>2207</v>
      </c>
      <c r="E1541" s="506" t="s">
        <v>2208</v>
      </c>
      <c r="F1541" s="509"/>
      <c r="G1541" s="509"/>
      <c r="H1541" s="509"/>
      <c r="I1541" s="509"/>
      <c r="J1541" s="509">
        <v>1</v>
      </c>
      <c r="K1541" s="509">
        <v>158</v>
      </c>
      <c r="L1541" s="509"/>
      <c r="M1541" s="509">
        <v>158</v>
      </c>
      <c r="N1541" s="509"/>
      <c r="O1541" s="509"/>
      <c r="P1541" s="522"/>
      <c r="Q1541" s="510"/>
    </row>
    <row r="1542" spans="1:17" ht="14.4" customHeight="1" x14ac:dyDescent="0.3">
      <c r="A1542" s="505" t="s">
        <v>2504</v>
      </c>
      <c r="B1542" s="506" t="s">
        <v>1917</v>
      </c>
      <c r="C1542" s="506" t="s">
        <v>1918</v>
      </c>
      <c r="D1542" s="506" t="s">
        <v>1923</v>
      </c>
      <c r="E1542" s="506" t="s">
        <v>1924</v>
      </c>
      <c r="F1542" s="509">
        <v>1.33</v>
      </c>
      <c r="G1542" s="509">
        <v>3537.47</v>
      </c>
      <c r="H1542" s="509">
        <v>1</v>
      </c>
      <c r="I1542" s="509">
        <v>2659.7518796992476</v>
      </c>
      <c r="J1542" s="509">
        <v>2.34</v>
      </c>
      <c r="K1542" s="509">
        <v>6251.2</v>
      </c>
      <c r="L1542" s="509">
        <v>1.7671386612465971</v>
      </c>
      <c r="M1542" s="509">
        <v>2671.4529914529917</v>
      </c>
      <c r="N1542" s="509">
        <v>1.34</v>
      </c>
      <c r="O1542" s="509">
        <v>3424.1</v>
      </c>
      <c r="P1542" s="522">
        <v>0.96795167167495422</v>
      </c>
      <c r="Q1542" s="510">
        <v>2555.2985074626863</v>
      </c>
    </row>
    <row r="1543" spans="1:17" ht="14.4" customHeight="1" x14ac:dyDescent="0.3">
      <c r="A1543" s="505" t="s">
        <v>2504</v>
      </c>
      <c r="B1543" s="506" t="s">
        <v>1917</v>
      </c>
      <c r="C1543" s="506" t="s">
        <v>1918</v>
      </c>
      <c r="D1543" s="506" t="s">
        <v>1925</v>
      </c>
      <c r="E1543" s="506" t="s">
        <v>1924</v>
      </c>
      <c r="F1543" s="509">
        <v>0.2</v>
      </c>
      <c r="G1543" s="509">
        <v>1335.72</v>
      </c>
      <c r="H1543" s="509">
        <v>1</v>
      </c>
      <c r="I1543" s="509">
        <v>6678.5999999999995</v>
      </c>
      <c r="J1543" s="509"/>
      <c r="K1543" s="509"/>
      <c r="L1543" s="509"/>
      <c r="M1543" s="509"/>
      <c r="N1543" s="509">
        <v>0.2</v>
      </c>
      <c r="O1543" s="509">
        <v>1277.6500000000001</v>
      </c>
      <c r="P1543" s="522">
        <v>0.95652531967777688</v>
      </c>
      <c r="Q1543" s="510">
        <v>6388.25</v>
      </c>
    </row>
    <row r="1544" spans="1:17" ht="14.4" customHeight="1" x14ac:dyDescent="0.3">
      <c r="A1544" s="505" t="s">
        <v>2504</v>
      </c>
      <c r="B1544" s="506" t="s">
        <v>1917</v>
      </c>
      <c r="C1544" s="506" t="s">
        <v>1918</v>
      </c>
      <c r="D1544" s="506" t="s">
        <v>1926</v>
      </c>
      <c r="E1544" s="506" t="s">
        <v>716</v>
      </c>
      <c r="F1544" s="509"/>
      <c r="G1544" s="509"/>
      <c r="H1544" s="509"/>
      <c r="I1544" s="509"/>
      <c r="J1544" s="509"/>
      <c r="K1544" s="509"/>
      <c r="L1544" s="509"/>
      <c r="M1544" s="509"/>
      <c r="N1544" s="509">
        <v>0.1</v>
      </c>
      <c r="O1544" s="509">
        <v>494.39</v>
      </c>
      <c r="P1544" s="522"/>
      <c r="Q1544" s="510">
        <v>4943.8999999999996</v>
      </c>
    </row>
    <row r="1545" spans="1:17" ht="14.4" customHeight="1" x14ac:dyDescent="0.3">
      <c r="A1545" s="505" t="s">
        <v>2504</v>
      </c>
      <c r="B1545" s="506" t="s">
        <v>1917</v>
      </c>
      <c r="C1545" s="506" t="s">
        <v>1918</v>
      </c>
      <c r="D1545" s="506" t="s">
        <v>1927</v>
      </c>
      <c r="E1545" s="506" t="s">
        <v>637</v>
      </c>
      <c r="F1545" s="509">
        <v>0.5</v>
      </c>
      <c r="G1545" s="509">
        <v>494.51</v>
      </c>
      <c r="H1545" s="509">
        <v>1</v>
      </c>
      <c r="I1545" s="509">
        <v>989.02</v>
      </c>
      <c r="J1545" s="509">
        <v>1</v>
      </c>
      <c r="K1545" s="509">
        <v>989.03</v>
      </c>
      <c r="L1545" s="509">
        <v>2.000020222037977</v>
      </c>
      <c r="M1545" s="509">
        <v>989.03</v>
      </c>
      <c r="N1545" s="509"/>
      <c r="O1545" s="509"/>
      <c r="P1545" s="522"/>
      <c r="Q1545" s="510"/>
    </row>
    <row r="1546" spans="1:17" ht="14.4" customHeight="1" x14ac:dyDescent="0.3">
      <c r="A1546" s="505" t="s">
        <v>2504</v>
      </c>
      <c r="B1546" s="506" t="s">
        <v>1917</v>
      </c>
      <c r="C1546" s="506" t="s">
        <v>1918</v>
      </c>
      <c r="D1546" s="506" t="s">
        <v>1931</v>
      </c>
      <c r="E1546" s="506" t="s">
        <v>716</v>
      </c>
      <c r="F1546" s="509">
        <v>0.01</v>
      </c>
      <c r="G1546" s="509">
        <v>103.37</v>
      </c>
      <c r="H1546" s="509">
        <v>1</v>
      </c>
      <c r="I1546" s="509">
        <v>10337</v>
      </c>
      <c r="J1546" s="509">
        <v>0.31</v>
      </c>
      <c r="K1546" s="509">
        <v>3204.58</v>
      </c>
      <c r="L1546" s="509">
        <v>31.001064138531486</v>
      </c>
      <c r="M1546" s="509">
        <v>10337.354838709678</v>
      </c>
      <c r="N1546" s="509"/>
      <c r="O1546" s="509"/>
      <c r="P1546" s="522"/>
      <c r="Q1546" s="510"/>
    </row>
    <row r="1547" spans="1:17" ht="14.4" customHeight="1" x14ac:dyDescent="0.3">
      <c r="A1547" s="505" t="s">
        <v>2504</v>
      </c>
      <c r="B1547" s="506" t="s">
        <v>1917</v>
      </c>
      <c r="C1547" s="506" t="s">
        <v>1918</v>
      </c>
      <c r="D1547" s="506" t="s">
        <v>1934</v>
      </c>
      <c r="E1547" s="506" t="s">
        <v>716</v>
      </c>
      <c r="F1547" s="509">
        <v>0.2</v>
      </c>
      <c r="G1547" s="509">
        <v>1289.99</v>
      </c>
      <c r="H1547" s="509">
        <v>1</v>
      </c>
      <c r="I1547" s="509">
        <v>6449.95</v>
      </c>
      <c r="J1547" s="509"/>
      <c r="K1547" s="509"/>
      <c r="L1547" s="509"/>
      <c r="M1547" s="509"/>
      <c r="N1547" s="509"/>
      <c r="O1547" s="509"/>
      <c r="P1547" s="522"/>
      <c r="Q1547" s="510"/>
    </row>
    <row r="1548" spans="1:17" ht="14.4" customHeight="1" x14ac:dyDescent="0.3">
      <c r="A1548" s="505" t="s">
        <v>2504</v>
      </c>
      <c r="B1548" s="506" t="s">
        <v>1917</v>
      </c>
      <c r="C1548" s="506" t="s">
        <v>1918</v>
      </c>
      <c r="D1548" s="506" t="s">
        <v>1936</v>
      </c>
      <c r="E1548" s="506" t="s">
        <v>1937</v>
      </c>
      <c r="F1548" s="509">
        <v>0.15</v>
      </c>
      <c r="G1548" s="509">
        <v>45.73</v>
      </c>
      <c r="H1548" s="509">
        <v>1</v>
      </c>
      <c r="I1548" s="509">
        <v>304.86666666666667</v>
      </c>
      <c r="J1548" s="509"/>
      <c r="K1548" s="509"/>
      <c r="L1548" s="509"/>
      <c r="M1548" s="509"/>
      <c r="N1548" s="509"/>
      <c r="O1548" s="509"/>
      <c r="P1548" s="522"/>
      <c r="Q1548" s="510"/>
    </row>
    <row r="1549" spans="1:17" ht="14.4" customHeight="1" x14ac:dyDescent="0.3">
      <c r="A1549" s="505" t="s">
        <v>2504</v>
      </c>
      <c r="B1549" s="506" t="s">
        <v>1917</v>
      </c>
      <c r="C1549" s="506" t="s">
        <v>1918</v>
      </c>
      <c r="D1549" s="506" t="s">
        <v>1938</v>
      </c>
      <c r="E1549" s="506" t="s">
        <v>641</v>
      </c>
      <c r="F1549" s="509"/>
      <c r="G1549" s="509"/>
      <c r="H1549" s="509"/>
      <c r="I1549" s="509"/>
      <c r="J1549" s="509"/>
      <c r="K1549" s="509"/>
      <c r="L1549" s="509"/>
      <c r="M1549" s="509"/>
      <c r="N1549" s="509">
        <v>1</v>
      </c>
      <c r="O1549" s="509">
        <v>932.82</v>
      </c>
      <c r="P1549" s="522"/>
      <c r="Q1549" s="510">
        <v>932.82</v>
      </c>
    </row>
    <row r="1550" spans="1:17" ht="14.4" customHeight="1" x14ac:dyDescent="0.3">
      <c r="A1550" s="505" t="s">
        <v>2504</v>
      </c>
      <c r="B1550" s="506" t="s">
        <v>1917</v>
      </c>
      <c r="C1550" s="506" t="s">
        <v>1918</v>
      </c>
      <c r="D1550" s="506" t="s">
        <v>1942</v>
      </c>
      <c r="E1550" s="506" t="s">
        <v>660</v>
      </c>
      <c r="F1550" s="509">
        <v>0.2</v>
      </c>
      <c r="G1550" s="509">
        <v>1092.1600000000001</v>
      </c>
      <c r="H1550" s="509">
        <v>1</v>
      </c>
      <c r="I1550" s="509">
        <v>5460.8</v>
      </c>
      <c r="J1550" s="509">
        <v>0.16</v>
      </c>
      <c r="K1550" s="509">
        <v>873.72</v>
      </c>
      <c r="L1550" s="509">
        <v>0.79999267506592442</v>
      </c>
      <c r="M1550" s="509">
        <v>5460.75</v>
      </c>
      <c r="N1550" s="509"/>
      <c r="O1550" s="509"/>
      <c r="P1550" s="522"/>
      <c r="Q1550" s="510"/>
    </row>
    <row r="1551" spans="1:17" ht="14.4" customHeight="1" x14ac:dyDescent="0.3">
      <c r="A1551" s="505" t="s">
        <v>2504</v>
      </c>
      <c r="B1551" s="506" t="s">
        <v>1917</v>
      </c>
      <c r="C1551" s="506" t="s">
        <v>1918</v>
      </c>
      <c r="D1551" s="506" t="s">
        <v>1943</v>
      </c>
      <c r="E1551" s="506" t="s">
        <v>660</v>
      </c>
      <c r="F1551" s="509">
        <v>0.48000000000000004</v>
      </c>
      <c r="G1551" s="509">
        <v>5210.05</v>
      </c>
      <c r="H1551" s="509">
        <v>1</v>
      </c>
      <c r="I1551" s="509">
        <v>10854.270833333332</v>
      </c>
      <c r="J1551" s="509">
        <v>0.5</v>
      </c>
      <c r="K1551" s="509">
        <v>5460.7800000000007</v>
      </c>
      <c r="L1551" s="509">
        <v>1.048124298231303</v>
      </c>
      <c r="M1551" s="509">
        <v>10921.560000000001</v>
      </c>
      <c r="N1551" s="509">
        <v>0.12</v>
      </c>
      <c r="O1551" s="509">
        <v>1062.48</v>
      </c>
      <c r="P1551" s="522">
        <v>0.2039289450197215</v>
      </c>
      <c r="Q1551" s="510">
        <v>8854</v>
      </c>
    </row>
    <row r="1552" spans="1:17" ht="14.4" customHeight="1" x14ac:dyDescent="0.3">
      <c r="A1552" s="505" t="s">
        <v>2504</v>
      </c>
      <c r="B1552" s="506" t="s">
        <v>1917</v>
      </c>
      <c r="C1552" s="506" t="s">
        <v>1918</v>
      </c>
      <c r="D1552" s="506" t="s">
        <v>1944</v>
      </c>
      <c r="E1552" s="506" t="s">
        <v>738</v>
      </c>
      <c r="F1552" s="509">
        <v>0.30000000000000004</v>
      </c>
      <c r="G1552" s="509">
        <v>583.42999999999995</v>
      </c>
      <c r="H1552" s="509">
        <v>1</v>
      </c>
      <c r="I1552" s="509">
        <v>1944.7666666666662</v>
      </c>
      <c r="J1552" s="509">
        <v>0.30000000000000004</v>
      </c>
      <c r="K1552" s="509">
        <v>586.83000000000004</v>
      </c>
      <c r="L1552" s="509">
        <v>1.0058276057110538</v>
      </c>
      <c r="M1552" s="509">
        <v>1956.1</v>
      </c>
      <c r="N1552" s="509">
        <v>0.30000000000000004</v>
      </c>
      <c r="O1552" s="509">
        <v>584.79</v>
      </c>
      <c r="P1552" s="522">
        <v>1.0023310422844214</v>
      </c>
      <c r="Q1552" s="510">
        <v>1949.2999999999995</v>
      </c>
    </row>
    <row r="1553" spans="1:17" ht="14.4" customHeight="1" x14ac:dyDescent="0.3">
      <c r="A1553" s="505" t="s">
        <v>2504</v>
      </c>
      <c r="B1553" s="506" t="s">
        <v>1917</v>
      </c>
      <c r="C1553" s="506" t="s">
        <v>1918</v>
      </c>
      <c r="D1553" s="506" t="s">
        <v>1945</v>
      </c>
      <c r="E1553" s="506" t="s">
        <v>660</v>
      </c>
      <c r="F1553" s="509"/>
      <c r="G1553" s="509"/>
      <c r="H1553" s="509"/>
      <c r="I1553" s="509"/>
      <c r="J1553" s="509">
        <v>0.45</v>
      </c>
      <c r="K1553" s="509">
        <v>982.94</v>
      </c>
      <c r="L1553" s="509"/>
      <c r="M1553" s="509">
        <v>2184.3111111111111</v>
      </c>
      <c r="N1553" s="509">
        <v>1.5499999999999998</v>
      </c>
      <c r="O1553" s="509">
        <v>2744.74</v>
      </c>
      <c r="P1553" s="522"/>
      <c r="Q1553" s="510">
        <v>1770.8</v>
      </c>
    </row>
    <row r="1554" spans="1:17" ht="14.4" customHeight="1" x14ac:dyDescent="0.3">
      <c r="A1554" s="505" t="s">
        <v>2504</v>
      </c>
      <c r="B1554" s="506" t="s">
        <v>1917</v>
      </c>
      <c r="C1554" s="506" t="s">
        <v>1918</v>
      </c>
      <c r="D1554" s="506" t="s">
        <v>1946</v>
      </c>
      <c r="E1554" s="506" t="s">
        <v>645</v>
      </c>
      <c r="F1554" s="509"/>
      <c r="G1554" s="509"/>
      <c r="H1554" s="509"/>
      <c r="I1554" s="509"/>
      <c r="J1554" s="509">
        <v>0.02</v>
      </c>
      <c r="K1554" s="509">
        <v>7.58</v>
      </c>
      <c r="L1554" s="509"/>
      <c r="M1554" s="509">
        <v>379</v>
      </c>
      <c r="N1554" s="509"/>
      <c r="O1554" s="509"/>
      <c r="P1554" s="522"/>
      <c r="Q1554" s="510"/>
    </row>
    <row r="1555" spans="1:17" ht="14.4" customHeight="1" x14ac:dyDescent="0.3">
      <c r="A1555" s="505" t="s">
        <v>2504</v>
      </c>
      <c r="B1555" s="506" t="s">
        <v>1917</v>
      </c>
      <c r="C1555" s="506" t="s">
        <v>1918</v>
      </c>
      <c r="D1555" s="506" t="s">
        <v>1947</v>
      </c>
      <c r="E1555" s="506" t="s">
        <v>622</v>
      </c>
      <c r="F1555" s="509">
        <v>0.05</v>
      </c>
      <c r="G1555" s="509">
        <v>46.83</v>
      </c>
      <c r="H1555" s="509">
        <v>1</v>
      </c>
      <c r="I1555" s="509">
        <v>936.59999999999991</v>
      </c>
      <c r="J1555" s="509">
        <v>0.13</v>
      </c>
      <c r="K1555" s="509">
        <v>122.82000000000001</v>
      </c>
      <c r="L1555" s="509">
        <v>2.6226777706598337</v>
      </c>
      <c r="M1555" s="509">
        <v>944.76923076923083</v>
      </c>
      <c r="N1555" s="509">
        <v>0.2</v>
      </c>
      <c r="O1555" s="509">
        <v>180.76</v>
      </c>
      <c r="P1555" s="522">
        <v>3.8599188554345503</v>
      </c>
      <c r="Q1555" s="510">
        <v>903.8</v>
      </c>
    </row>
    <row r="1556" spans="1:17" ht="14.4" customHeight="1" x14ac:dyDescent="0.3">
      <c r="A1556" s="505" t="s">
        <v>2504</v>
      </c>
      <c r="B1556" s="506" t="s">
        <v>1917</v>
      </c>
      <c r="C1556" s="506" t="s">
        <v>1918</v>
      </c>
      <c r="D1556" s="506" t="s">
        <v>1948</v>
      </c>
      <c r="E1556" s="506" t="s">
        <v>660</v>
      </c>
      <c r="F1556" s="509"/>
      <c r="G1556" s="509"/>
      <c r="H1556" s="509"/>
      <c r="I1556" s="509"/>
      <c r="J1556" s="509"/>
      <c r="K1556" s="509"/>
      <c r="L1556" s="509"/>
      <c r="M1556" s="509"/>
      <c r="N1556" s="509">
        <v>0.11000000000000001</v>
      </c>
      <c r="O1556" s="509">
        <v>3647.8599999999997</v>
      </c>
      <c r="P1556" s="522"/>
      <c r="Q1556" s="510">
        <v>33162.363636363632</v>
      </c>
    </row>
    <row r="1557" spans="1:17" ht="14.4" customHeight="1" x14ac:dyDescent="0.3">
      <c r="A1557" s="505" t="s">
        <v>2504</v>
      </c>
      <c r="B1557" s="506" t="s">
        <v>1917</v>
      </c>
      <c r="C1557" s="506" t="s">
        <v>1887</v>
      </c>
      <c r="D1557" s="506" t="s">
        <v>1962</v>
      </c>
      <c r="E1557" s="506" t="s">
        <v>1960</v>
      </c>
      <c r="F1557" s="509"/>
      <c r="G1557" s="509"/>
      <c r="H1557" s="509"/>
      <c r="I1557" s="509"/>
      <c r="J1557" s="509"/>
      <c r="K1557" s="509"/>
      <c r="L1557" s="509"/>
      <c r="M1557" s="509"/>
      <c r="N1557" s="509">
        <v>1</v>
      </c>
      <c r="O1557" s="509">
        <v>1707.31</v>
      </c>
      <c r="P1557" s="522"/>
      <c r="Q1557" s="510">
        <v>1707.31</v>
      </c>
    </row>
    <row r="1558" spans="1:17" ht="14.4" customHeight="1" x14ac:dyDescent="0.3">
      <c r="A1558" s="505" t="s">
        <v>2504</v>
      </c>
      <c r="B1558" s="506" t="s">
        <v>1917</v>
      </c>
      <c r="C1558" s="506" t="s">
        <v>1887</v>
      </c>
      <c r="D1558" s="506" t="s">
        <v>1963</v>
      </c>
      <c r="E1558" s="506" t="s">
        <v>1960</v>
      </c>
      <c r="F1558" s="509">
        <v>1</v>
      </c>
      <c r="G1558" s="509">
        <v>2066.3000000000002</v>
      </c>
      <c r="H1558" s="509">
        <v>1</v>
      </c>
      <c r="I1558" s="509">
        <v>2066.3000000000002</v>
      </c>
      <c r="J1558" s="509">
        <v>1</v>
      </c>
      <c r="K1558" s="509">
        <v>2066.3000000000002</v>
      </c>
      <c r="L1558" s="509">
        <v>1</v>
      </c>
      <c r="M1558" s="509">
        <v>2066.3000000000002</v>
      </c>
      <c r="N1558" s="509"/>
      <c r="O1558" s="509"/>
      <c r="P1558" s="522"/>
      <c r="Q1558" s="510"/>
    </row>
    <row r="1559" spans="1:17" ht="14.4" customHeight="1" x14ac:dyDescent="0.3">
      <c r="A1559" s="505" t="s">
        <v>2504</v>
      </c>
      <c r="B1559" s="506" t="s">
        <v>1917</v>
      </c>
      <c r="C1559" s="506" t="s">
        <v>1887</v>
      </c>
      <c r="D1559" s="506" t="s">
        <v>1968</v>
      </c>
      <c r="E1559" s="506" t="s">
        <v>1967</v>
      </c>
      <c r="F1559" s="509">
        <v>1</v>
      </c>
      <c r="G1559" s="509">
        <v>2141.85</v>
      </c>
      <c r="H1559" s="509">
        <v>1</v>
      </c>
      <c r="I1559" s="509">
        <v>2141.85</v>
      </c>
      <c r="J1559" s="509">
        <v>1</v>
      </c>
      <c r="K1559" s="509">
        <v>2141.85</v>
      </c>
      <c r="L1559" s="509">
        <v>1</v>
      </c>
      <c r="M1559" s="509">
        <v>2141.85</v>
      </c>
      <c r="N1559" s="509"/>
      <c r="O1559" s="509"/>
      <c r="P1559" s="522"/>
      <c r="Q1559" s="510"/>
    </row>
    <row r="1560" spans="1:17" ht="14.4" customHeight="1" x14ac:dyDescent="0.3">
      <c r="A1560" s="505" t="s">
        <v>2504</v>
      </c>
      <c r="B1560" s="506" t="s">
        <v>1917</v>
      </c>
      <c r="C1560" s="506" t="s">
        <v>1887</v>
      </c>
      <c r="D1560" s="506" t="s">
        <v>1971</v>
      </c>
      <c r="E1560" s="506" t="s">
        <v>1972</v>
      </c>
      <c r="F1560" s="509"/>
      <c r="G1560" s="509"/>
      <c r="H1560" s="509"/>
      <c r="I1560" s="509"/>
      <c r="J1560" s="509">
        <v>2</v>
      </c>
      <c r="K1560" s="509">
        <v>54927.28</v>
      </c>
      <c r="L1560" s="509"/>
      <c r="M1560" s="509">
        <v>27463.64</v>
      </c>
      <c r="N1560" s="509"/>
      <c r="O1560" s="509"/>
      <c r="P1560" s="522"/>
      <c r="Q1560" s="510"/>
    </row>
    <row r="1561" spans="1:17" ht="14.4" customHeight="1" x14ac:dyDescent="0.3">
      <c r="A1561" s="505" t="s">
        <v>2504</v>
      </c>
      <c r="B1561" s="506" t="s">
        <v>1917</v>
      </c>
      <c r="C1561" s="506" t="s">
        <v>1887</v>
      </c>
      <c r="D1561" s="506" t="s">
        <v>2361</v>
      </c>
      <c r="E1561" s="506" t="s">
        <v>2362</v>
      </c>
      <c r="F1561" s="509"/>
      <c r="G1561" s="509"/>
      <c r="H1561" s="509"/>
      <c r="I1561" s="509"/>
      <c r="J1561" s="509">
        <v>1</v>
      </c>
      <c r="K1561" s="509">
        <v>3991.04</v>
      </c>
      <c r="L1561" s="509"/>
      <c r="M1561" s="509">
        <v>3991.04</v>
      </c>
      <c r="N1561" s="509"/>
      <c r="O1561" s="509"/>
      <c r="P1561" s="522"/>
      <c r="Q1561" s="510"/>
    </row>
    <row r="1562" spans="1:17" ht="14.4" customHeight="1" x14ac:dyDescent="0.3">
      <c r="A1562" s="505" t="s">
        <v>2504</v>
      </c>
      <c r="B1562" s="506" t="s">
        <v>1917</v>
      </c>
      <c r="C1562" s="506" t="s">
        <v>1887</v>
      </c>
      <c r="D1562" s="506" t="s">
        <v>2276</v>
      </c>
      <c r="E1562" s="506" t="s">
        <v>1960</v>
      </c>
      <c r="F1562" s="509"/>
      <c r="G1562" s="509"/>
      <c r="H1562" s="509"/>
      <c r="I1562" s="509"/>
      <c r="J1562" s="509">
        <v>1</v>
      </c>
      <c r="K1562" s="509">
        <v>1446.97</v>
      </c>
      <c r="L1562" s="509"/>
      <c r="M1562" s="509">
        <v>1446.97</v>
      </c>
      <c r="N1562" s="509"/>
      <c r="O1562" s="509"/>
      <c r="P1562" s="522"/>
      <c r="Q1562" s="510"/>
    </row>
    <row r="1563" spans="1:17" ht="14.4" customHeight="1" x14ac:dyDescent="0.3">
      <c r="A1563" s="505" t="s">
        <v>2504</v>
      </c>
      <c r="B1563" s="506" t="s">
        <v>1917</v>
      </c>
      <c r="C1563" s="506" t="s">
        <v>1887</v>
      </c>
      <c r="D1563" s="506" t="s">
        <v>1979</v>
      </c>
      <c r="E1563" s="506" t="s">
        <v>1980</v>
      </c>
      <c r="F1563" s="509">
        <v>1</v>
      </c>
      <c r="G1563" s="509">
        <v>6890.78</v>
      </c>
      <c r="H1563" s="509">
        <v>1</v>
      </c>
      <c r="I1563" s="509">
        <v>6890.78</v>
      </c>
      <c r="J1563" s="509">
        <v>1</v>
      </c>
      <c r="K1563" s="509">
        <v>6890.78</v>
      </c>
      <c r="L1563" s="509">
        <v>1</v>
      </c>
      <c r="M1563" s="509">
        <v>6890.78</v>
      </c>
      <c r="N1563" s="509"/>
      <c r="O1563" s="509"/>
      <c r="P1563" s="522"/>
      <c r="Q1563" s="510"/>
    </row>
    <row r="1564" spans="1:17" ht="14.4" customHeight="1" x14ac:dyDescent="0.3">
      <c r="A1564" s="505" t="s">
        <v>2504</v>
      </c>
      <c r="B1564" s="506" t="s">
        <v>1917</v>
      </c>
      <c r="C1564" s="506" t="s">
        <v>1887</v>
      </c>
      <c r="D1564" s="506" t="s">
        <v>1985</v>
      </c>
      <c r="E1564" s="506" t="s">
        <v>1986</v>
      </c>
      <c r="F1564" s="509"/>
      <c r="G1564" s="509"/>
      <c r="H1564" s="509"/>
      <c r="I1564" s="509"/>
      <c r="J1564" s="509"/>
      <c r="K1564" s="509"/>
      <c r="L1564" s="509"/>
      <c r="M1564" s="509"/>
      <c r="N1564" s="509">
        <v>1</v>
      </c>
      <c r="O1564" s="509">
        <v>4137.8900000000003</v>
      </c>
      <c r="P1564" s="522"/>
      <c r="Q1564" s="510">
        <v>4137.8900000000003</v>
      </c>
    </row>
    <row r="1565" spans="1:17" ht="14.4" customHeight="1" x14ac:dyDescent="0.3">
      <c r="A1565" s="505" t="s">
        <v>2504</v>
      </c>
      <c r="B1565" s="506" t="s">
        <v>1917</v>
      </c>
      <c r="C1565" s="506" t="s">
        <v>1887</v>
      </c>
      <c r="D1565" s="506" t="s">
        <v>1991</v>
      </c>
      <c r="E1565" s="506" t="s">
        <v>1992</v>
      </c>
      <c r="F1565" s="509">
        <v>1</v>
      </c>
      <c r="G1565" s="509">
        <v>1002.8</v>
      </c>
      <c r="H1565" s="509">
        <v>1</v>
      </c>
      <c r="I1565" s="509">
        <v>1002.8</v>
      </c>
      <c r="J1565" s="509"/>
      <c r="K1565" s="509"/>
      <c r="L1565" s="509"/>
      <c r="M1565" s="509"/>
      <c r="N1565" s="509"/>
      <c r="O1565" s="509"/>
      <c r="P1565" s="522"/>
      <c r="Q1565" s="510"/>
    </row>
    <row r="1566" spans="1:17" ht="14.4" customHeight="1" x14ac:dyDescent="0.3">
      <c r="A1566" s="505" t="s">
        <v>2504</v>
      </c>
      <c r="B1566" s="506" t="s">
        <v>1917</v>
      </c>
      <c r="C1566" s="506" t="s">
        <v>1887</v>
      </c>
      <c r="D1566" s="506" t="s">
        <v>1993</v>
      </c>
      <c r="E1566" s="506" t="s">
        <v>1994</v>
      </c>
      <c r="F1566" s="509">
        <v>1</v>
      </c>
      <c r="G1566" s="509">
        <v>7650</v>
      </c>
      <c r="H1566" s="509">
        <v>1</v>
      </c>
      <c r="I1566" s="509">
        <v>7650</v>
      </c>
      <c r="J1566" s="509">
        <v>2</v>
      </c>
      <c r="K1566" s="509">
        <v>15300</v>
      </c>
      <c r="L1566" s="509">
        <v>2</v>
      </c>
      <c r="M1566" s="509">
        <v>7650</v>
      </c>
      <c r="N1566" s="509"/>
      <c r="O1566" s="509"/>
      <c r="P1566" s="522"/>
      <c r="Q1566" s="510"/>
    </row>
    <row r="1567" spans="1:17" ht="14.4" customHeight="1" x14ac:dyDescent="0.3">
      <c r="A1567" s="505" t="s">
        <v>2504</v>
      </c>
      <c r="B1567" s="506" t="s">
        <v>1917</v>
      </c>
      <c r="C1567" s="506" t="s">
        <v>1887</v>
      </c>
      <c r="D1567" s="506" t="s">
        <v>2328</v>
      </c>
      <c r="E1567" s="506" t="s">
        <v>2329</v>
      </c>
      <c r="F1567" s="509"/>
      <c r="G1567" s="509"/>
      <c r="H1567" s="509"/>
      <c r="I1567" s="509"/>
      <c r="J1567" s="509">
        <v>1</v>
      </c>
      <c r="K1567" s="509">
        <v>4041.82</v>
      </c>
      <c r="L1567" s="509"/>
      <c r="M1567" s="509">
        <v>4041.82</v>
      </c>
      <c r="N1567" s="509"/>
      <c r="O1567" s="509"/>
      <c r="P1567" s="522"/>
      <c r="Q1567" s="510"/>
    </row>
    <row r="1568" spans="1:17" ht="14.4" customHeight="1" x14ac:dyDescent="0.3">
      <c r="A1568" s="505" t="s">
        <v>2504</v>
      </c>
      <c r="B1568" s="506" t="s">
        <v>1917</v>
      </c>
      <c r="C1568" s="506" t="s">
        <v>1887</v>
      </c>
      <c r="D1568" s="506" t="s">
        <v>2037</v>
      </c>
      <c r="E1568" s="506" t="s">
        <v>2038</v>
      </c>
      <c r="F1568" s="509">
        <v>1</v>
      </c>
      <c r="G1568" s="509">
        <v>1305.82</v>
      </c>
      <c r="H1568" s="509">
        <v>1</v>
      </c>
      <c r="I1568" s="509">
        <v>1305.82</v>
      </c>
      <c r="J1568" s="509">
        <v>1</v>
      </c>
      <c r="K1568" s="509">
        <v>1305.82</v>
      </c>
      <c r="L1568" s="509">
        <v>1</v>
      </c>
      <c r="M1568" s="509">
        <v>1305.82</v>
      </c>
      <c r="N1568" s="509"/>
      <c r="O1568" s="509"/>
      <c r="P1568" s="522"/>
      <c r="Q1568" s="510"/>
    </row>
    <row r="1569" spans="1:17" ht="14.4" customHeight="1" x14ac:dyDescent="0.3">
      <c r="A1569" s="505" t="s">
        <v>2504</v>
      </c>
      <c r="B1569" s="506" t="s">
        <v>1917</v>
      </c>
      <c r="C1569" s="506" t="s">
        <v>1887</v>
      </c>
      <c r="D1569" s="506" t="s">
        <v>2039</v>
      </c>
      <c r="E1569" s="506" t="s">
        <v>2040</v>
      </c>
      <c r="F1569" s="509">
        <v>1</v>
      </c>
      <c r="G1569" s="509">
        <v>359.1</v>
      </c>
      <c r="H1569" s="509">
        <v>1</v>
      </c>
      <c r="I1569" s="509">
        <v>359.1</v>
      </c>
      <c r="J1569" s="509"/>
      <c r="K1569" s="509"/>
      <c r="L1569" s="509"/>
      <c r="M1569" s="509"/>
      <c r="N1569" s="509"/>
      <c r="O1569" s="509"/>
      <c r="P1569" s="522"/>
      <c r="Q1569" s="510"/>
    </row>
    <row r="1570" spans="1:17" ht="14.4" customHeight="1" x14ac:dyDescent="0.3">
      <c r="A1570" s="505" t="s">
        <v>2504</v>
      </c>
      <c r="B1570" s="506" t="s">
        <v>1917</v>
      </c>
      <c r="C1570" s="506" t="s">
        <v>1887</v>
      </c>
      <c r="D1570" s="506" t="s">
        <v>2047</v>
      </c>
      <c r="E1570" s="506" t="s">
        <v>2048</v>
      </c>
      <c r="F1570" s="509"/>
      <c r="G1570" s="509"/>
      <c r="H1570" s="509"/>
      <c r="I1570" s="509"/>
      <c r="J1570" s="509">
        <v>1</v>
      </c>
      <c r="K1570" s="509">
        <v>6587.13</v>
      </c>
      <c r="L1570" s="509"/>
      <c r="M1570" s="509">
        <v>6587.13</v>
      </c>
      <c r="N1570" s="509"/>
      <c r="O1570" s="509"/>
      <c r="P1570" s="522"/>
      <c r="Q1570" s="510"/>
    </row>
    <row r="1571" spans="1:17" ht="14.4" customHeight="1" x14ac:dyDescent="0.3">
      <c r="A1571" s="505" t="s">
        <v>2504</v>
      </c>
      <c r="B1571" s="506" t="s">
        <v>1917</v>
      </c>
      <c r="C1571" s="506" t="s">
        <v>1887</v>
      </c>
      <c r="D1571" s="506" t="s">
        <v>2049</v>
      </c>
      <c r="E1571" s="506" t="s">
        <v>2050</v>
      </c>
      <c r="F1571" s="509"/>
      <c r="G1571" s="509"/>
      <c r="H1571" s="509"/>
      <c r="I1571" s="509"/>
      <c r="J1571" s="509">
        <v>1</v>
      </c>
      <c r="K1571" s="509">
        <v>1841.62</v>
      </c>
      <c r="L1571" s="509"/>
      <c r="M1571" s="509">
        <v>1841.62</v>
      </c>
      <c r="N1571" s="509"/>
      <c r="O1571" s="509"/>
      <c r="P1571" s="522"/>
      <c r="Q1571" s="510"/>
    </row>
    <row r="1572" spans="1:17" ht="14.4" customHeight="1" x14ac:dyDescent="0.3">
      <c r="A1572" s="505" t="s">
        <v>2504</v>
      </c>
      <c r="B1572" s="506" t="s">
        <v>1917</v>
      </c>
      <c r="C1572" s="506" t="s">
        <v>1887</v>
      </c>
      <c r="D1572" s="506" t="s">
        <v>1892</v>
      </c>
      <c r="E1572" s="506" t="s">
        <v>1893</v>
      </c>
      <c r="F1572" s="509"/>
      <c r="G1572" s="509"/>
      <c r="H1572" s="509"/>
      <c r="I1572" s="509"/>
      <c r="J1572" s="509">
        <v>2</v>
      </c>
      <c r="K1572" s="509">
        <v>1022</v>
      </c>
      <c r="L1572" s="509"/>
      <c r="M1572" s="509">
        <v>511</v>
      </c>
      <c r="N1572" s="509"/>
      <c r="O1572" s="509"/>
      <c r="P1572" s="522"/>
      <c r="Q1572" s="510"/>
    </row>
    <row r="1573" spans="1:17" ht="14.4" customHeight="1" x14ac:dyDescent="0.3">
      <c r="A1573" s="505" t="s">
        <v>2504</v>
      </c>
      <c r="B1573" s="506" t="s">
        <v>1917</v>
      </c>
      <c r="C1573" s="506" t="s">
        <v>1887</v>
      </c>
      <c r="D1573" s="506" t="s">
        <v>2067</v>
      </c>
      <c r="E1573" s="506" t="s">
        <v>2068</v>
      </c>
      <c r="F1573" s="509"/>
      <c r="G1573" s="509"/>
      <c r="H1573" s="509"/>
      <c r="I1573" s="509"/>
      <c r="J1573" s="509">
        <v>1</v>
      </c>
      <c r="K1573" s="509">
        <v>380.86</v>
      </c>
      <c r="L1573" s="509"/>
      <c r="M1573" s="509">
        <v>380.86</v>
      </c>
      <c r="N1573" s="509"/>
      <c r="O1573" s="509"/>
      <c r="P1573" s="522"/>
      <c r="Q1573" s="510"/>
    </row>
    <row r="1574" spans="1:17" ht="14.4" customHeight="1" x14ac:dyDescent="0.3">
      <c r="A1574" s="505" t="s">
        <v>2504</v>
      </c>
      <c r="B1574" s="506" t="s">
        <v>1917</v>
      </c>
      <c r="C1574" s="506" t="s">
        <v>1887</v>
      </c>
      <c r="D1574" s="506" t="s">
        <v>2332</v>
      </c>
      <c r="E1574" s="506" t="s">
        <v>2333</v>
      </c>
      <c r="F1574" s="509"/>
      <c r="G1574" s="509"/>
      <c r="H1574" s="509"/>
      <c r="I1574" s="509"/>
      <c r="J1574" s="509">
        <v>1</v>
      </c>
      <c r="K1574" s="509">
        <v>17527.810000000001</v>
      </c>
      <c r="L1574" s="509"/>
      <c r="M1574" s="509">
        <v>17527.810000000001</v>
      </c>
      <c r="N1574" s="509"/>
      <c r="O1574" s="509"/>
      <c r="P1574" s="522"/>
      <c r="Q1574" s="510"/>
    </row>
    <row r="1575" spans="1:17" ht="14.4" customHeight="1" x14ac:dyDescent="0.3">
      <c r="A1575" s="505" t="s">
        <v>2504</v>
      </c>
      <c r="B1575" s="506" t="s">
        <v>1917</v>
      </c>
      <c r="C1575" s="506" t="s">
        <v>1894</v>
      </c>
      <c r="D1575" s="506" t="s">
        <v>2089</v>
      </c>
      <c r="E1575" s="506" t="s">
        <v>2090</v>
      </c>
      <c r="F1575" s="509"/>
      <c r="G1575" s="509"/>
      <c r="H1575" s="509"/>
      <c r="I1575" s="509"/>
      <c r="J1575" s="509">
        <v>1</v>
      </c>
      <c r="K1575" s="509">
        <v>205</v>
      </c>
      <c r="L1575" s="509"/>
      <c r="M1575" s="509">
        <v>205</v>
      </c>
      <c r="N1575" s="509">
        <v>2</v>
      </c>
      <c r="O1575" s="509">
        <v>414</v>
      </c>
      <c r="P1575" s="522"/>
      <c r="Q1575" s="510">
        <v>207</v>
      </c>
    </row>
    <row r="1576" spans="1:17" ht="14.4" customHeight="1" x14ac:dyDescent="0.3">
      <c r="A1576" s="505" t="s">
        <v>2504</v>
      </c>
      <c r="B1576" s="506" t="s">
        <v>1917</v>
      </c>
      <c r="C1576" s="506" t="s">
        <v>1894</v>
      </c>
      <c r="D1576" s="506" t="s">
        <v>2091</v>
      </c>
      <c r="E1576" s="506" t="s">
        <v>2092</v>
      </c>
      <c r="F1576" s="509">
        <v>2</v>
      </c>
      <c r="G1576" s="509">
        <v>300</v>
      </c>
      <c r="H1576" s="509">
        <v>1</v>
      </c>
      <c r="I1576" s="509">
        <v>150</v>
      </c>
      <c r="J1576" s="509">
        <v>8</v>
      </c>
      <c r="K1576" s="509">
        <v>1204</v>
      </c>
      <c r="L1576" s="509">
        <v>4.0133333333333336</v>
      </c>
      <c r="M1576" s="509">
        <v>150.5</v>
      </c>
      <c r="N1576" s="509">
        <v>6</v>
      </c>
      <c r="O1576" s="509">
        <v>906</v>
      </c>
      <c r="P1576" s="522">
        <v>3.02</v>
      </c>
      <c r="Q1576" s="510">
        <v>151</v>
      </c>
    </row>
    <row r="1577" spans="1:17" ht="14.4" customHeight="1" x14ac:dyDescent="0.3">
      <c r="A1577" s="505" t="s">
        <v>2504</v>
      </c>
      <c r="B1577" s="506" t="s">
        <v>1917</v>
      </c>
      <c r="C1577" s="506" t="s">
        <v>1894</v>
      </c>
      <c r="D1577" s="506" t="s">
        <v>2093</v>
      </c>
      <c r="E1577" s="506" t="s">
        <v>2094</v>
      </c>
      <c r="F1577" s="509">
        <v>11</v>
      </c>
      <c r="G1577" s="509">
        <v>2002</v>
      </c>
      <c r="H1577" s="509">
        <v>1</v>
      </c>
      <c r="I1577" s="509">
        <v>182</v>
      </c>
      <c r="J1577" s="509">
        <v>18</v>
      </c>
      <c r="K1577" s="509">
        <v>3283</v>
      </c>
      <c r="L1577" s="509">
        <v>1.6398601398601398</v>
      </c>
      <c r="M1577" s="509">
        <v>182.38888888888889</v>
      </c>
      <c r="N1577" s="509">
        <v>14</v>
      </c>
      <c r="O1577" s="509">
        <v>2562</v>
      </c>
      <c r="P1577" s="522">
        <v>1.2797202797202798</v>
      </c>
      <c r="Q1577" s="510">
        <v>183</v>
      </c>
    </row>
    <row r="1578" spans="1:17" ht="14.4" customHeight="1" x14ac:dyDescent="0.3">
      <c r="A1578" s="505" t="s">
        <v>2504</v>
      </c>
      <c r="B1578" s="506" t="s">
        <v>1917</v>
      </c>
      <c r="C1578" s="506" t="s">
        <v>1894</v>
      </c>
      <c r="D1578" s="506" t="s">
        <v>2095</v>
      </c>
      <c r="E1578" s="506" t="s">
        <v>2096</v>
      </c>
      <c r="F1578" s="509">
        <v>36</v>
      </c>
      <c r="G1578" s="509">
        <v>4464</v>
      </c>
      <c r="H1578" s="509">
        <v>1</v>
      </c>
      <c r="I1578" s="509">
        <v>124</v>
      </c>
      <c r="J1578" s="509">
        <v>32</v>
      </c>
      <c r="K1578" s="509">
        <v>3975</v>
      </c>
      <c r="L1578" s="509">
        <v>0.89045698924731187</v>
      </c>
      <c r="M1578" s="509">
        <v>124.21875</v>
      </c>
      <c r="N1578" s="509">
        <v>42</v>
      </c>
      <c r="O1578" s="509">
        <v>5250</v>
      </c>
      <c r="P1578" s="522">
        <v>1.1760752688172043</v>
      </c>
      <c r="Q1578" s="510">
        <v>125</v>
      </c>
    </row>
    <row r="1579" spans="1:17" ht="14.4" customHeight="1" x14ac:dyDescent="0.3">
      <c r="A1579" s="505" t="s">
        <v>2504</v>
      </c>
      <c r="B1579" s="506" t="s">
        <v>1917</v>
      </c>
      <c r="C1579" s="506" t="s">
        <v>1894</v>
      </c>
      <c r="D1579" s="506" t="s">
        <v>2097</v>
      </c>
      <c r="E1579" s="506" t="s">
        <v>2098</v>
      </c>
      <c r="F1579" s="509">
        <v>27</v>
      </c>
      <c r="G1579" s="509">
        <v>5859</v>
      </c>
      <c r="H1579" s="509">
        <v>1</v>
      </c>
      <c r="I1579" s="509">
        <v>217</v>
      </c>
      <c r="J1579" s="509">
        <v>26</v>
      </c>
      <c r="K1579" s="509">
        <v>5655</v>
      </c>
      <c r="L1579" s="509">
        <v>0.96518177163338459</v>
      </c>
      <c r="M1579" s="509">
        <v>217.5</v>
      </c>
      <c r="N1579" s="509">
        <v>29</v>
      </c>
      <c r="O1579" s="509">
        <v>6351</v>
      </c>
      <c r="P1579" s="522">
        <v>1.083973374295955</v>
      </c>
      <c r="Q1579" s="510">
        <v>219</v>
      </c>
    </row>
    <row r="1580" spans="1:17" ht="14.4" customHeight="1" x14ac:dyDescent="0.3">
      <c r="A1580" s="505" t="s">
        <v>2504</v>
      </c>
      <c r="B1580" s="506" t="s">
        <v>1917</v>
      </c>
      <c r="C1580" s="506" t="s">
        <v>1894</v>
      </c>
      <c r="D1580" s="506" t="s">
        <v>2099</v>
      </c>
      <c r="E1580" s="506" t="s">
        <v>2100</v>
      </c>
      <c r="F1580" s="509">
        <v>4</v>
      </c>
      <c r="G1580" s="509">
        <v>868</v>
      </c>
      <c r="H1580" s="509">
        <v>1</v>
      </c>
      <c r="I1580" s="509">
        <v>217</v>
      </c>
      <c r="J1580" s="509">
        <v>6</v>
      </c>
      <c r="K1580" s="509">
        <v>1308</v>
      </c>
      <c r="L1580" s="509">
        <v>1.5069124423963134</v>
      </c>
      <c r="M1580" s="509">
        <v>218</v>
      </c>
      <c r="N1580" s="509">
        <v>2</v>
      </c>
      <c r="O1580" s="509">
        <v>438</v>
      </c>
      <c r="P1580" s="522">
        <v>0.50460829493087556</v>
      </c>
      <c r="Q1580" s="510">
        <v>219</v>
      </c>
    </row>
    <row r="1581" spans="1:17" ht="14.4" customHeight="1" x14ac:dyDescent="0.3">
      <c r="A1581" s="505" t="s">
        <v>2504</v>
      </c>
      <c r="B1581" s="506" t="s">
        <v>1917</v>
      </c>
      <c r="C1581" s="506" t="s">
        <v>1894</v>
      </c>
      <c r="D1581" s="506" t="s">
        <v>2103</v>
      </c>
      <c r="E1581" s="506" t="s">
        <v>2104</v>
      </c>
      <c r="F1581" s="509">
        <v>12</v>
      </c>
      <c r="G1581" s="509">
        <v>2628</v>
      </c>
      <c r="H1581" s="509">
        <v>1</v>
      </c>
      <c r="I1581" s="509">
        <v>219</v>
      </c>
      <c r="J1581" s="509">
        <v>17</v>
      </c>
      <c r="K1581" s="509">
        <v>3733</v>
      </c>
      <c r="L1581" s="509">
        <v>1.4204718417047184</v>
      </c>
      <c r="M1581" s="509">
        <v>219.58823529411765</v>
      </c>
      <c r="N1581" s="509">
        <v>14</v>
      </c>
      <c r="O1581" s="509">
        <v>3094</v>
      </c>
      <c r="P1581" s="522">
        <v>1.1773211567732116</v>
      </c>
      <c r="Q1581" s="510">
        <v>221</v>
      </c>
    </row>
    <row r="1582" spans="1:17" ht="14.4" customHeight="1" x14ac:dyDescent="0.3">
      <c r="A1582" s="505" t="s">
        <v>2504</v>
      </c>
      <c r="B1582" s="506" t="s">
        <v>1917</v>
      </c>
      <c r="C1582" s="506" t="s">
        <v>1894</v>
      </c>
      <c r="D1582" s="506" t="s">
        <v>2105</v>
      </c>
      <c r="E1582" s="506" t="s">
        <v>2106</v>
      </c>
      <c r="F1582" s="509"/>
      <c r="G1582" s="509"/>
      <c r="H1582" s="509"/>
      <c r="I1582" s="509"/>
      <c r="J1582" s="509">
        <v>2</v>
      </c>
      <c r="K1582" s="509">
        <v>1218</v>
      </c>
      <c r="L1582" s="509"/>
      <c r="M1582" s="509">
        <v>609</v>
      </c>
      <c r="N1582" s="509"/>
      <c r="O1582" s="509"/>
      <c r="P1582" s="522"/>
      <c r="Q1582" s="510"/>
    </row>
    <row r="1583" spans="1:17" ht="14.4" customHeight="1" x14ac:dyDescent="0.3">
      <c r="A1583" s="505" t="s">
        <v>2504</v>
      </c>
      <c r="B1583" s="506" t="s">
        <v>1917</v>
      </c>
      <c r="C1583" s="506" t="s">
        <v>1894</v>
      </c>
      <c r="D1583" s="506" t="s">
        <v>2121</v>
      </c>
      <c r="E1583" s="506" t="s">
        <v>2122</v>
      </c>
      <c r="F1583" s="509"/>
      <c r="G1583" s="509"/>
      <c r="H1583" s="509"/>
      <c r="I1583" s="509"/>
      <c r="J1583" s="509">
        <v>2</v>
      </c>
      <c r="K1583" s="509">
        <v>655</v>
      </c>
      <c r="L1583" s="509"/>
      <c r="M1583" s="509">
        <v>327.5</v>
      </c>
      <c r="N1583" s="509">
        <v>1</v>
      </c>
      <c r="O1583" s="509">
        <v>330</v>
      </c>
      <c r="P1583" s="522"/>
      <c r="Q1583" s="510">
        <v>330</v>
      </c>
    </row>
    <row r="1584" spans="1:17" ht="14.4" customHeight="1" x14ac:dyDescent="0.3">
      <c r="A1584" s="505" t="s">
        <v>2504</v>
      </c>
      <c r="B1584" s="506" t="s">
        <v>1917</v>
      </c>
      <c r="C1584" s="506" t="s">
        <v>1894</v>
      </c>
      <c r="D1584" s="506" t="s">
        <v>2125</v>
      </c>
      <c r="E1584" s="506" t="s">
        <v>2126</v>
      </c>
      <c r="F1584" s="509"/>
      <c r="G1584" s="509"/>
      <c r="H1584" s="509"/>
      <c r="I1584" s="509"/>
      <c r="J1584" s="509">
        <v>1</v>
      </c>
      <c r="K1584" s="509">
        <v>4135</v>
      </c>
      <c r="L1584" s="509"/>
      <c r="M1584" s="509">
        <v>4135</v>
      </c>
      <c r="N1584" s="509"/>
      <c r="O1584" s="509"/>
      <c r="P1584" s="522"/>
      <c r="Q1584" s="510"/>
    </row>
    <row r="1585" spans="1:17" ht="14.4" customHeight="1" x14ac:dyDescent="0.3">
      <c r="A1585" s="505" t="s">
        <v>2504</v>
      </c>
      <c r="B1585" s="506" t="s">
        <v>1917</v>
      </c>
      <c r="C1585" s="506" t="s">
        <v>1894</v>
      </c>
      <c r="D1585" s="506" t="s">
        <v>2127</v>
      </c>
      <c r="E1585" s="506" t="s">
        <v>2128</v>
      </c>
      <c r="F1585" s="509"/>
      <c r="G1585" s="509"/>
      <c r="H1585" s="509"/>
      <c r="I1585" s="509"/>
      <c r="J1585" s="509"/>
      <c r="K1585" s="509"/>
      <c r="L1585" s="509"/>
      <c r="M1585" s="509"/>
      <c r="N1585" s="509">
        <v>1</v>
      </c>
      <c r="O1585" s="509">
        <v>279</v>
      </c>
      <c r="P1585" s="522"/>
      <c r="Q1585" s="510">
        <v>279</v>
      </c>
    </row>
    <row r="1586" spans="1:17" ht="14.4" customHeight="1" x14ac:dyDescent="0.3">
      <c r="A1586" s="505" t="s">
        <v>2504</v>
      </c>
      <c r="B1586" s="506" t="s">
        <v>1917</v>
      </c>
      <c r="C1586" s="506" t="s">
        <v>1894</v>
      </c>
      <c r="D1586" s="506" t="s">
        <v>2129</v>
      </c>
      <c r="E1586" s="506" t="s">
        <v>2130</v>
      </c>
      <c r="F1586" s="509"/>
      <c r="G1586" s="509"/>
      <c r="H1586" s="509"/>
      <c r="I1586" s="509"/>
      <c r="J1586" s="509"/>
      <c r="K1586" s="509"/>
      <c r="L1586" s="509"/>
      <c r="M1586" s="509"/>
      <c r="N1586" s="509">
        <v>1</v>
      </c>
      <c r="O1586" s="509">
        <v>6264</v>
      </c>
      <c r="P1586" s="522"/>
      <c r="Q1586" s="510">
        <v>6264</v>
      </c>
    </row>
    <row r="1587" spans="1:17" ht="14.4" customHeight="1" x14ac:dyDescent="0.3">
      <c r="A1587" s="505" t="s">
        <v>2504</v>
      </c>
      <c r="B1587" s="506" t="s">
        <v>1917</v>
      </c>
      <c r="C1587" s="506" t="s">
        <v>1894</v>
      </c>
      <c r="D1587" s="506" t="s">
        <v>2137</v>
      </c>
      <c r="E1587" s="506" t="s">
        <v>2138</v>
      </c>
      <c r="F1587" s="509">
        <v>2</v>
      </c>
      <c r="G1587" s="509">
        <v>7630</v>
      </c>
      <c r="H1587" s="509">
        <v>1</v>
      </c>
      <c r="I1587" s="509">
        <v>3815</v>
      </c>
      <c r="J1587" s="509">
        <v>2</v>
      </c>
      <c r="K1587" s="509">
        <v>7642</v>
      </c>
      <c r="L1587" s="509">
        <v>1.0015727391874181</v>
      </c>
      <c r="M1587" s="509">
        <v>3821</v>
      </c>
      <c r="N1587" s="509"/>
      <c r="O1587" s="509"/>
      <c r="P1587" s="522"/>
      <c r="Q1587" s="510"/>
    </row>
    <row r="1588" spans="1:17" ht="14.4" customHeight="1" x14ac:dyDescent="0.3">
      <c r="A1588" s="505" t="s">
        <v>2504</v>
      </c>
      <c r="B1588" s="506" t="s">
        <v>1917</v>
      </c>
      <c r="C1588" s="506" t="s">
        <v>1894</v>
      </c>
      <c r="D1588" s="506" t="s">
        <v>2139</v>
      </c>
      <c r="E1588" s="506" t="s">
        <v>2140</v>
      </c>
      <c r="F1588" s="509"/>
      <c r="G1588" s="509"/>
      <c r="H1588" s="509"/>
      <c r="I1588" s="509"/>
      <c r="J1588" s="509">
        <v>1</v>
      </c>
      <c r="K1588" s="509">
        <v>5158</v>
      </c>
      <c r="L1588" s="509"/>
      <c r="M1588" s="509">
        <v>5158</v>
      </c>
      <c r="N1588" s="509"/>
      <c r="O1588" s="509"/>
      <c r="P1588" s="522"/>
      <c r="Q1588" s="510"/>
    </row>
    <row r="1589" spans="1:17" ht="14.4" customHeight="1" x14ac:dyDescent="0.3">
      <c r="A1589" s="505" t="s">
        <v>2504</v>
      </c>
      <c r="B1589" s="506" t="s">
        <v>1917</v>
      </c>
      <c r="C1589" s="506" t="s">
        <v>1894</v>
      </c>
      <c r="D1589" s="506" t="s">
        <v>2141</v>
      </c>
      <c r="E1589" s="506" t="s">
        <v>2142</v>
      </c>
      <c r="F1589" s="509">
        <v>3</v>
      </c>
      <c r="G1589" s="509">
        <v>23505</v>
      </c>
      <c r="H1589" s="509">
        <v>1</v>
      </c>
      <c r="I1589" s="509">
        <v>7835</v>
      </c>
      <c r="J1589" s="509">
        <v>3</v>
      </c>
      <c r="K1589" s="509">
        <v>23544</v>
      </c>
      <c r="L1589" s="509">
        <v>1.0016592214422464</v>
      </c>
      <c r="M1589" s="509">
        <v>7848</v>
      </c>
      <c r="N1589" s="509"/>
      <c r="O1589" s="509"/>
      <c r="P1589" s="522"/>
      <c r="Q1589" s="510"/>
    </row>
    <row r="1590" spans="1:17" ht="14.4" customHeight="1" x14ac:dyDescent="0.3">
      <c r="A1590" s="505" t="s">
        <v>2504</v>
      </c>
      <c r="B1590" s="506" t="s">
        <v>1917</v>
      </c>
      <c r="C1590" s="506" t="s">
        <v>1894</v>
      </c>
      <c r="D1590" s="506" t="s">
        <v>2153</v>
      </c>
      <c r="E1590" s="506" t="s">
        <v>2154</v>
      </c>
      <c r="F1590" s="509">
        <v>6</v>
      </c>
      <c r="G1590" s="509">
        <v>7662</v>
      </c>
      <c r="H1590" s="509">
        <v>1</v>
      </c>
      <c r="I1590" s="509">
        <v>1277</v>
      </c>
      <c r="J1590" s="509">
        <v>7</v>
      </c>
      <c r="K1590" s="509">
        <v>8948</v>
      </c>
      <c r="L1590" s="509">
        <v>1.1678412947011225</v>
      </c>
      <c r="M1590" s="509">
        <v>1278.2857142857142</v>
      </c>
      <c r="N1590" s="509">
        <v>8</v>
      </c>
      <c r="O1590" s="509">
        <v>10248</v>
      </c>
      <c r="P1590" s="522">
        <v>1.3375097885669538</v>
      </c>
      <c r="Q1590" s="510">
        <v>1281</v>
      </c>
    </row>
    <row r="1591" spans="1:17" ht="14.4" customHeight="1" x14ac:dyDescent="0.3">
      <c r="A1591" s="505" t="s">
        <v>2504</v>
      </c>
      <c r="B1591" s="506" t="s">
        <v>1917</v>
      </c>
      <c r="C1591" s="506" t="s">
        <v>1894</v>
      </c>
      <c r="D1591" s="506" t="s">
        <v>2155</v>
      </c>
      <c r="E1591" s="506" t="s">
        <v>2156</v>
      </c>
      <c r="F1591" s="509">
        <v>6</v>
      </c>
      <c r="G1591" s="509">
        <v>6984</v>
      </c>
      <c r="H1591" s="509">
        <v>1</v>
      </c>
      <c r="I1591" s="509">
        <v>1164</v>
      </c>
      <c r="J1591" s="509">
        <v>7</v>
      </c>
      <c r="K1591" s="509">
        <v>8154</v>
      </c>
      <c r="L1591" s="509">
        <v>1.1675257731958764</v>
      </c>
      <c r="M1591" s="509">
        <v>1164.8571428571429</v>
      </c>
      <c r="N1591" s="509">
        <v>8</v>
      </c>
      <c r="O1591" s="509">
        <v>9336</v>
      </c>
      <c r="P1591" s="522">
        <v>1.3367697594501717</v>
      </c>
      <c r="Q1591" s="510">
        <v>1167</v>
      </c>
    </row>
    <row r="1592" spans="1:17" ht="14.4" customHeight="1" x14ac:dyDescent="0.3">
      <c r="A1592" s="505" t="s">
        <v>2504</v>
      </c>
      <c r="B1592" s="506" t="s">
        <v>1917</v>
      </c>
      <c r="C1592" s="506" t="s">
        <v>1894</v>
      </c>
      <c r="D1592" s="506" t="s">
        <v>2157</v>
      </c>
      <c r="E1592" s="506" t="s">
        <v>2158</v>
      </c>
      <c r="F1592" s="509">
        <v>6</v>
      </c>
      <c r="G1592" s="509">
        <v>30408</v>
      </c>
      <c r="H1592" s="509">
        <v>1</v>
      </c>
      <c r="I1592" s="509">
        <v>5068</v>
      </c>
      <c r="J1592" s="509">
        <v>7</v>
      </c>
      <c r="K1592" s="509">
        <v>35488</v>
      </c>
      <c r="L1592" s="509">
        <v>1.1670612996579848</v>
      </c>
      <c r="M1592" s="509">
        <v>5069.7142857142853</v>
      </c>
      <c r="N1592" s="509">
        <v>9</v>
      </c>
      <c r="O1592" s="509">
        <v>45684</v>
      </c>
      <c r="P1592" s="522">
        <v>1.5023677979479084</v>
      </c>
      <c r="Q1592" s="510">
        <v>5076</v>
      </c>
    </row>
    <row r="1593" spans="1:17" ht="14.4" customHeight="1" x14ac:dyDescent="0.3">
      <c r="A1593" s="505" t="s">
        <v>2504</v>
      </c>
      <c r="B1593" s="506" t="s">
        <v>1917</v>
      </c>
      <c r="C1593" s="506" t="s">
        <v>1894</v>
      </c>
      <c r="D1593" s="506" t="s">
        <v>2161</v>
      </c>
      <c r="E1593" s="506" t="s">
        <v>2162</v>
      </c>
      <c r="F1593" s="509"/>
      <c r="G1593" s="509"/>
      <c r="H1593" s="509"/>
      <c r="I1593" s="509"/>
      <c r="J1593" s="509">
        <v>1</v>
      </c>
      <c r="K1593" s="509">
        <v>5508</v>
      </c>
      <c r="L1593" s="509"/>
      <c r="M1593" s="509">
        <v>5508</v>
      </c>
      <c r="N1593" s="509"/>
      <c r="O1593" s="509"/>
      <c r="P1593" s="522"/>
      <c r="Q1593" s="510"/>
    </row>
    <row r="1594" spans="1:17" ht="14.4" customHeight="1" x14ac:dyDescent="0.3">
      <c r="A1594" s="505" t="s">
        <v>2504</v>
      </c>
      <c r="B1594" s="506" t="s">
        <v>1917</v>
      </c>
      <c r="C1594" s="506" t="s">
        <v>1894</v>
      </c>
      <c r="D1594" s="506" t="s">
        <v>2167</v>
      </c>
      <c r="E1594" s="506" t="s">
        <v>2168</v>
      </c>
      <c r="F1594" s="509">
        <v>100</v>
      </c>
      <c r="G1594" s="509">
        <v>17300</v>
      </c>
      <c r="H1594" s="509">
        <v>1</v>
      </c>
      <c r="I1594" s="509">
        <v>173</v>
      </c>
      <c r="J1594" s="509">
        <v>100</v>
      </c>
      <c r="K1594" s="509">
        <v>17349</v>
      </c>
      <c r="L1594" s="509">
        <v>1.0028323699421966</v>
      </c>
      <c r="M1594" s="509">
        <v>173.49</v>
      </c>
      <c r="N1594" s="509">
        <v>96</v>
      </c>
      <c r="O1594" s="509">
        <v>16800</v>
      </c>
      <c r="P1594" s="522">
        <v>0.97109826589595372</v>
      </c>
      <c r="Q1594" s="510">
        <v>175</v>
      </c>
    </row>
    <row r="1595" spans="1:17" ht="14.4" customHeight="1" x14ac:dyDescent="0.3">
      <c r="A1595" s="505" t="s">
        <v>2504</v>
      </c>
      <c r="B1595" s="506" t="s">
        <v>1917</v>
      </c>
      <c r="C1595" s="506" t="s">
        <v>1894</v>
      </c>
      <c r="D1595" s="506" t="s">
        <v>2169</v>
      </c>
      <c r="E1595" s="506" t="s">
        <v>2170</v>
      </c>
      <c r="F1595" s="509">
        <v>17</v>
      </c>
      <c r="G1595" s="509">
        <v>33932</v>
      </c>
      <c r="H1595" s="509">
        <v>1</v>
      </c>
      <c r="I1595" s="509">
        <v>1996</v>
      </c>
      <c r="J1595" s="509">
        <v>31</v>
      </c>
      <c r="K1595" s="509">
        <v>61909</v>
      </c>
      <c r="L1595" s="509">
        <v>1.8245019450666038</v>
      </c>
      <c r="M1595" s="509">
        <v>1997.0645161290322</v>
      </c>
      <c r="N1595" s="509">
        <v>16</v>
      </c>
      <c r="O1595" s="509">
        <v>32016</v>
      </c>
      <c r="P1595" s="522">
        <v>0.9435341270776848</v>
      </c>
      <c r="Q1595" s="510">
        <v>2001</v>
      </c>
    </row>
    <row r="1596" spans="1:17" ht="14.4" customHeight="1" x14ac:dyDescent="0.3">
      <c r="A1596" s="505" t="s">
        <v>2504</v>
      </c>
      <c r="B1596" s="506" t="s">
        <v>1917</v>
      </c>
      <c r="C1596" s="506" t="s">
        <v>1894</v>
      </c>
      <c r="D1596" s="506" t="s">
        <v>2175</v>
      </c>
      <c r="E1596" s="506" t="s">
        <v>2176</v>
      </c>
      <c r="F1596" s="509">
        <v>4</v>
      </c>
      <c r="G1596" s="509">
        <v>10768</v>
      </c>
      <c r="H1596" s="509">
        <v>1</v>
      </c>
      <c r="I1596" s="509">
        <v>2692</v>
      </c>
      <c r="J1596" s="509">
        <v>3</v>
      </c>
      <c r="K1596" s="509">
        <v>8082</v>
      </c>
      <c r="L1596" s="509">
        <v>0.75055720653789004</v>
      </c>
      <c r="M1596" s="509">
        <v>2694</v>
      </c>
      <c r="N1596" s="509">
        <v>4</v>
      </c>
      <c r="O1596" s="509">
        <v>10784</v>
      </c>
      <c r="P1596" s="522">
        <v>1.0014858841010401</v>
      </c>
      <c r="Q1596" s="510">
        <v>2696</v>
      </c>
    </row>
    <row r="1597" spans="1:17" ht="14.4" customHeight="1" x14ac:dyDescent="0.3">
      <c r="A1597" s="505" t="s">
        <v>2504</v>
      </c>
      <c r="B1597" s="506" t="s">
        <v>1917</v>
      </c>
      <c r="C1597" s="506" t="s">
        <v>1894</v>
      </c>
      <c r="D1597" s="506" t="s">
        <v>2177</v>
      </c>
      <c r="E1597" s="506" t="s">
        <v>2178</v>
      </c>
      <c r="F1597" s="509">
        <v>3</v>
      </c>
      <c r="G1597" s="509">
        <v>15540</v>
      </c>
      <c r="H1597" s="509">
        <v>1</v>
      </c>
      <c r="I1597" s="509">
        <v>5180</v>
      </c>
      <c r="J1597" s="509">
        <v>3</v>
      </c>
      <c r="K1597" s="509">
        <v>15552</v>
      </c>
      <c r="L1597" s="509">
        <v>1.0007722007722009</v>
      </c>
      <c r="M1597" s="509">
        <v>5184</v>
      </c>
      <c r="N1597" s="509">
        <v>3</v>
      </c>
      <c r="O1597" s="509">
        <v>15564</v>
      </c>
      <c r="P1597" s="522">
        <v>1.0015444015444015</v>
      </c>
      <c r="Q1597" s="510">
        <v>5188</v>
      </c>
    </row>
    <row r="1598" spans="1:17" ht="14.4" customHeight="1" x14ac:dyDescent="0.3">
      <c r="A1598" s="505" t="s">
        <v>2504</v>
      </c>
      <c r="B1598" s="506" t="s">
        <v>1917</v>
      </c>
      <c r="C1598" s="506" t="s">
        <v>1894</v>
      </c>
      <c r="D1598" s="506" t="s">
        <v>2181</v>
      </c>
      <c r="E1598" s="506" t="s">
        <v>2182</v>
      </c>
      <c r="F1598" s="509"/>
      <c r="G1598" s="509"/>
      <c r="H1598" s="509"/>
      <c r="I1598" s="509"/>
      <c r="J1598" s="509">
        <v>2</v>
      </c>
      <c r="K1598" s="509">
        <v>1316</v>
      </c>
      <c r="L1598" s="509"/>
      <c r="M1598" s="509">
        <v>658</v>
      </c>
      <c r="N1598" s="509"/>
      <c r="O1598" s="509"/>
      <c r="P1598" s="522"/>
      <c r="Q1598" s="510"/>
    </row>
    <row r="1599" spans="1:17" ht="14.4" customHeight="1" x14ac:dyDescent="0.3">
      <c r="A1599" s="505" t="s">
        <v>2504</v>
      </c>
      <c r="B1599" s="506" t="s">
        <v>1917</v>
      </c>
      <c r="C1599" s="506" t="s">
        <v>1894</v>
      </c>
      <c r="D1599" s="506" t="s">
        <v>2189</v>
      </c>
      <c r="E1599" s="506" t="s">
        <v>2190</v>
      </c>
      <c r="F1599" s="509">
        <v>5</v>
      </c>
      <c r="G1599" s="509">
        <v>750</v>
      </c>
      <c r="H1599" s="509">
        <v>1</v>
      </c>
      <c r="I1599" s="509">
        <v>150</v>
      </c>
      <c r="J1599" s="509">
        <v>9</v>
      </c>
      <c r="K1599" s="509">
        <v>1353</v>
      </c>
      <c r="L1599" s="509">
        <v>1.804</v>
      </c>
      <c r="M1599" s="509">
        <v>150.33333333333334</v>
      </c>
      <c r="N1599" s="509">
        <v>4</v>
      </c>
      <c r="O1599" s="509">
        <v>604</v>
      </c>
      <c r="P1599" s="522">
        <v>0.80533333333333335</v>
      </c>
      <c r="Q1599" s="510">
        <v>151</v>
      </c>
    </row>
    <row r="1600" spans="1:17" ht="14.4" customHeight="1" x14ac:dyDescent="0.3">
      <c r="A1600" s="505" t="s">
        <v>2504</v>
      </c>
      <c r="B1600" s="506" t="s">
        <v>1917</v>
      </c>
      <c r="C1600" s="506" t="s">
        <v>1894</v>
      </c>
      <c r="D1600" s="506" t="s">
        <v>2191</v>
      </c>
      <c r="E1600" s="506" t="s">
        <v>2192</v>
      </c>
      <c r="F1600" s="509">
        <v>12</v>
      </c>
      <c r="G1600" s="509">
        <v>2316</v>
      </c>
      <c r="H1600" s="509">
        <v>1</v>
      </c>
      <c r="I1600" s="509">
        <v>193</v>
      </c>
      <c r="J1600" s="509">
        <v>9</v>
      </c>
      <c r="K1600" s="509">
        <v>1742</v>
      </c>
      <c r="L1600" s="509">
        <v>0.75215889464594132</v>
      </c>
      <c r="M1600" s="509">
        <v>193.55555555555554</v>
      </c>
      <c r="N1600" s="509">
        <v>5</v>
      </c>
      <c r="O1600" s="509">
        <v>975</v>
      </c>
      <c r="P1600" s="522">
        <v>0.42098445595854922</v>
      </c>
      <c r="Q1600" s="510">
        <v>195</v>
      </c>
    </row>
    <row r="1601" spans="1:17" ht="14.4" customHeight="1" x14ac:dyDescent="0.3">
      <c r="A1601" s="505" t="s">
        <v>2504</v>
      </c>
      <c r="B1601" s="506" t="s">
        <v>1917</v>
      </c>
      <c r="C1601" s="506" t="s">
        <v>1894</v>
      </c>
      <c r="D1601" s="506" t="s">
        <v>2193</v>
      </c>
      <c r="E1601" s="506" t="s">
        <v>2194</v>
      </c>
      <c r="F1601" s="509"/>
      <c r="G1601" s="509"/>
      <c r="H1601" s="509"/>
      <c r="I1601" s="509"/>
      <c r="J1601" s="509">
        <v>11</v>
      </c>
      <c r="K1601" s="509">
        <v>2178</v>
      </c>
      <c r="L1601" s="509"/>
      <c r="M1601" s="509">
        <v>198</v>
      </c>
      <c r="N1601" s="509"/>
      <c r="O1601" s="509"/>
      <c r="P1601" s="522"/>
      <c r="Q1601" s="510"/>
    </row>
    <row r="1602" spans="1:17" ht="14.4" customHeight="1" x14ac:dyDescent="0.3">
      <c r="A1602" s="505" t="s">
        <v>2504</v>
      </c>
      <c r="B1602" s="506" t="s">
        <v>1917</v>
      </c>
      <c r="C1602" s="506" t="s">
        <v>1894</v>
      </c>
      <c r="D1602" s="506" t="s">
        <v>2195</v>
      </c>
      <c r="E1602" s="506" t="s">
        <v>2196</v>
      </c>
      <c r="F1602" s="509"/>
      <c r="G1602" s="509"/>
      <c r="H1602" s="509"/>
      <c r="I1602" s="509"/>
      <c r="J1602" s="509">
        <v>2</v>
      </c>
      <c r="K1602" s="509">
        <v>830</v>
      </c>
      <c r="L1602" s="509"/>
      <c r="M1602" s="509">
        <v>415</v>
      </c>
      <c r="N1602" s="509"/>
      <c r="O1602" s="509"/>
      <c r="P1602" s="522"/>
      <c r="Q1602" s="510"/>
    </row>
    <row r="1603" spans="1:17" ht="14.4" customHeight="1" x14ac:dyDescent="0.3">
      <c r="A1603" s="505" t="s">
        <v>2504</v>
      </c>
      <c r="B1603" s="506" t="s">
        <v>1917</v>
      </c>
      <c r="C1603" s="506" t="s">
        <v>1894</v>
      </c>
      <c r="D1603" s="506" t="s">
        <v>2199</v>
      </c>
      <c r="E1603" s="506" t="s">
        <v>2200</v>
      </c>
      <c r="F1603" s="509">
        <v>4</v>
      </c>
      <c r="G1603" s="509">
        <v>632</v>
      </c>
      <c r="H1603" s="509">
        <v>1</v>
      </c>
      <c r="I1603" s="509">
        <v>158</v>
      </c>
      <c r="J1603" s="509">
        <v>7</v>
      </c>
      <c r="K1603" s="509">
        <v>1107</v>
      </c>
      <c r="L1603" s="509">
        <v>1.7515822784810127</v>
      </c>
      <c r="M1603" s="509">
        <v>158.14285714285714</v>
      </c>
      <c r="N1603" s="509">
        <v>3</v>
      </c>
      <c r="O1603" s="509">
        <v>477</v>
      </c>
      <c r="P1603" s="522">
        <v>0.754746835443038</v>
      </c>
      <c r="Q1603" s="510">
        <v>159</v>
      </c>
    </row>
    <row r="1604" spans="1:17" ht="14.4" customHeight="1" x14ac:dyDescent="0.3">
      <c r="A1604" s="505" t="s">
        <v>2504</v>
      </c>
      <c r="B1604" s="506" t="s">
        <v>1917</v>
      </c>
      <c r="C1604" s="506" t="s">
        <v>1894</v>
      </c>
      <c r="D1604" s="506" t="s">
        <v>2201</v>
      </c>
      <c r="E1604" s="506"/>
      <c r="F1604" s="509"/>
      <c r="G1604" s="509"/>
      <c r="H1604" s="509"/>
      <c r="I1604" s="509"/>
      <c r="J1604" s="509">
        <v>2</v>
      </c>
      <c r="K1604" s="509">
        <v>624</v>
      </c>
      <c r="L1604" s="509"/>
      <c r="M1604" s="509">
        <v>312</v>
      </c>
      <c r="N1604" s="509"/>
      <c r="O1604" s="509"/>
      <c r="P1604" s="522"/>
      <c r="Q1604" s="510"/>
    </row>
    <row r="1605" spans="1:17" ht="14.4" customHeight="1" x14ac:dyDescent="0.3">
      <c r="A1605" s="505" t="s">
        <v>2504</v>
      </c>
      <c r="B1605" s="506" t="s">
        <v>1917</v>
      </c>
      <c r="C1605" s="506" t="s">
        <v>1894</v>
      </c>
      <c r="D1605" s="506" t="s">
        <v>2202</v>
      </c>
      <c r="E1605" s="506" t="s">
        <v>2203</v>
      </c>
      <c r="F1605" s="509">
        <v>1</v>
      </c>
      <c r="G1605" s="509">
        <v>425</v>
      </c>
      <c r="H1605" s="509">
        <v>1</v>
      </c>
      <c r="I1605" s="509">
        <v>425</v>
      </c>
      <c r="J1605" s="509">
        <v>2</v>
      </c>
      <c r="K1605" s="509">
        <v>850</v>
      </c>
      <c r="L1605" s="509">
        <v>2</v>
      </c>
      <c r="M1605" s="509">
        <v>425</v>
      </c>
      <c r="N1605" s="509"/>
      <c r="O1605" s="509"/>
      <c r="P1605" s="522"/>
      <c r="Q1605" s="510"/>
    </row>
    <row r="1606" spans="1:17" ht="14.4" customHeight="1" x14ac:dyDescent="0.3">
      <c r="A1606" s="505" t="s">
        <v>2504</v>
      </c>
      <c r="B1606" s="506" t="s">
        <v>1917</v>
      </c>
      <c r="C1606" s="506" t="s">
        <v>1894</v>
      </c>
      <c r="D1606" s="506" t="s">
        <v>2204</v>
      </c>
      <c r="E1606" s="506" t="s">
        <v>2205</v>
      </c>
      <c r="F1606" s="509">
        <v>4</v>
      </c>
      <c r="G1606" s="509">
        <v>8472</v>
      </c>
      <c r="H1606" s="509">
        <v>1</v>
      </c>
      <c r="I1606" s="509">
        <v>2118</v>
      </c>
      <c r="J1606" s="509">
        <v>3</v>
      </c>
      <c r="K1606" s="509">
        <v>6357</v>
      </c>
      <c r="L1606" s="509">
        <v>0.75035410764872523</v>
      </c>
      <c r="M1606" s="509">
        <v>2119</v>
      </c>
      <c r="N1606" s="509">
        <v>9</v>
      </c>
      <c r="O1606" s="509">
        <v>19107</v>
      </c>
      <c r="P1606" s="522">
        <v>2.255311614730878</v>
      </c>
      <c r="Q1606" s="510">
        <v>2123</v>
      </c>
    </row>
    <row r="1607" spans="1:17" ht="14.4" customHeight="1" x14ac:dyDescent="0.3">
      <c r="A1607" s="505" t="s">
        <v>2504</v>
      </c>
      <c r="B1607" s="506" t="s">
        <v>1917</v>
      </c>
      <c r="C1607" s="506" t="s">
        <v>1894</v>
      </c>
      <c r="D1607" s="506" t="s">
        <v>2206</v>
      </c>
      <c r="E1607" s="506" t="s">
        <v>2138</v>
      </c>
      <c r="F1607" s="509">
        <v>2</v>
      </c>
      <c r="G1607" s="509">
        <v>3728</v>
      </c>
      <c r="H1607" s="509">
        <v>1</v>
      </c>
      <c r="I1607" s="509">
        <v>1864</v>
      </c>
      <c r="J1607" s="509">
        <v>2</v>
      </c>
      <c r="K1607" s="509">
        <v>3734</v>
      </c>
      <c r="L1607" s="509">
        <v>1.0016094420600858</v>
      </c>
      <c r="M1607" s="509">
        <v>1867</v>
      </c>
      <c r="N1607" s="509"/>
      <c r="O1607" s="509"/>
      <c r="P1607" s="522"/>
      <c r="Q1607" s="510"/>
    </row>
    <row r="1608" spans="1:17" ht="14.4" customHeight="1" x14ac:dyDescent="0.3">
      <c r="A1608" s="505" t="s">
        <v>2504</v>
      </c>
      <c r="B1608" s="506" t="s">
        <v>1917</v>
      </c>
      <c r="C1608" s="506" t="s">
        <v>1894</v>
      </c>
      <c r="D1608" s="506" t="s">
        <v>2207</v>
      </c>
      <c r="E1608" s="506" t="s">
        <v>2208</v>
      </c>
      <c r="F1608" s="509">
        <v>1</v>
      </c>
      <c r="G1608" s="509">
        <v>158</v>
      </c>
      <c r="H1608" s="509">
        <v>1</v>
      </c>
      <c r="I1608" s="509">
        <v>158</v>
      </c>
      <c r="J1608" s="509">
        <v>1</v>
      </c>
      <c r="K1608" s="509">
        <v>158</v>
      </c>
      <c r="L1608" s="509">
        <v>1</v>
      </c>
      <c r="M1608" s="509">
        <v>158</v>
      </c>
      <c r="N1608" s="509">
        <v>1</v>
      </c>
      <c r="O1608" s="509">
        <v>159</v>
      </c>
      <c r="P1608" s="522">
        <v>1.0063291139240507</v>
      </c>
      <c r="Q1608" s="510">
        <v>159</v>
      </c>
    </row>
    <row r="1609" spans="1:17" ht="14.4" customHeight="1" x14ac:dyDescent="0.3">
      <c r="A1609" s="505" t="s">
        <v>2504</v>
      </c>
      <c r="B1609" s="506" t="s">
        <v>1917</v>
      </c>
      <c r="C1609" s="506" t="s">
        <v>1894</v>
      </c>
      <c r="D1609" s="506" t="s">
        <v>2215</v>
      </c>
      <c r="E1609" s="506" t="s">
        <v>2216</v>
      </c>
      <c r="F1609" s="509">
        <v>1</v>
      </c>
      <c r="G1609" s="509">
        <v>8384</v>
      </c>
      <c r="H1609" s="509">
        <v>1</v>
      </c>
      <c r="I1609" s="509">
        <v>8384</v>
      </c>
      <c r="J1609" s="509">
        <v>2</v>
      </c>
      <c r="K1609" s="509">
        <v>16790</v>
      </c>
      <c r="L1609" s="509">
        <v>2.0026240458015265</v>
      </c>
      <c r="M1609" s="509">
        <v>8395</v>
      </c>
      <c r="N1609" s="509"/>
      <c r="O1609" s="509"/>
      <c r="P1609" s="522"/>
      <c r="Q1609" s="510"/>
    </row>
    <row r="1610" spans="1:17" ht="14.4" customHeight="1" x14ac:dyDescent="0.3">
      <c r="A1610" s="505" t="s">
        <v>2504</v>
      </c>
      <c r="B1610" s="506" t="s">
        <v>1917</v>
      </c>
      <c r="C1610" s="506" t="s">
        <v>1894</v>
      </c>
      <c r="D1610" s="506" t="s">
        <v>2223</v>
      </c>
      <c r="E1610" s="506" t="s">
        <v>2224</v>
      </c>
      <c r="F1610" s="509"/>
      <c r="G1610" s="509"/>
      <c r="H1610" s="509"/>
      <c r="I1610" s="509"/>
      <c r="J1610" s="509">
        <v>1</v>
      </c>
      <c r="K1610" s="509">
        <v>1993</v>
      </c>
      <c r="L1610" s="509"/>
      <c r="M1610" s="509">
        <v>1993</v>
      </c>
      <c r="N1610" s="509"/>
      <c r="O1610" s="509"/>
      <c r="P1610" s="522"/>
      <c r="Q1610" s="510"/>
    </row>
    <row r="1611" spans="1:17" ht="14.4" customHeight="1" x14ac:dyDescent="0.3">
      <c r="A1611" s="505" t="s">
        <v>2505</v>
      </c>
      <c r="B1611" s="506" t="s">
        <v>1917</v>
      </c>
      <c r="C1611" s="506" t="s">
        <v>1918</v>
      </c>
      <c r="D1611" s="506" t="s">
        <v>1921</v>
      </c>
      <c r="E1611" s="506" t="s">
        <v>626</v>
      </c>
      <c r="F1611" s="509">
        <v>1</v>
      </c>
      <c r="G1611" s="509">
        <v>1000.59</v>
      </c>
      <c r="H1611" s="509">
        <v>1</v>
      </c>
      <c r="I1611" s="509">
        <v>1000.59</v>
      </c>
      <c r="J1611" s="509"/>
      <c r="K1611" s="509"/>
      <c r="L1611" s="509"/>
      <c r="M1611" s="509"/>
      <c r="N1611" s="509"/>
      <c r="O1611" s="509"/>
      <c r="P1611" s="522"/>
      <c r="Q1611" s="510"/>
    </row>
    <row r="1612" spans="1:17" ht="14.4" customHeight="1" x14ac:dyDescent="0.3">
      <c r="A1612" s="505" t="s">
        <v>2505</v>
      </c>
      <c r="B1612" s="506" t="s">
        <v>1917</v>
      </c>
      <c r="C1612" s="506" t="s">
        <v>1918</v>
      </c>
      <c r="D1612" s="506" t="s">
        <v>1927</v>
      </c>
      <c r="E1612" s="506" t="s">
        <v>637</v>
      </c>
      <c r="F1612" s="509">
        <v>3.8999999999999995</v>
      </c>
      <c r="G1612" s="509">
        <v>3830.54</v>
      </c>
      <c r="H1612" s="509">
        <v>1</v>
      </c>
      <c r="I1612" s="509">
        <v>982.18974358974367</v>
      </c>
      <c r="J1612" s="509">
        <v>13.1</v>
      </c>
      <c r="K1612" s="509">
        <v>12956.239999999998</v>
      </c>
      <c r="L1612" s="509">
        <v>3.3823534018702319</v>
      </c>
      <c r="M1612" s="509">
        <v>989.02595419847319</v>
      </c>
      <c r="N1612" s="509">
        <v>12.2</v>
      </c>
      <c r="O1612" s="509">
        <v>11606.3</v>
      </c>
      <c r="P1612" s="522">
        <v>3.0299383376756279</v>
      </c>
      <c r="Q1612" s="510">
        <v>951.3360655737705</v>
      </c>
    </row>
    <row r="1613" spans="1:17" ht="14.4" customHeight="1" x14ac:dyDescent="0.3">
      <c r="A1613" s="505" t="s">
        <v>2505</v>
      </c>
      <c r="B1613" s="506" t="s">
        <v>1917</v>
      </c>
      <c r="C1613" s="506" t="s">
        <v>1918</v>
      </c>
      <c r="D1613" s="506" t="s">
        <v>1931</v>
      </c>
      <c r="E1613" s="506" t="s">
        <v>716</v>
      </c>
      <c r="F1613" s="509">
        <v>1.0099999999999998</v>
      </c>
      <c r="G1613" s="509">
        <v>10543.21</v>
      </c>
      <c r="H1613" s="509">
        <v>1</v>
      </c>
      <c r="I1613" s="509">
        <v>10438.82178217822</v>
      </c>
      <c r="J1613" s="509">
        <v>0.79999999999999993</v>
      </c>
      <c r="K1613" s="509">
        <v>8269.9</v>
      </c>
      <c r="L1613" s="509">
        <v>0.78438160674026225</v>
      </c>
      <c r="M1613" s="509">
        <v>10337.375</v>
      </c>
      <c r="N1613" s="509">
        <v>0.73</v>
      </c>
      <c r="O1613" s="509">
        <v>7218.17</v>
      </c>
      <c r="P1613" s="522">
        <v>0.68462735732286473</v>
      </c>
      <c r="Q1613" s="510">
        <v>9887.9041095890407</v>
      </c>
    </row>
    <row r="1614" spans="1:17" ht="14.4" customHeight="1" x14ac:dyDescent="0.3">
      <c r="A1614" s="505" t="s">
        <v>2505</v>
      </c>
      <c r="B1614" s="506" t="s">
        <v>1917</v>
      </c>
      <c r="C1614" s="506" t="s">
        <v>1918</v>
      </c>
      <c r="D1614" s="506" t="s">
        <v>1934</v>
      </c>
      <c r="E1614" s="506" t="s">
        <v>716</v>
      </c>
      <c r="F1614" s="509">
        <v>0.22</v>
      </c>
      <c r="G1614" s="509">
        <v>1418.98</v>
      </c>
      <c r="H1614" s="509">
        <v>1</v>
      </c>
      <c r="I1614" s="509">
        <v>6449.909090909091</v>
      </c>
      <c r="J1614" s="509">
        <v>0.3</v>
      </c>
      <c r="K1614" s="509">
        <v>1951.96</v>
      </c>
      <c r="L1614" s="509">
        <v>1.3756078309771809</v>
      </c>
      <c r="M1614" s="509">
        <v>6506.5333333333338</v>
      </c>
      <c r="N1614" s="509"/>
      <c r="O1614" s="509"/>
      <c r="P1614" s="522"/>
      <c r="Q1614" s="510"/>
    </row>
    <row r="1615" spans="1:17" ht="14.4" customHeight="1" x14ac:dyDescent="0.3">
      <c r="A1615" s="505" t="s">
        <v>2505</v>
      </c>
      <c r="B1615" s="506" t="s">
        <v>1917</v>
      </c>
      <c r="C1615" s="506" t="s">
        <v>1918</v>
      </c>
      <c r="D1615" s="506" t="s">
        <v>1938</v>
      </c>
      <c r="E1615" s="506" t="s">
        <v>641</v>
      </c>
      <c r="F1615" s="509"/>
      <c r="G1615" s="509"/>
      <c r="H1615" s="509"/>
      <c r="I1615" s="509"/>
      <c r="J1615" s="509">
        <v>1</v>
      </c>
      <c r="K1615" s="509">
        <v>975.22</v>
      </c>
      <c r="L1615" s="509"/>
      <c r="M1615" s="509">
        <v>975.22</v>
      </c>
      <c r="N1615" s="509"/>
      <c r="O1615" s="509"/>
      <c r="P1615" s="522"/>
      <c r="Q1615" s="510"/>
    </row>
    <row r="1616" spans="1:17" ht="14.4" customHeight="1" x14ac:dyDescent="0.3">
      <c r="A1616" s="505" t="s">
        <v>2505</v>
      </c>
      <c r="B1616" s="506" t="s">
        <v>1917</v>
      </c>
      <c r="C1616" s="506" t="s">
        <v>1918</v>
      </c>
      <c r="D1616" s="506" t="s">
        <v>1942</v>
      </c>
      <c r="E1616" s="506" t="s">
        <v>660</v>
      </c>
      <c r="F1616" s="509">
        <v>0.2</v>
      </c>
      <c r="G1616" s="509">
        <v>1082.6600000000001</v>
      </c>
      <c r="H1616" s="509">
        <v>1</v>
      </c>
      <c r="I1616" s="509">
        <v>5413.3</v>
      </c>
      <c r="J1616" s="509">
        <v>0.08</v>
      </c>
      <c r="K1616" s="509">
        <v>436.86</v>
      </c>
      <c r="L1616" s="509">
        <v>0.40350617922524151</v>
      </c>
      <c r="M1616" s="509">
        <v>5460.75</v>
      </c>
      <c r="N1616" s="509"/>
      <c r="O1616" s="509"/>
      <c r="P1616" s="522"/>
      <c r="Q1616" s="510"/>
    </row>
    <row r="1617" spans="1:17" ht="14.4" customHeight="1" x14ac:dyDescent="0.3">
      <c r="A1617" s="505" t="s">
        <v>2505</v>
      </c>
      <c r="B1617" s="506" t="s">
        <v>1917</v>
      </c>
      <c r="C1617" s="506" t="s">
        <v>1918</v>
      </c>
      <c r="D1617" s="506" t="s">
        <v>1943</v>
      </c>
      <c r="E1617" s="506" t="s">
        <v>660</v>
      </c>
      <c r="F1617" s="509">
        <v>3.35</v>
      </c>
      <c r="G1617" s="509">
        <v>36447.58</v>
      </c>
      <c r="H1617" s="509">
        <v>1</v>
      </c>
      <c r="I1617" s="509">
        <v>10879.874626865672</v>
      </c>
      <c r="J1617" s="509">
        <v>4.7900000000000018</v>
      </c>
      <c r="K1617" s="509">
        <v>52346.860000000015</v>
      </c>
      <c r="L1617" s="509">
        <v>1.4362232005526845</v>
      </c>
      <c r="M1617" s="509">
        <v>10928.363256784967</v>
      </c>
      <c r="N1617" s="509">
        <v>0.67999999999999994</v>
      </c>
      <c r="O1617" s="509">
        <v>6020.7199999999993</v>
      </c>
      <c r="P1617" s="522">
        <v>0.16518847067487058</v>
      </c>
      <c r="Q1617" s="510">
        <v>8854</v>
      </c>
    </row>
    <row r="1618" spans="1:17" ht="14.4" customHeight="1" x14ac:dyDescent="0.3">
      <c r="A1618" s="505" t="s">
        <v>2505</v>
      </c>
      <c r="B1618" s="506" t="s">
        <v>1917</v>
      </c>
      <c r="C1618" s="506" t="s">
        <v>1918</v>
      </c>
      <c r="D1618" s="506" t="s">
        <v>1944</v>
      </c>
      <c r="E1618" s="506" t="s">
        <v>738</v>
      </c>
      <c r="F1618" s="509">
        <v>0.2</v>
      </c>
      <c r="G1618" s="509">
        <v>389.52</v>
      </c>
      <c r="H1618" s="509">
        <v>1</v>
      </c>
      <c r="I1618" s="509">
        <v>1947.6</v>
      </c>
      <c r="J1618" s="509">
        <v>0.1</v>
      </c>
      <c r="K1618" s="509">
        <v>195.61</v>
      </c>
      <c r="L1618" s="509">
        <v>0.50218217293078671</v>
      </c>
      <c r="M1618" s="509">
        <v>1956.1000000000001</v>
      </c>
      <c r="N1618" s="509"/>
      <c r="O1618" s="509"/>
      <c r="P1618" s="522"/>
      <c r="Q1618" s="510"/>
    </row>
    <row r="1619" spans="1:17" ht="14.4" customHeight="1" x14ac:dyDescent="0.3">
      <c r="A1619" s="505" t="s">
        <v>2505</v>
      </c>
      <c r="B1619" s="506" t="s">
        <v>1917</v>
      </c>
      <c r="C1619" s="506" t="s">
        <v>1918</v>
      </c>
      <c r="D1619" s="506" t="s">
        <v>1945</v>
      </c>
      <c r="E1619" s="506" t="s">
        <v>660</v>
      </c>
      <c r="F1619" s="509"/>
      <c r="G1619" s="509"/>
      <c r="H1619" s="509"/>
      <c r="I1619" s="509"/>
      <c r="J1619" s="509">
        <v>3.4</v>
      </c>
      <c r="K1619" s="509">
        <v>7426.630000000001</v>
      </c>
      <c r="L1619" s="509"/>
      <c r="M1619" s="509">
        <v>2184.302941176471</v>
      </c>
      <c r="N1619" s="509">
        <v>13.800000000000004</v>
      </c>
      <c r="O1619" s="509">
        <v>24437.039999999997</v>
      </c>
      <c r="P1619" s="522"/>
      <c r="Q1619" s="510">
        <v>1770.7999999999993</v>
      </c>
    </row>
    <row r="1620" spans="1:17" ht="14.4" customHeight="1" x14ac:dyDescent="0.3">
      <c r="A1620" s="505" t="s">
        <v>2505</v>
      </c>
      <c r="B1620" s="506" t="s">
        <v>1917</v>
      </c>
      <c r="C1620" s="506" t="s">
        <v>1918</v>
      </c>
      <c r="D1620" s="506" t="s">
        <v>1947</v>
      </c>
      <c r="E1620" s="506" t="s">
        <v>622</v>
      </c>
      <c r="F1620" s="509"/>
      <c r="G1620" s="509"/>
      <c r="H1620" s="509"/>
      <c r="I1620" s="509"/>
      <c r="J1620" s="509">
        <v>0.05</v>
      </c>
      <c r="K1620" s="509">
        <v>47.24</v>
      </c>
      <c r="L1620" s="509"/>
      <c r="M1620" s="509">
        <v>944.8</v>
      </c>
      <c r="N1620" s="509"/>
      <c r="O1620" s="509"/>
      <c r="P1620" s="522"/>
      <c r="Q1620" s="510"/>
    </row>
    <row r="1621" spans="1:17" ht="14.4" customHeight="1" x14ac:dyDescent="0.3">
      <c r="A1621" s="505" t="s">
        <v>2505</v>
      </c>
      <c r="B1621" s="506" t="s">
        <v>1917</v>
      </c>
      <c r="C1621" s="506" t="s">
        <v>1918</v>
      </c>
      <c r="D1621" s="506" t="s">
        <v>1948</v>
      </c>
      <c r="E1621" s="506" t="s">
        <v>660</v>
      </c>
      <c r="F1621" s="509"/>
      <c r="G1621" s="509"/>
      <c r="H1621" s="509"/>
      <c r="I1621" s="509"/>
      <c r="J1621" s="509"/>
      <c r="K1621" s="509"/>
      <c r="L1621" s="509"/>
      <c r="M1621" s="509"/>
      <c r="N1621" s="509">
        <v>0.36000000000000004</v>
      </c>
      <c r="O1621" s="509">
        <v>12466.439999999999</v>
      </c>
      <c r="P1621" s="522"/>
      <c r="Q1621" s="510">
        <v>34628.999999999993</v>
      </c>
    </row>
    <row r="1622" spans="1:17" ht="14.4" customHeight="1" x14ac:dyDescent="0.3">
      <c r="A1622" s="505" t="s">
        <v>2505</v>
      </c>
      <c r="B1622" s="506" t="s">
        <v>1917</v>
      </c>
      <c r="C1622" s="506" t="s">
        <v>1887</v>
      </c>
      <c r="D1622" s="506" t="s">
        <v>1959</v>
      </c>
      <c r="E1622" s="506" t="s">
        <v>1960</v>
      </c>
      <c r="F1622" s="509">
        <v>1</v>
      </c>
      <c r="G1622" s="509">
        <v>972.32</v>
      </c>
      <c r="H1622" s="509">
        <v>1</v>
      </c>
      <c r="I1622" s="509">
        <v>972.32</v>
      </c>
      <c r="J1622" s="509">
        <v>3</v>
      </c>
      <c r="K1622" s="509">
        <v>2916.96</v>
      </c>
      <c r="L1622" s="509">
        <v>3</v>
      </c>
      <c r="M1622" s="509">
        <v>972.32</v>
      </c>
      <c r="N1622" s="509">
        <v>2</v>
      </c>
      <c r="O1622" s="509">
        <v>1944.64</v>
      </c>
      <c r="P1622" s="522">
        <v>2</v>
      </c>
      <c r="Q1622" s="510">
        <v>972.32</v>
      </c>
    </row>
    <row r="1623" spans="1:17" ht="14.4" customHeight="1" x14ac:dyDescent="0.3">
      <c r="A1623" s="505" t="s">
        <v>2505</v>
      </c>
      <c r="B1623" s="506" t="s">
        <v>1917</v>
      </c>
      <c r="C1623" s="506" t="s">
        <v>1887</v>
      </c>
      <c r="D1623" s="506" t="s">
        <v>1962</v>
      </c>
      <c r="E1623" s="506" t="s">
        <v>1960</v>
      </c>
      <c r="F1623" s="509">
        <v>1</v>
      </c>
      <c r="G1623" s="509">
        <v>1707.31</v>
      </c>
      <c r="H1623" s="509">
        <v>1</v>
      </c>
      <c r="I1623" s="509">
        <v>1707.31</v>
      </c>
      <c r="J1623" s="509">
        <v>3</v>
      </c>
      <c r="K1623" s="509">
        <v>5121.93</v>
      </c>
      <c r="L1623" s="509">
        <v>3.0000000000000004</v>
      </c>
      <c r="M1623" s="509">
        <v>1707.3100000000002</v>
      </c>
      <c r="N1623" s="509"/>
      <c r="O1623" s="509"/>
      <c r="P1623" s="522"/>
      <c r="Q1623" s="510"/>
    </row>
    <row r="1624" spans="1:17" ht="14.4" customHeight="1" x14ac:dyDescent="0.3">
      <c r="A1624" s="505" t="s">
        <v>2505</v>
      </c>
      <c r="B1624" s="506" t="s">
        <v>1917</v>
      </c>
      <c r="C1624" s="506" t="s">
        <v>1887</v>
      </c>
      <c r="D1624" s="506" t="s">
        <v>1963</v>
      </c>
      <c r="E1624" s="506" t="s">
        <v>1960</v>
      </c>
      <c r="F1624" s="509"/>
      <c r="G1624" s="509"/>
      <c r="H1624" s="509"/>
      <c r="I1624" s="509"/>
      <c r="J1624" s="509">
        <v>1</v>
      </c>
      <c r="K1624" s="509">
        <v>2066.3000000000002</v>
      </c>
      <c r="L1624" s="509"/>
      <c r="M1624" s="509">
        <v>2066.3000000000002</v>
      </c>
      <c r="N1624" s="509"/>
      <c r="O1624" s="509"/>
      <c r="P1624" s="522"/>
      <c r="Q1624" s="510"/>
    </row>
    <row r="1625" spans="1:17" ht="14.4" customHeight="1" x14ac:dyDescent="0.3">
      <c r="A1625" s="505" t="s">
        <v>2505</v>
      </c>
      <c r="B1625" s="506" t="s">
        <v>1917</v>
      </c>
      <c r="C1625" s="506" t="s">
        <v>1887</v>
      </c>
      <c r="D1625" s="506" t="s">
        <v>1964</v>
      </c>
      <c r="E1625" s="506" t="s">
        <v>1965</v>
      </c>
      <c r="F1625" s="509">
        <v>1</v>
      </c>
      <c r="G1625" s="509">
        <v>1932.09</v>
      </c>
      <c r="H1625" s="509">
        <v>1</v>
      </c>
      <c r="I1625" s="509">
        <v>1932.09</v>
      </c>
      <c r="J1625" s="509">
        <v>2</v>
      </c>
      <c r="K1625" s="509">
        <v>3864.18</v>
      </c>
      <c r="L1625" s="509">
        <v>2</v>
      </c>
      <c r="M1625" s="509">
        <v>1932.09</v>
      </c>
      <c r="N1625" s="509"/>
      <c r="O1625" s="509"/>
      <c r="P1625" s="522"/>
      <c r="Q1625" s="510"/>
    </row>
    <row r="1626" spans="1:17" ht="14.4" customHeight="1" x14ac:dyDescent="0.3">
      <c r="A1626" s="505" t="s">
        <v>2505</v>
      </c>
      <c r="B1626" s="506" t="s">
        <v>1917</v>
      </c>
      <c r="C1626" s="506" t="s">
        <v>1887</v>
      </c>
      <c r="D1626" s="506" t="s">
        <v>1966</v>
      </c>
      <c r="E1626" s="506" t="s">
        <v>1967</v>
      </c>
      <c r="F1626" s="509">
        <v>1</v>
      </c>
      <c r="G1626" s="509">
        <v>1027.76</v>
      </c>
      <c r="H1626" s="509">
        <v>1</v>
      </c>
      <c r="I1626" s="509">
        <v>1027.76</v>
      </c>
      <c r="J1626" s="509"/>
      <c r="K1626" s="509"/>
      <c r="L1626" s="509"/>
      <c r="M1626" s="509"/>
      <c r="N1626" s="509">
        <v>2</v>
      </c>
      <c r="O1626" s="509">
        <v>2055.52</v>
      </c>
      <c r="P1626" s="522">
        <v>2</v>
      </c>
      <c r="Q1626" s="510">
        <v>1027.76</v>
      </c>
    </row>
    <row r="1627" spans="1:17" ht="14.4" customHeight="1" x14ac:dyDescent="0.3">
      <c r="A1627" s="505" t="s">
        <v>2505</v>
      </c>
      <c r="B1627" s="506" t="s">
        <v>1917</v>
      </c>
      <c r="C1627" s="506" t="s">
        <v>1887</v>
      </c>
      <c r="D1627" s="506" t="s">
        <v>1991</v>
      </c>
      <c r="E1627" s="506" t="s">
        <v>1992</v>
      </c>
      <c r="F1627" s="509">
        <v>1</v>
      </c>
      <c r="G1627" s="509">
        <v>1002.8</v>
      </c>
      <c r="H1627" s="509">
        <v>1</v>
      </c>
      <c r="I1627" s="509">
        <v>1002.8</v>
      </c>
      <c r="J1627" s="509"/>
      <c r="K1627" s="509"/>
      <c r="L1627" s="509"/>
      <c r="M1627" s="509"/>
      <c r="N1627" s="509">
        <v>2</v>
      </c>
      <c r="O1627" s="509">
        <v>2005.6</v>
      </c>
      <c r="P1627" s="522">
        <v>2</v>
      </c>
      <c r="Q1627" s="510">
        <v>1002.8</v>
      </c>
    </row>
    <row r="1628" spans="1:17" ht="14.4" customHeight="1" x14ac:dyDescent="0.3">
      <c r="A1628" s="505" t="s">
        <v>2505</v>
      </c>
      <c r="B1628" s="506" t="s">
        <v>1917</v>
      </c>
      <c r="C1628" s="506" t="s">
        <v>1887</v>
      </c>
      <c r="D1628" s="506" t="s">
        <v>2015</v>
      </c>
      <c r="E1628" s="506" t="s">
        <v>2014</v>
      </c>
      <c r="F1628" s="509"/>
      <c r="G1628" s="509"/>
      <c r="H1628" s="509"/>
      <c r="I1628" s="509"/>
      <c r="J1628" s="509">
        <v>4</v>
      </c>
      <c r="K1628" s="509">
        <v>21036.92</v>
      </c>
      <c r="L1628" s="509"/>
      <c r="M1628" s="509">
        <v>5259.23</v>
      </c>
      <c r="N1628" s="509"/>
      <c r="O1628" s="509"/>
      <c r="P1628" s="522"/>
      <c r="Q1628" s="510"/>
    </row>
    <row r="1629" spans="1:17" ht="14.4" customHeight="1" x14ac:dyDescent="0.3">
      <c r="A1629" s="505" t="s">
        <v>2505</v>
      </c>
      <c r="B1629" s="506" t="s">
        <v>1917</v>
      </c>
      <c r="C1629" s="506" t="s">
        <v>1887</v>
      </c>
      <c r="D1629" s="506" t="s">
        <v>2016</v>
      </c>
      <c r="E1629" s="506" t="s">
        <v>2017</v>
      </c>
      <c r="F1629" s="509">
        <v>2</v>
      </c>
      <c r="G1629" s="509">
        <v>2994.88</v>
      </c>
      <c r="H1629" s="509">
        <v>1</v>
      </c>
      <c r="I1629" s="509">
        <v>1497.44</v>
      </c>
      <c r="J1629" s="509"/>
      <c r="K1629" s="509"/>
      <c r="L1629" s="509"/>
      <c r="M1629" s="509"/>
      <c r="N1629" s="509">
        <v>2</v>
      </c>
      <c r="O1629" s="509">
        <v>2994.88</v>
      </c>
      <c r="P1629" s="522">
        <v>1</v>
      </c>
      <c r="Q1629" s="510">
        <v>1497.44</v>
      </c>
    </row>
    <row r="1630" spans="1:17" ht="14.4" customHeight="1" x14ac:dyDescent="0.3">
      <c r="A1630" s="505" t="s">
        <v>2505</v>
      </c>
      <c r="B1630" s="506" t="s">
        <v>1917</v>
      </c>
      <c r="C1630" s="506" t="s">
        <v>1887</v>
      </c>
      <c r="D1630" s="506" t="s">
        <v>2022</v>
      </c>
      <c r="E1630" s="506" t="s">
        <v>2023</v>
      </c>
      <c r="F1630" s="509"/>
      <c r="G1630" s="509"/>
      <c r="H1630" s="509"/>
      <c r="I1630" s="509"/>
      <c r="J1630" s="509">
        <v>1</v>
      </c>
      <c r="K1630" s="509">
        <v>831.16</v>
      </c>
      <c r="L1630" s="509"/>
      <c r="M1630" s="509">
        <v>831.16</v>
      </c>
      <c r="N1630" s="509"/>
      <c r="O1630" s="509"/>
      <c r="P1630" s="522"/>
      <c r="Q1630" s="510"/>
    </row>
    <row r="1631" spans="1:17" ht="14.4" customHeight="1" x14ac:dyDescent="0.3">
      <c r="A1631" s="505" t="s">
        <v>2505</v>
      </c>
      <c r="B1631" s="506" t="s">
        <v>1917</v>
      </c>
      <c r="C1631" s="506" t="s">
        <v>1887</v>
      </c>
      <c r="D1631" s="506" t="s">
        <v>2024</v>
      </c>
      <c r="E1631" s="506" t="s">
        <v>2023</v>
      </c>
      <c r="F1631" s="509"/>
      <c r="G1631" s="509"/>
      <c r="H1631" s="509"/>
      <c r="I1631" s="509"/>
      <c r="J1631" s="509">
        <v>8</v>
      </c>
      <c r="K1631" s="509">
        <v>7104.48</v>
      </c>
      <c r="L1631" s="509"/>
      <c r="M1631" s="509">
        <v>888.06</v>
      </c>
      <c r="N1631" s="509"/>
      <c r="O1631" s="509"/>
      <c r="P1631" s="522"/>
      <c r="Q1631" s="510"/>
    </row>
    <row r="1632" spans="1:17" ht="14.4" customHeight="1" x14ac:dyDescent="0.3">
      <c r="A1632" s="505" t="s">
        <v>2505</v>
      </c>
      <c r="B1632" s="506" t="s">
        <v>1917</v>
      </c>
      <c r="C1632" s="506" t="s">
        <v>1887</v>
      </c>
      <c r="D1632" s="506" t="s">
        <v>2025</v>
      </c>
      <c r="E1632" s="506" t="s">
        <v>2026</v>
      </c>
      <c r="F1632" s="509"/>
      <c r="G1632" s="509"/>
      <c r="H1632" s="509"/>
      <c r="I1632" s="509"/>
      <c r="J1632" s="509">
        <v>2</v>
      </c>
      <c r="K1632" s="509">
        <v>1776.12</v>
      </c>
      <c r="L1632" s="509"/>
      <c r="M1632" s="509">
        <v>888.06</v>
      </c>
      <c r="N1632" s="509"/>
      <c r="O1632" s="509"/>
      <c r="P1632" s="522"/>
      <c r="Q1632" s="510"/>
    </row>
    <row r="1633" spans="1:17" ht="14.4" customHeight="1" x14ac:dyDescent="0.3">
      <c r="A1633" s="505" t="s">
        <v>2505</v>
      </c>
      <c r="B1633" s="506" t="s">
        <v>1917</v>
      </c>
      <c r="C1633" s="506" t="s">
        <v>1887</v>
      </c>
      <c r="D1633" s="506" t="s">
        <v>2029</v>
      </c>
      <c r="E1633" s="506" t="s">
        <v>2030</v>
      </c>
      <c r="F1633" s="509"/>
      <c r="G1633" s="509"/>
      <c r="H1633" s="509"/>
      <c r="I1633" s="509"/>
      <c r="J1633" s="509">
        <v>7</v>
      </c>
      <c r="K1633" s="509">
        <v>27291.599999999999</v>
      </c>
      <c r="L1633" s="509"/>
      <c r="M1633" s="509">
        <v>3898.7999999999997</v>
      </c>
      <c r="N1633" s="509"/>
      <c r="O1633" s="509"/>
      <c r="P1633" s="522"/>
      <c r="Q1633" s="510"/>
    </row>
    <row r="1634" spans="1:17" ht="14.4" customHeight="1" x14ac:dyDescent="0.3">
      <c r="A1634" s="505" t="s">
        <v>2505</v>
      </c>
      <c r="B1634" s="506" t="s">
        <v>1917</v>
      </c>
      <c r="C1634" s="506" t="s">
        <v>1887</v>
      </c>
      <c r="D1634" s="506" t="s">
        <v>2307</v>
      </c>
      <c r="E1634" s="506" t="s">
        <v>2308</v>
      </c>
      <c r="F1634" s="509"/>
      <c r="G1634" s="509"/>
      <c r="H1634" s="509"/>
      <c r="I1634" s="509"/>
      <c r="J1634" s="509">
        <v>3</v>
      </c>
      <c r="K1634" s="509">
        <v>10933.74</v>
      </c>
      <c r="L1634" s="509"/>
      <c r="M1634" s="509">
        <v>3644.58</v>
      </c>
      <c r="N1634" s="509">
        <v>6</v>
      </c>
      <c r="O1634" s="509">
        <v>21867.48</v>
      </c>
      <c r="P1634" s="522"/>
      <c r="Q1634" s="510">
        <v>3644.58</v>
      </c>
    </row>
    <row r="1635" spans="1:17" ht="14.4" customHeight="1" x14ac:dyDescent="0.3">
      <c r="A1635" s="505" t="s">
        <v>2505</v>
      </c>
      <c r="B1635" s="506" t="s">
        <v>1917</v>
      </c>
      <c r="C1635" s="506" t="s">
        <v>1887</v>
      </c>
      <c r="D1635" s="506" t="s">
        <v>2039</v>
      </c>
      <c r="E1635" s="506" t="s">
        <v>2040</v>
      </c>
      <c r="F1635" s="509"/>
      <c r="G1635" s="509"/>
      <c r="H1635" s="509"/>
      <c r="I1635" s="509"/>
      <c r="J1635" s="509">
        <v>5</v>
      </c>
      <c r="K1635" s="509">
        <v>1795.5</v>
      </c>
      <c r="L1635" s="509"/>
      <c r="M1635" s="509">
        <v>359.1</v>
      </c>
      <c r="N1635" s="509"/>
      <c r="O1635" s="509"/>
      <c r="P1635" s="522"/>
      <c r="Q1635" s="510"/>
    </row>
    <row r="1636" spans="1:17" ht="14.4" customHeight="1" x14ac:dyDescent="0.3">
      <c r="A1636" s="505" t="s">
        <v>2505</v>
      </c>
      <c r="B1636" s="506" t="s">
        <v>1917</v>
      </c>
      <c r="C1636" s="506" t="s">
        <v>1887</v>
      </c>
      <c r="D1636" s="506" t="s">
        <v>2041</v>
      </c>
      <c r="E1636" s="506" t="s">
        <v>2042</v>
      </c>
      <c r="F1636" s="509"/>
      <c r="G1636" s="509"/>
      <c r="H1636" s="509"/>
      <c r="I1636" s="509"/>
      <c r="J1636" s="509">
        <v>1</v>
      </c>
      <c r="K1636" s="509">
        <v>893.9</v>
      </c>
      <c r="L1636" s="509"/>
      <c r="M1636" s="509">
        <v>893.9</v>
      </c>
      <c r="N1636" s="509"/>
      <c r="O1636" s="509"/>
      <c r="P1636" s="522"/>
      <c r="Q1636" s="510"/>
    </row>
    <row r="1637" spans="1:17" ht="14.4" customHeight="1" x14ac:dyDescent="0.3">
      <c r="A1637" s="505" t="s">
        <v>2505</v>
      </c>
      <c r="B1637" s="506" t="s">
        <v>1917</v>
      </c>
      <c r="C1637" s="506" t="s">
        <v>1887</v>
      </c>
      <c r="D1637" s="506" t="s">
        <v>2043</v>
      </c>
      <c r="E1637" s="506" t="s">
        <v>2044</v>
      </c>
      <c r="F1637" s="509">
        <v>1</v>
      </c>
      <c r="G1637" s="509">
        <v>16831.689999999999</v>
      </c>
      <c r="H1637" s="509">
        <v>1</v>
      </c>
      <c r="I1637" s="509">
        <v>16831.689999999999</v>
      </c>
      <c r="J1637" s="509">
        <v>3</v>
      </c>
      <c r="K1637" s="509">
        <v>50495.069999999992</v>
      </c>
      <c r="L1637" s="509">
        <v>3</v>
      </c>
      <c r="M1637" s="509">
        <v>16831.689999999999</v>
      </c>
      <c r="N1637" s="509"/>
      <c r="O1637" s="509"/>
      <c r="P1637" s="522"/>
      <c r="Q1637" s="510"/>
    </row>
    <row r="1638" spans="1:17" ht="14.4" customHeight="1" x14ac:dyDescent="0.3">
      <c r="A1638" s="505" t="s">
        <v>2505</v>
      </c>
      <c r="B1638" s="506" t="s">
        <v>1917</v>
      </c>
      <c r="C1638" s="506" t="s">
        <v>1887</v>
      </c>
      <c r="D1638" s="506" t="s">
        <v>2047</v>
      </c>
      <c r="E1638" s="506" t="s">
        <v>2048</v>
      </c>
      <c r="F1638" s="509"/>
      <c r="G1638" s="509"/>
      <c r="H1638" s="509"/>
      <c r="I1638" s="509"/>
      <c r="J1638" s="509">
        <v>4</v>
      </c>
      <c r="K1638" s="509">
        <v>26348.52</v>
      </c>
      <c r="L1638" s="509"/>
      <c r="M1638" s="509">
        <v>6587.13</v>
      </c>
      <c r="N1638" s="509"/>
      <c r="O1638" s="509"/>
      <c r="P1638" s="522"/>
      <c r="Q1638" s="510"/>
    </row>
    <row r="1639" spans="1:17" ht="14.4" customHeight="1" x14ac:dyDescent="0.3">
      <c r="A1639" s="505" t="s">
        <v>2505</v>
      </c>
      <c r="B1639" s="506" t="s">
        <v>1917</v>
      </c>
      <c r="C1639" s="506" t="s">
        <v>1887</v>
      </c>
      <c r="D1639" s="506" t="s">
        <v>2049</v>
      </c>
      <c r="E1639" s="506" t="s">
        <v>2050</v>
      </c>
      <c r="F1639" s="509"/>
      <c r="G1639" s="509"/>
      <c r="H1639" s="509"/>
      <c r="I1639" s="509"/>
      <c r="J1639" s="509">
        <v>2</v>
      </c>
      <c r="K1639" s="509">
        <v>3683.24</v>
      </c>
      <c r="L1639" s="509"/>
      <c r="M1639" s="509">
        <v>1841.62</v>
      </c>
      <c r="N1639" s="509"/>
      <c r="O1639" s="509"/>
      <c r="P1639" s="522"/>
      <c r="Q1639" s="510"/>
    </row>
    <row r="1640" spans="1:17" ht="14.4" customHeight="1" x14ac:dyDescent="0.3">
      <c r="A1640" s="505" t="s">
        <v>2505</v>
      </c>
      <c r="B1640" s="506" t="s">
        <v>1917</v>
      </c>
      <c r="C1640" s="506" t="s">
        <v>1887</v>
      </c>
      <c r="D1640" s="506" t="s">
        <v>2065</v>
      </c>
      <c r="E1640" s="506" t="s">
        <v>2066</v>
      </c>
      <c r="F1640" s="509"/>
      <c r="G1640" s="509"/>
      <c r="H1640" s="509"/>
      <c r="I1640" s="509"/>
      <c r="J1640" s="509">
        <v>1</v>
      </c>
      <c r="K1640" s="509">
        <v>3106.5</v>
      </c>
      <c r="L1640" s="509"/>
      <c r="M1640" s="509">
        <v>3106.5</v>
      </c>
      <c r="N1640" s="509"/>
      <c r="O1640" s="509"/>
      <c r="P1640" s="522"/>
      <c r="Q1640" s="510"/>
    </row>
    <row r="1641" spans="1:17" ht="14.4" customHeight="1" x14ac:dyDescent="0.3">
      <c r="A1641" s="505" t="s">
        <v>2505</v>
      </c>
      <c r="B1641" s="506" t="s">
        <v>1917</v>
      </c>
      <c r="C1641" s="506" t="s">
        <v>1887</v>
      </c>
      <c r="D1641" s="506" t="s">
        <v>2406</v>
      </c>
      <c r="E1641" s="506" t="s">
        <v>2407</v>
      </c>
      <c r="F1641" s="509"/>
      <c r="G1641" s="509"/>
      <c r="H1641" s="509"/>
      <c r="I1641" s="509"/>
      <c r="J1641" s="509">
        <v>1</v>
      </c>
      <c r="K1641" s="509">
        <v>11608.31</v>
      </c>
      <c r="L1641" s="509"/>
      <c r="M1641" s="509">
        <v>11608.31</v>
      </c>
      <c r="N1641" s="509"/>
      <c r="O1641" s="509"/>
      <c r="P1641" s="522"/>
      <c r="Q1641" s="510"/>
    </row>
    <row r="1642" spans="1:17" ht="14.4" customHeight="1" x14ac:dyDescent="0.3">
      <c r="A1642" s="505" t="s">
        <v>2505</v>
      </c>
      <c r="B1642" s="506" t="s">
        <v>1917</v>
      </c>
      <c r="C1642" s="506" t="s">
        <v>1887</v>
      </c>
      <c r="D1642" s="506" t="s">
        <v>2067</v>
      </c>
      <c r="E1642" s="506" t="s">
        <v>2068</v>
      </c>
      <c r="F1642" s="509"/>
      <c r="G1642" s="509"/>
      <c r="H1642" s="509"/>
      <c r="I1642" s="509"/>
      <c r="J1642" s="509">
        <v>1</v>
      </c>
      <c r="K1642" s="509">
        <v>380.86</v>
      </c>
      <c r="L1642" s="509"/>
      <c r="M1642" s="509">
        <v>380.86</v>
      </c>
      <c r="N1642" s="509"/>
      <c r="O1642" s="509"/>
      <c r="P1642" s="522"/>
      <c r="Q1642" s="510"/>
    </row>
    <row r="1643" spans="1:17" ht="14.4" customHeight="1" x14ac:dyDescent="0.3">
      <c r="A1643" s="505" t="s">
        <v>2505</v>
      </c>
      <c r="B1643" s="506" t="s">
        <v>1917</v>
      </c>
      <c r="C1643" s="506" t="s">
        <v>1887</v>
      </c>
      <c r="D1643" s="506" t="s">
        <v>2466</v>
      </c>
      <c r="E1643" s="506" t="s">
        <v>2467</v>
      </c>
      <c r="F1643" s="509"/>
      <c r="G1643" s="509"/>
      <c r="H1643" s="509"/>
      <c r="I1643" s="509"/>
      <c r="J1643" s="509">
        <v>1</v>
      </c>
      <c r="K1643" s="509">
        <v>3178.63</v>
      </c>
      <c r="L1643" s="509"/>
      <c r="M1643" s="509">
        <v>3178.63</v>
      </c>
      <c r="N1643" s="509"/>
      <c r="O1643" s="509"/>
      <c r="P1643" s="522"/>
      <c r="Q1643" s="510"/>
    </row>
    <row r="1644" spans="1:17" ht="14.4" customHeight="1" x14ac:dyDescent="0.3">
      <c r="A1644" s="505" t="s">
        <v>2505</v>
      </c>
      <c r="B1644" s="506" t="s">
        <v>1917</v>
      </c>
      <c r="C1644" s="506" t="s">
        <v>1894</v>
      </c>
      <c r="D1644" s="506" t="s">
        <v>2089</v>
      </c>
      <c r="E1644" s="506" t="s">
        <v>2090</v>
      </c>
      <c r="F1644" s="509">
        <v>5</v>
      </c>
      <c r="G1644" s="509">
        <v>1025</v>
      </c>
      <c r="H1644" s="509">
        <v>1</v>
      </c>
      <c r="I1644" s="509">
        <v>205</v>
      </c>
      <c r="J1644" s="509">
        <v>15</v>
      </c>
      <c r="K1644" s="509">
        <v>3082</v>
      </c>
      <c r="L1644" s="509">
        <v>3.0068292682926829</v>
      </c>
      <c r="M1644" s="509">
        <v>205.46666666666667</v>
      </c>
      <c r="N1644" s="509">
        <v>10</v>
      </c>
      <c r="O1644" s="509">
        <v>2070</v>
      </c>
      <c r="P1644" s="522">
        <v>2.0195121951219512</v>
      </c>
      <c r="Q1644" s="510">
        <v>207</v>
      </c>
    </row>
    <row r="1645" spans="1:17" ht="14.4" customHeight="1" x14ac:dyDescent="0.3">
      <c r="A1645" s="505" t="s">
        <v>2505</v>
      </c>
      <c r="B1645" s="506" t="s">
        <v>1917</v>
      </c>
      <c r="C1645" s="506" t="s">
        <v>1894</v>
      </c>
      <c r="D1645" s="506" t="s">
        <v>2091</v>
      </c>
      <c r="E1645" s="506" t="s">
        <v>2092</v>
      </c>
      <c r="F1645" s="509">
        <v>63</v>
      </c>
      <c r="G1645" s="509">
        <v>9450</v>
      </c>
      <c r="H1645" s="509">
        <v>1</v>
      </c>
      <c r="I1645" s="509">
        <v>150</v>
      </c>
      <c r="J1645" s="509">
        <v>71</v>
      </c>
      <c r="K1645" s="509">
        <v>10681</v>
      </c>
      <c r="L1645" s="509">
        <v>1.1302645502645503</v>
      </c>
      <c r="M1645" s="509">
        <v>150.43661971830986</v>
      </c>
      <c r="N1645" s="509">
        <v>52</v>
      </c>
      <c r="O1645" s="509">
        <v>7852</v>
      </c>
      <c r="P1645" s="522">
        <v>0.83089947089947092</v>
      </c>
      <c r="Q1645" s="510">
        <v>151</v>
      </c>
    </row>
    <row r="1646" spans="1:17" ht="14.4" customHeight="1" x14ac:dyDescent="0.3">
      <c r="A1646" s="505" t="s">
        <v>2505</v>
      </c>
      <c r="B1646" s="506" t="s">
        <v>1917</v>
      </c>
      <c r="C1646" s="506" t="s">
        <v>1894</v>
      </c>
      <c r="D1646" s="506" t="s">
        <v>2093</v>
      </c>
      <c r="E1646" s="506" t="s">
        <v>2094</v>
      </c>
      <c r="F1646" s="509">
        <v>41</v>
      </c>
      <c r="G1646" s="509">
        <v>7462</v>
      </c>
      <c r="H1646" s="509">
        <v>1</v>
      </c>
      <c r="I1646" s="509">
        <v>182</v>
      </c>
      <c r="J1646" s="509">
        <v>28</v>
      </c>
      <c r="K1646" s="509">
        <v>5110</v>
      </c>
      <c r="L1646" s="509">
        <v>0.6848030018761726</v>
      </c>
      <c r="M1646" s="509">
        <v>182.5</v>
      </c>
      <c r="N1646" s="509">
        <v>41</v>
      </c>
      <c r="O1646" s="509">
        <v>7503</v>
      </c>
      <c r="P1646" s="522">
        <v>1.0054945054945055</v>
      </c>
      <c r="Q1646" s="510">
        <v>183</v>
      </c>
    </row>
    <row r="1647" spans="1:17" ht="14.4" customHeight="1" x14ac:dyDescent="0.3">
      <c r="A1647" s="505" t="s">
        <v>2505</v>
      </c>
      <c r="B1647" s="506" t="s">
        <v>1917</v>
      </c>
      <c r="C1647" s="506" t="s">
        <v>1894</v>
      </c>
      <c r="D1647" s="506" t="s">
        <v>2095</v>
      </c>
      <c r="E1647" s="506" t="s">
        <v>2096</v>
      </c>
      <c r="F1647" s="509">
        <v>285</v>
      </c>
      <c r="G1647" s="509">
        <v>35340</v>
      </c>
      <c r="H1647" s="509">
        <v>1</v>
      </c>
      <c r="I1647" s="509">
        <v>124</v>
      </c>
      <c r="J1647" s="509">
        <v>276</v>
      </c>
      <c r="K1647" s="509">
        <v>34370</v>
      </c>
      <c r="L1647" s="509">
        <v>0.97255234861346918</v>
      </c>
      <c r="M1647" s="509">
        <v>124.52898550724638</v>
      </c>
      <c r="N1647" s="509">
        <v>382</v>
      </c>
      <c r="O1647" s="509">
        <v>47750</v>
      </c>
      <c r="P1647" s="522">
        <v>1.3511601584606678</v>
      </c>
      <c r="Q1647" s="510">
        <v>125</v>
      </c>
    </row>
    <row r="1648" spans="1:17" ht="14.4" customHeight="1" x14ac:dyDescent="0.3">
      <c r="A1648" s="505" t="s">
        <v>2505</v>
      </c>
      <c r="B1648" s="506" t="s">
        <v>1917</v>
      </c>
      <c r="C1648" s="506" t="s">
        <v>1894</v>
      </c>
      <c r="D1648" s="506" t="s">
        <v>2097</v>
      </c>
      <c r="E1648" s="506" t="s">
        <v>2098</v>
      </c>
      <c r="F1648" s="509">
        <v>1099</v>
      </c>
      <c r="G1648" s="509">
        <v>238483</v>
      </c>
      <c r="H1648" s="509">
        <v>1</v>
      </c>
      <c r="I1648" s="509">
        <v>217</v>
      </c>
      <c r="J1648" s="509">
        <v>1040</v>
      </c>
      <c r="K1648" s="509">
        <v>226132</v>
      </c>
      <c r="L1648" s="509">
        <v>0.94821014495792155</v>
      </c>
      <c r="M1648" s="509">
        <v>217.4346153846154</v>
      </c>
      <c r="N1648" s="509">
        <v>995</v>
      </c>
      <c r="O1648" s="509">
        <v>217905</v>
      </c>
      <c r="P1648" s="522">
        <v>0.91371292712688112</v>
      </c>
      <c r="Q1648" s="510">
        <v>219</v>
      </c>
    </row>
    <row r="1649" spans="1:17" ht="14.4" customHeight="1" x14ac:dyDescent="0.3">
      <c r="A1649" s="505" t="s">
        <v>2505</v>
      </c>
      <c r="B1649" s="506" t="s">
        <v>1917</v>
      </c>
      <c r="C1649" s="506" t="s">
        <v>1894</v>
      </c>
      <c r="D1649" s="506" t="s">
        <v>2099</v>
      </c>
      <c r="E1649" s="506" t="s">
        <v>2100</v>
      </c>
      <c r="F1649" s="509">
        <v>44</v>
      </c>
      <c r="G1649" s="509">
        <v>9548</v>
      </c>
      <c r="H1649" s="509">
        <v>1</v>
      </c>
      <c r="I1649" s="509">
        <v>217</v>
      </c>
      <c r="J1649" s="509">
        <v>45</v>
      </c>
      <c r="K1649" s="509">
        <v>9777</v>
      </c>
      <c r="L1649" s="509">
        <v>1.0239840804356934</v>
      </c>
      <c r="M1649" s="509">
        <v>217.26666666666668</v>
      </c>
      <c r="N1649" s="509">
        <v>30</v>
      </c>
      <c r="O1649" s="509">
        <v>6570</v>
      </c>
      <c r="P1649" s="522">
        <v>0.6881022203602849</v>
      </c>
      <c r="Q1649" s="510">
        <v>219</v>
      </c>
    </row>
    <row r="1650" spans="1:17" ht="14.4" customHeight="1" x14ac:dyDescent="0.3">
      <c r="A1650" s="505" t="s">
        <v>2505</v>
      </c>
      <c r="B1650" s="506" t="s">
        <v>1917</v>
      </c>
      <c r="C1650" s="506" t="s">
        <v>1894</v>
      </c>
      <c r="D1650" s="506" t="s">
        <v>2101</v>
      </c>
      <c r="E1650" s="506" t="s">
        <v>2102</v>
      </c>
      <c r="F1650" s="509"/>
      <c r="G1650" s="509"/>
      <c r="H1650" s="509"/>
      <c r="I1650" s="509"/>
      <c r="J1650" s="509"/>
      <c r="K1650" s="509"/>
      <c r="L1650" s="509"/>
      <c r="M1650" s="509"/>
      <c r="N1650" s="509">
        <v>2</v>
      </c>
      <c r="O1650" s="509">
        <v>694</v>
      </c>
      <c r="P1650" s="522"/>
      <c r="Q1650" s="510">
        <v>347</v>
      </c>
    </row>
    <row r="1651" spans="1:17" ht="14.4" customHeight="1" x14ac:dyDescent="0.3">
      <c r="A1651" s="505" t="s">
        <v>2505</v>
      </c>
      <c r="B1651" s="506" t="s">
        <v>1917</v>
      </c>
      <c r="C1651" s="506" t="s">
        <v>1894</v>
      </c>
      <c r="D1651" s="506" t="s">
        <v>2103</v>
      </c>
      <c r="E1651" s="506" t="s">
        <v>2104</v>
      </c>
      <c r="F1651" s="509">
        <v>2</v>
      </c>
      <c r="G1651" s="509">
        <v>438</v>
      </c>
      <c r="H1651" s="509">
        <v>1</v>
      </c>
      <c r="I1651" s="509">
        <v>219</v>
      </c>
      <c r="J1651" s="509">
        <v>7</v>
      </c>
      <c r="K1651" s="509">
        <v>1537</v>
      </c>
      <c r="L1651" s="509">
        <v>3.5091324200913241</v>
      </c>
      <c r="M1651" s="509">
        <v>219.57142857142858</v>
      </c>
      <c r="N1651" s="509">
        <v>1</v>
      </c>
      <c r="O1651" s="509">
        <v>221</v>
      </c>
      <c r="P1651" s="522">
        <v>0.50456621004566216</v>
      </c>
      <c r="Q1651" s="510">
        <v>221</v>
      </c>
    </row>
    <row r="1652" spans="1:17" ht="14.4" customHeight="1" x14ac:dyDescent="0.3">
      <c r="A1652" s="505" t="s">
        <v>2505</v>
      </c>
      <c r="B1652" s="506" t="s">
        <v>1917</v>
      </c>
      <c r="C1652" s="506" t="s">
        <v>1894</v>
      </c>
      <c r="D1652" s="506" t="s">
        <v>2111</v>
      </c>
      <c r="E1652" s="506" t="s">
        <v>2112</v>
      </c>
      <c r="F1652" s="509">
        <v>1</v>
      </c>
      <c r="G1652" s="509">
        <v>449</v>
      </c>
      <c r="H1652" s="509">
        <v>1</v>
      </c>
      <c r="I1652" s="509">
        <v>449</v>
      </c>
      <c r="J1652" s="509"/>
      <c r="K1652" s="509"/>
      <c r="L1652" s="509"/>
      <c r="M1652" s="509"/>
      <c r="N1652" s="509"/>
      <c r="O1652" s="509"/>
      <c r="P1652" s="522"/>
      <c r="Q1652" s="510"/>
    </row>
    <row r="1653" spans="1:17" ht="14.4" customHeight="1" x14ac:dyDescent="0.3">
      <c r="A1653" s="505" t="s">
        <v>2505</v>
      </c>
      <c r="B1653" s="506" t="s">
        <v>1917</v>
      </c>
      <c r="C1653" s="506" t="s">
        <v>1894</v>
      </c>
      <c r="D1653" s="506" t="s">
        <v>2121</v>
      </c>
      <c r="E1653" s="506" t="s">
        <v>2122</v>
      </c>
      <c r="F1653" s="509">
        <v>1</v>
      </c>
      <c r="G1653" s="509">
        <v>326</v>
      </c>
      <c r="H1653" s="509">
        <v>1</v>
      </c>
      <c r="I1653" s="509">
        <v>326</v>
      </c>
      <c r="J1653" s="509">
        <v>3</v>
      </c>
      <c r="K1653" s="509">
        <v>981</v>
      </c>
      <c r="L1653" s="509">
        <v>3.0092024539877302</v>
      </c>
      <c r="M1653" s="509">
        <v>327</v>
      </c>
      <c r="N1653" s="509">
        <v>2</v>
      </c>
      <c r="O1653" s="509">
        <v>660</v>
      </c>
      <c r="P1653" s="522">
        <v>2.0245398773006134</v>
      </c>
      <c r="Q1653" s="510">
        <v>330</v>
      </c>
    </row>
    <row r="1654" spans="1:17" ht="14.4" customHeight="1" x14ac:dyDescent="0.3">
      <c r="A1654" s="505" t="s">
        <v>2505</v>
      </c>
      <c r="B1654" s="506" t="s">
        <v>1917</v>
      </c>
      <c r="C1654" s="506" t="s">
        <v>1894</v>
      </c>
      <c r="D1654" s="506" t="s">
        <v>2125</v>
      </c>
      <c r="E1654" s="506" t="s">
        <v>2126</v>
      </c>
      <c r="F1654" s="509">
        <v>2</v>
      </c>
      <c r="G1654" s="509">
        <v>8254</v>
      </c>
      <c r="H1654" s="509">
        <v>1</v>
      </c>
      <c r="I1654" s="509">
        <v>4127</v>
      </c>
      <c r="J1654" s="509">
        <v>4</v>
      </c>
      <c r="K1654" s="509">
        <v>16508</v>
      </c>
      <c r="L1654" s="509">
        <v>2</v>
      </c>
      <c r="M1654" s="509">
        <v>4127</v>
      </c>
      <c r="N1654" s="509">
        <v>2</v>
      </c>
      <c r="O1654" s="509">
        <v>8278</v>
      </c>
      <c r="P1654" s="522">
        <v>1.0029076811243034</v>
      </c>
      <c r="Q1654" s="510">
        <v>4139</v>
      </c>
    </row>
    <row r="1655" spans="1:17" ht="14.4" customHeight="1" x14ac:dyDescent="0.3">
      <c r="A1655" s="505" t="s">
        <v>2505</v>
      </c>
      <c r="B1655" s="506" t="s">
        <v>1917</v>
      </c>
      <c r="C1655" s="506" t="s">
        <v>1894</v>
      </c>
      <c r="D1655" s="506" t="s">
        <v>2137</v>
      </c>
      <c r="E1655" s="506" t="s">
        <v>2138</v>
      </c>
      <c r="F1655" s="509">
        <v>5</v>
      </c>
      <c r="G1655" s="509">
        <v>19075</v>
      </c>
      <c r="H1655" s="509">
        <v>1</v>
      </c>
      <c r="I1655" s="509">
        <v>3815</v>
      </c>
      <c r="J1655" s="509">
        <v>11</v>
      </c>
      <c r="K1655" s="509">
        <v>41965</v>
      </c>
      <c r="L1655" s="509">
        <v>2.2000000000000002</v>
      </c>
      <c r="M1655" s="509">
        <v>3815</v>
      </c>
      <c r="N1655" s="509">
        <v>3</v>
      </c>
      <c r="O1655" s="509">
        <v>11472</v>
      </c>
      <c r="P1655" s="522">
        <v>0.60141546526867629</v>
      </c>
      <c r="Q1655" s="510">
        <v>3824</v>
      </c>
    </row>
    <row r="1656" spans="1:17" ht="14.4" customHeight="1" x14ac:dyDescent="0.3">
      <c r="A1656" s="505" t="s">
        <v>2505</v>
      </c>
      <c r="B1656" s="506" t="s">
        <v>1917</v>
      </c>
      <c r="C1656" s="506" t="s">
        <v>1894</v>
      </c>
      <c r="D1656" s="506" t="s">
        <v>2139</v>
      </c>
      <c r="E1656" s="506" t="s">
        <v>2140</v>
      </c>
      <c r="F1656" s="509">
        <v>3</v>
      </c>
      <c r="G1656" s="509">
        <v>15450</v>
      </c>
      <c r="H1656" s="509">
        <v>1</v>
      </c>
      <c r="I1656" s="509">
        <v>5150</v>
      </c>
      <c r="J1656" s="509">
        <v>1</v>
      </c>
      <c r="K1656" s="509">
        <v>5158</v>
      </c>
      <c r="L1656" s="509">
        <v>0.33385113268608413</v>
      </c>
      <c r="M1656" s="509">
        <v>5158</v>
      </c>
      <c r="N1656" s="509"/>
      <c r="O1656" s="509"/>
      <c r="P1656" s="522"/>
      <c r="Q1656" s="510"/>
    </row>
    <row r="1657" spans="1:17" ht="14.4" customHeight="1" x14ac:dyDescent="0.3">
      <c r="A1657" s="505" t="s">
        <v>2505</v>
      </c>
      <c r="B1657" s="506" t="s">
        <v>1917</v>
      </c>
      <c r="C1657" s="506" t="s">
        <v>1894</v>
      </c>
      <c r="D1657" s="506" t="s">
        <v>2153</v>
      </c>
      <c r="E1657" s="506" t="s">
        <v>2154</v>
      </c>
      <c r="F1657" s="509">
        <v>12</v>
      </c>
      <c r="G1657" s="509">
        <v>15324</v>
      </c>
      <c r="H1657" s="509">
        <v>1</v>
      </c>
      <c r="I1657" s="509">
        <v>1277</v>
      </c>
      <c r="J1657" s="509">
        <v>16</v>
      </c>
      <c r="K1657" s="509">
        <v>20450</v>
      </c>
      <c r="L1657" s="509">
        <v>1.334507961367789</v>
      </c>
      <c r="M1657" s="509">
        <v>1278.125</v>
      </c>
      <c r="N1657" s="509">
        <v>6</v>
      </c>
      <c r="O1657" s="509">
        <v>7686</v>
      </c>
      <c r="P1657" s="522">
        <v>0.50156617071260767</v>
      </c>
      <c r="Q1657" s="510">
        <v>1281</v>
      </c>
    </row>
    <row r="1658" spans="1:17" ht="14.4" customHeight="1" x14ac:dyDescent="0.3">
      <c r="A1658" s="505" t="s">
        <v>2505</v>
      </c>
      <c r="B1658" s="506" t="s">
        <v>1917</v>
      </c>
      <c r="C1658" s="506" t="s">
        <v>1894</v>
      </c>
      <c r="D1658" s="506" t="s">
        <v>2155</v>
      </c>
      <c r="E1658" s="506" t="s">
        <v>2156</v>
      </c>
      <c r="F1658" s="509">
        <v>11</v>
      </c>
      <c r="G1658" s="509">
        <v>12804</v>
      </c>
      <c r="H1658" s="509">
        <v>1</v>
      </c>
      <c r="I1658" s="509">
        <v>1164</v>
      </c>
      <c r="J1658" s="509">
        <v>3</v>
      </c>
      <c r="K1658" s="509">
        <v>3496</v>
      </c>
      <c r="L1658" s="509">
        <v>0.27303967510153077</v>
      </c>
      <c r="M1658" s="509">
        <v>1165.3333333333333</v>
      </c>
      <c r="N1658" s="509"/>
      <c r="O1658" s="509"/>
      <c r="P1658" s="522"/>
      <c r="Q1658" s="510"/>
    </row>
    <row r="1659" spans="1:17" ht="14.4" customHeight="1" x14ac:dyDescent="0.3">
      <c r="A1659" s="505" t="s">
        <v>2505</v>
      </c>
      <c r="B1659" s="506" t="s">
        <v>1917</v>
      </c>
      <c r="C1659" s="506" t="s">
        <v>1894</v>
      </c>
      <c r="D1659" s="506" t="s">
        <v>2157</v>
      </c>
      <c r="E1659" s="506" t="s">
        <v>2158</v>
      </c>
      <c r="F1659" s="509">
        <v>14</v>
      </c>
      <c r="G1659" s="509">
        <v>70952</v>
      </c>
      <c r="H1659" s="509">
        <v>1</v>
      </c>
      <c r="I1659" s="509">
        <v>5068</v>
      </c>
      <c r="J1659" s="509">
        <v>18</v>
      </c>
      <c r="K1659" s="509">
        <v>91266</v>
      </c>
      <c r="L1659" s="509">
        <v>1.2863062352012629</v>
      </c>
      <c r="M1659" s="509">
        <v>5070.333333333333</v>
      </c>
      <c r="N1659" s="509">
        <v>16</v>
      </c>
      <c r="O1659" s="509">
        <v>81216</v>
      </c>
      <c r="P1659" s="522">
        <v>1.1446611793888826</v>
      </c>
      <c r="Q1659" s="510">
        <v>5076</v>
      </c>
    </row>
    <row r="1660" spans="1:17" ht="14.4" customHeight="1" x14ac:dyDescent="0.3">
      <c r="A1660" s="505" t="s">
        <v>2505</v>
      </c>
      <c r="B1660" s="506" t="s">
        <v>1917</v>
      </c>
      <c r="C1660" s="506" t="s">
        <v>1894</v>
      </c>
      <c r="D1660" s="506" t="s">
        <v>2159</v>
      </c>
      <c r="E1660" s="506" t="s">
        <v>2160</v>
      </c>
      <c r="F1660" s="509"/>
      <c r="G1660" s="509"/>
      <c r="H1660" s="509"/>
      <c r="I1660" s="509"/>
      <c r="J1660" s="509">
        <v>1</v>
      </c>
      <c r="K1660" s="509">
        <v>7681</v>
      </c>
      <c r="L1660" s="509"/>
      <c r="M1660" s="509">
        <v>7681</v>
      </c>
      <c r="N1660" s="509"/>
      <c r="O1660" s="509"/>
      <c r="P1660" s="522"/>
      <c r="Q1660" s="510"/>
    </row>
    <row r="1661" spans="1:17" ht="14.4" customHeight="1" x14ac:dyDescent="0.3">
      <c r="A1661" s="505" t="s">
        <v>2505</v>
      </c>
      <c r="B1661" s="506" t="s">
        <v>1917</v>
      </c>
      <c r="C1661" s="506" t="s">
        <v>1894</v>
      </c>
      <c r="D1661" s="506" t="s">
        <v>2161</v>
      </c>
      <c r="E1661" s="506" t="s">
        <v>2162</v>
      </c>
      <c r="F1661" s="509">
        <v>1</v>
      </c>
      <c r="G1661" s="509">
        <v>5508</v>
      </c>
      <c r="H1661" s="509">
        <v>1</v>
      </c>
      <c r="I1661" s="509">
        <v>5508</v>
      </c>
      <c r="J1661" s="509">
        <v>1</v>
      </c>
      <c r="K1661" s="509">
        <v>5508</v>
      </c>
      <c r="L1661" s="509">
        <v>1</v>
      </c>
      <c r="M1661" s="509">
        <v>5508</v>
      </c>
      <c r="N1661" s="509"/>
      <c r="O1661" s="509"/>
      <c r="P1661" s="522"/>
      <c r="Q1661" s="510"/>
    </row>
    <row r="1662" spans="1:17" ht="14.4" customHeight="1" x14ac:dyDescent="0.3">
      <c r="A1662" s="505" t="s">
        <v>2505</v>
      </c>
      <c r="B1662" s="506" t="s">
        <v>1917</v>
      </c>
      <c r="C1662" s="506" t="s">
        <v>1894</v>
      </c>
      <c r="D1662" s="506" t="s">
        <v>2165</v>
      </c>
      <c r="E1662" s="506" t="s">
        <v>2166</v>
      </c>
      <c r="F1662" s="509"/>
      <c r="G1662" s="509"/>
      <c r="H1662" s="509"/>
      <c r="I1662" s="509"/>
      <c r="J1662" s="509">
        <v>2</v>
      </c>
      <c r="K1662" s="509">
        <v>1484</v>
      </c>
      <c r="L1662" s="509"/>
      <c r="M1662" s="509">
        <v>742</v>
      </c>
      <c r="N1662" s="509"/>
      <c r="O1662" s="509"/>
      <c r="P1662" s="522"/>
      <c r="Q1662" s="510"/>
    </row>
    <row r="1663" spans="1:17" ht="14.4" customHeight="1" x14ac:dyDescent="0.3">
      <c r="A1663" s="505" t="s">
        <v>2505</v>
      </c>
      <c r="B1663" s="506" t="s">
        <v>1917</v>
      </c>
      <c r="C1663" s="506" t="s">
        <v>1894</v>
      </c>
      <c r="D1663" s="506" t="s">
        <v>2167</v>
      </c>
      <c r="E1663" s="506" t="s">
        <v>2168</v>
      </c>
      <c r="F1663" s="509">
        <v>369</v>
      </c>
      <c r="G1663" s="509">
        <v>63837</v>
      </c>
      <c r="H1663" s="509">
        <v>1</v>
      </c>
      <c r="I1663" s="509">
        <v>173</v>
      </c>
      <c r="J1663" s="509">
        <v>377</v>
      </c>
      <c r="K1663" s="509">
        <v>65054</v>
      </c>
      <c r="L1663" s="509">
        <v>1.0190641790810973</v>
      </c>
      <c r="M1663" s="509">
        <v>172.55702917771885</v>
      </c>
      <c r="N1663" s="509">
        <v>381</v>
      </c>
      <c r="O1663" s="509">
        <v>66675</v>
      </c>
      <c r="P1663" s="522">
        <v>1.0444569763616711</v>
      </c>
      <c r="Q1663" s="510">
        <v>175</v>
      </c>
    </row>
    <row r="1664" spans="1:17" ht="14.4" customHeight="1" x14ac:dyDescent="0.3">
      <c r="A1664" s="505" t="s">
        <v>2505</v>
      </c>
      <c r="B1664" s="506" t="s">
        <v>1917</v>
      </c>
      <c r="C1664" s="506" t="s">
        <v>1894</v>
      </c>
      <c r="D1664" s="506" t="s">
        <v>2169</v>
      </c>
      <c r="E1664" s="506" t="s">
        <v>2170</v>
      </c>
      <c r="F1664" s="509">
        <v>160</v>
      </c>
      <c r="G1664" s="509">
        <v>319360</v>
      </c>
      <c r="H1664" s="509">
        <v>1</v>
      </c>
      <c r="I1664" s="509">
        <v>1996</v>
      </c>
      <c r="J1664" s="509">
        <v>214</v>
      </c>
      <c r="K1664" s="509">
        <v>427411</v>
      </c>
      <c r="L1664" s="509">
        <v>1.3383360470941883</v>
      </c>
      <c r="M1664" s="509">
        <v>1997.247663551402</v>
      </c>
      <c r="N1664" s="509">
        <v>188</v>
      </c>
      <c r="O1664" s="509">
        <v>376188</v>
      </c>
      <c r="P1664" s="522">
        <v>1.1779433867735472</v>
      </c>
      <c r="Q1664" s="510">
        <v>2001</v>
      </c>
    </row>
    <row r="1665" spans="1:17" ht="14.4" customHeight="1" x14ac:dyDescent="0.3">
      <c r="A1665" s="505" t="s">
        <v>2505</v>
      </c>
      <c r="B1665" s="506" t="s">
        <v>1917</v>
      </c>
      <c r="C1665" s="506" t="s">
        <v>1894</v>
      </c>
      <c r="D1665" s="506" t="s">
        <v>2175</v>
      </c>
      <c r="E1665" s="506" t="s">
        <v>2176</v>
      </c>
      <c r="F1665" s="509">
        <v>1</v>
      </c>
      <c r="G1665" s="509">
        <v>2692</v>
      </c>
      <c r="H1665" s="509">
        <v>1</v>
      </c>
      <c r="I1665" s="509">
        <v>2692</v>
      </c>
      <c r="J1665" s="509">
        <v>1</v>
      </c>
      <c r="K1665" s="509">
        <v>2692</v>
      </c>
      <c r="L1665" s="509">
        <v>1</v>
      </c>
      <c r="M1665" s="509">
        <v>2692</v>
      </c>
      <c r="N1665" s="509"/>
      <c r="O1665" s="509"/>
      <c r="P1665" s="522"/>
      <c r="Q1665" s="510"/>
    </row>
    <row r="1666" spans="1:17" ht="14.4" customHeight="1" x14ac:dyDescent="0.3">
      <c r="A1666" s="505" t="s">
        <v>2505</v>
      </c>
      <c r="B1666" s="506" t="s">
        <v>1917</v>
      </c>
      <c r="C1666" s="506" t="s">
        <v>1894</v>
      </c>
      <c r="D1666" s="506" t="s">
        <v>2177</v>
      </c>
      <c r="E1666" s="506" t="s">
        <v>2178</v>
      </c>
      <c r="F1666" s="509">
        <v>1</v>
      </c>
      <c r="G1666" s="509">
        <v>5180</v>
      </c>
      <c r="H1666" s="509">
        <v>1</v>
      </c>
      <c r="I1666" s="509">
        <v>5180</v>
      </c>
      <c r="J1666" s="509">
        <v>1</v>
      </c>
      <c r="K1666" s="509">
        <v>5186</v>
      </c>
      <c r="L1666" s="509">
        <v>1.0011583011583012</v>
      </c>
      <c r="M1666" s="509">
        <v>5186</v>
      </c>
      <c r="N1666" s="509"/>
      <c r="O1666" s="509"/>
      <c r="P1666" s="522"/>
      <c r="Q1666" s="510"/>
    </row>
    <row r="1667" spans="1:17" ht="14.4" customHeight="1" x14ac:dyDescent="0.3">
      <c r="A1667" s="505" t="s">
        <v>2505</v>
      </c>
      <c r="B1667" s="506" t="s">
        <v>1917</v>
      </c>
      <c r="C1667" s="506" t="s">
        <v>1894</v>
      </c>
      <c r="D1667" s="506" t="s">
        <v>2189</v>
      </c>
      <c r="E1667" s="506" t="s">
        <v>2190</v>
      </c>
      <c r="F1667" s="509">
        <v>138</v>
      </c>
      <c r="G1667" s="509">
        <v>20700</v>
      </c>
      <c r="H1667" s="509">
        <v>1</v>
      </c>
      <c r="I1667" s="509">
        <v>150</v>
      </c>
      <c r="J1667" s="509">
        <v>168</v>
      </c>
      <c r="K1667" s="509">
        <v>24375</v>
      </c>
      <c r="L1667" s="509">
        <v>1.1775362318840579</v>
      </c>
      <c r="M1667" s="509">
        <v>145.08928571428572</v>
      </c>
      <c r="N1667" s="509">
        <v>141</v>
      </c>
      <c r="O1667" s="509">
        <v>21291</v>
      </c>
      <c r="P1667" s="522">
        <v>1.0285507246376813</v>
      </c>
      <c r="Q1667" s="510">
        <v>151</v>
      </c>
    </row>
    <row r="1668" spans="1:17" ht="14.4" customHeight="1" x14ac:dyDescent="0.3">
      <c r="A1668" s="505" t="s">
        <v>2505</v>
      </c>
      <c r="B1668" s="506" t="s">
        <v>1917</v>
      </c>
      <c r="C1668" s="506" t="s">
        <v>1894</v>
      </c>
      <c r="D1668" s="506" t="s">
        <v>2191</v>
      </c>
      <c r="E1668" s="506" t="s">
        <v>2192</v>
      </c>
      <c r="F1668" s="509">
        <v>135</v>
      </c>
      <c r="G1668" s="509">
        <v>26055</v>
      </c>
      <c r="H1668" s="509">
        <v>1</v>
      </c>
      <c r="I1668" s="509">
        <v>193</v>
      </c>
      <c r="J1668" s="509">
        <v>168</v>
      </c>
      <c r="K1668" s="509">
        <v>32499</v>
      </c>
      <c r="L1668" s="509">
        <v>1.2473229706390327</v>
      </c>
      <c r="M1668" s="509">
        <v>193.44642857142858</v>
      </c>
      <c r="N1668" s="509">
        <v>145</v>
      </c>
      <c r="O1668" s="509">
        <v>28275</v>
      </c>
      <c r="P1668" s="522">
        <v>1.0852043753598157</v>
      </c>
      <c r="Q1668" s="510">
        <v>195</v>
      </c>
    </row>
    <row r="1669" spans="1:17" ht="14.4" customHeight="1" x14ac:dyDescent="0.3">
      <c r="A1669" s="505" t="s">
        <v>2505</v>
      </c>
      <c r="B1669" s="506" t="s">
        <v>1917</v>
      </c>
      <c r="C1669" s="506" t="s">
        <v>1894</v>
      </c>
      <c r="D1669" s="506" t="s">
        <v>2193</v>
      </c>
      <c r="E1669" s="506" t="s">
        <v>2194</v>
      </c>
      <c r="F1669" s="509">
        <v>1583</v>
      </c>
      <c r="G1669" s="509">
        <v>313434</v>
      </c>
      <c r="H1669" s="509">
        <v>1</v>
      </c>
      <c r="I1669" s="509">
        <v>198</v>
      </c>
      <c r="J1669" s="509">
        <v>1808</v>
      </c>
      <c r="K1669" s="509">
        <v>356425</v>
      </c>
      <c r="L1669" s="509">
        <v>1.1371612524486814</v>
      </c>
      <c r="M1669" s="509">
        <v>197.13772123893804</v>
      </c>
      <c r="N1669" s="509">
        <v>1887</v>
      </c>
      <c r="O1669" s="509">
        <v>377400</v>
      </c>
      <c r="P1669" s="522">
        <v>1.2040812419839584</v>
      </c>
      <c r="Q1669" s="510">
        <v>200</v>
      </c>
    </row>
    <row r="1670" spans="1:17" ht="14.4" customHeight="1" x14ac:dyDescent="0.3">
      <c r="A1670" s="505" t="s">
        <v>2505</v>
      </c>
      <c r="B1670" s="506" t="s">
        <v>1917</v>
      </c>
      <c r="C1670" s="506" t="s">
        <v>1894</v>
      </c>
      <c r="D1670" s="506" t="s">
        <v>2195</v>
      </c>
      <c r="E1670" s="506" t="s">
        <v>2196</v>
      </c>
      <c r="F1670" s="509">
        <v>1</v>
      </c>
      <c r="G1670" s="509">
        <v>415</v>
      </c>
      <c r="H1670" s="509">
        <v>1</v>
      </c>
      <c r="I1670" s="509">
        <v>415</v>
      </c>
      <c r="J1670" s="509">
        <v>1</v>
      </c>
      <c r="K1670" s="509">
        <v>415</v>
      </c>
      <c r="L1670" s="509">
        <v>1</v>
      </c>
      <c r="M1670" s="509">
        <v>415</v>
      </c>
      <c r="N1670" s="509"/>
      <c r="O1670" s="509"/>
      <c r="P1670" s="522"/>
      <c r="Q1670" s="510"/>
    </row>
    <row r="1671" spans="1:17" ht="14.4" customHeight="1" x14ac:dyDescent="0.3">
      <c r="A1671" s="505" t="s">
        <v>2505</v>
      </c>
      <c r="B1671" s="506" t="s">
        <v>1917</v>
      </c>
      <c r="C1671" s="506" t="s">
        <v>1894</v>
      </c>
      <c r="D1671" s="506" t="s">
        <v>2199</v>
      </c>
      <c r="E1671" s="506" t="s">
        <v>2200</v>
      </c>
      <c r="F1671" s="509">
        <v>51</v>
      </c>
      <c r="G1671" s="509">
        <v>8058</v>
      </c>
      <c r="H1671" s="509">
        <v>1</v>
      </c>
      <c r="I1671" s="509">
        <v>158</v>
      </c>
      <c r="J1671" s="509">
        <v>43</v>
      </c>
      <c r="K1671" s="509">
        <v>6816</v>
      </c>
      <c r="L1671" s="509">
        <v>0.84586746090841403</v>
      </c>
      <c r="M1671" s="509">
        <v>158.51162790697674</v>
      </c>
      <c r="N1671" s="509">
        <v>35</v>
      </c>
      <c r="O1671" s="509">
        <v>5565</v>
      </c>
      <c r="P1671" s="522">
        <v>0.69061801935964262</v>
      </c>
      <c r="Q1671" s="510">
        <v>159</v>
      </c>
    </row>
    <row r="1672" spans="1:17" ht="14.4" customHeight="1" x14ac:dyDescent="0.3">
      <c r="A1672" s="505" t="s">
        <v>2505</v>
      </c>
      <c r="B1672" s="506" t="s">
        <v>1917</v>
      </c>
      <c r="C1672" s="506" t="s">
        <v>1894</v>
      </c>
      <c r="D1672" s="506" t="s">
        <v>2202</v>
      </c>
      <c r="E1672" s="506" t="s">
        <v>2203</v>
      </c>
      <c r="F1672" s="509"/>
      <c r="G1672" s="509"/>
      <c r="H1672" s="509"/>
      <c r="I1672" s="509"/>
      <c r="J1672" s="509">
        <v>1</v>
      </c>
      <c r="K1672" s="509">
        <v>427</v>
      </c>
      <c r="L1672" s="509"/>
      <c r="M1672" s="509">
        <v>427</v>
      </c>
      <c r="N1672" s="509"/>
      <c r="O1672" s="509"/>
      <c r="P1672" s="522"/>
      <c r="Q1672" s="510"/>
    </row>
    <row r="1673" spans="1:17" ht="14.4" customHeight="1" x14ac:dyDescent="0.3">
      <c r="A1673" s="505" t="s">
        <v>2505</v>
      </c>
      <c r="B1673" s="506" t="s">
        <v>1917</v>
      </c>
      <c r="C1673" s="506" t="s">
        <v>1894</v>
      </c>
      <c r="D1673" s="506" t="s">
        <v>2204</v>
      </c>
      <c r="E1673" s="506" t="s">
        <v>2205</v>
      </c>
      <c r="F1673" s="509">
        <v>95</v>
      </c>
      <c r="G1673" s="509">
        <v>201210</v>
      </c>
      <c r="H1673" s="509">
        <v>1</v>
      </c>
      <c r="I1673" s="509">
        <v>2118</v>
      </c>
      <c r="J1673" s="509">
        <v>150</v>
      </c>
      <c r="K1673" s="509">
        <v>317916</v>
      </c>
      <c r="L1673" s="509">
        <v>1.5800208737140302</v>
      </c>
      <c r="M1673" s="509">
        <v>2119.44</v>
      </c>
      <c r="N1673" s="509">
        <v>141</v>
      </c>
      <c r="O1673" s="509">
        <v>299343</v>
      </c>
      <c r="P1673" s="522">
        <v>1.4877143283137022</v>
      </c>
      <c r="Q1673" s="510">
        <v>2123</v>
      </c>
    </row>
    <row r="1674" spans="1:17" ht="14.4" customHeight="1" x14ac:dyDescent="0.3">
      <c r="A1674" s="505" t="s">
        <v>2505</v>
      </c>
      <c r="B1674" s="506" t="s">
        <v>1917</v>
      </c>
      <c r="C1674" s="506" t="s">
        <v>1894</v>
      </c>
      <c r="D1674" s="506" t="s">
        <v>2206</v>
      </c>
      <c r="E1674" s="506" t="s">
        <v>2138</v>
      </c>
      <c r="F1674" s="509">
        <v>11</v>
      </c>
      <c r="G1674" s="509">
        <v>20504</v>
      </c>
      <c r="H1674" s="509">
        <v>1</v>
      </c>
      <c r="I1674" s="509">
        <v>1864</v>
      </c>
      <c r="J1674" s="509">
        <v>16</v>
      </c>
      <c r="K1674" s="509">
        <v>29830</v>
      </c>
      <c r="L1674" s="509">
        <v>1.4548380803745611</v>
      </c>
      <c r="M1674" s="509">
        <v>1864.375</v>
      </c>
      <c r="N1674" s="509">
        <v>14</v>
      </c>
      <c r="O1674" s="509">
        <v>26166</v>
      </c>
      <c r="P1674" s="522">
        <v>1.2761412407335153</v>
      </c>
      <c r="Q1674" s="510">
        <v>1869</v>
      </c>
    </row>
    <row r="1675" spans="1:17" ht="14.4" customHeight="1" x14ac:dyDescent="0.3">
      <c r="A1675" s="505" t="s">
        <v>2505</v>
      </c>
      <c r="B1675" s="506" t="s">
        <v>1917</v>
      </c>
      <c r="C1675" s="506" t="s">
        <v>1894</v>
      </c>
      <c r="D1675" s="506" t="s">
        <v>2207</v>
      </c>
      <c r="E1675" s="506" t="s">
        <v>2208</v>
      </c>
      <c r="F1675" s="509">
        <v>6</v>
      </c>
      <c r="G1675" s="509">
        <v>948</v>
      </c>
      <c r="H1675" s="509">
        <v>1</v>
      </c>
      <c r="I1675" s="509">
        <v>158</v>
      </c>
      <c r="J1675" s="509">
        <v>1</v>
      </c>
      <c r="K1675" s="509">
        <v>159</v>
      </c>
      <c r="L1675" s="509">
        <v>0.16772151898734178</v>
      </c>
      <c r="M1675" s="509">
        <v>159</v>
      </c>
      <c r="N1675" s="509">
        <v>1</v>
      </c>
      <c r="O1675" s="509">
        <v>159</v>
      </c>
      <c r="P1675" s="522">
        <v>0.16772151898734178</v>
      </c>
      <c r="Q1675" s="510">
        <v>159</v>
      </c>
    </row>
    <row r="1676" spans="1:17" ht="14.4" customHeight="1" x14ac:dyDescent="0.3">
      <c r="A1676" s="505" t="s">
        <v>2505</v>
      </c>
      <c r="B1676" s="506" t="s">
        <v>1917</v>
      </c>
      <c r="C1676" s="506" t="s">
        <v>1894</v>
      </c>
      <c r="D1676" s="506" t="s">
        <v>2209</v>
      </c>
      <c r="E1676" s="506" t="s">
        <v>2210</v>
      </c>
      <c r="F1676" s="509"/>
      <c r="G1676" s="509"/>
      <c r="H1676" s="509"/>
      <c r="I1676" s="509"/>
      <c r="J1676" s="509">
        <v>1</v>
      </c>
      <c r="K1676" s="509">
        <v>9711</v>
      </c>
      <c r="L1676" s="509"/>
      <c r="M1676" s="509">
        <v>9711</v>
      </c>
      <c r="N1676" s="509"/>
      <c r="O1676" s="509"/>
      <c r="P1676" s="522"/>
      <c r="Q1676" s="510"/>
    </row>
    <row r="1677" spans="1:17" ht="14.4" customHeight="1" x14ac:dyDescent="0.3">
      <c r="A1677" s="505" t="s">
        <v>2505</v>
      </c>
      <c r="B1677" s="506" t="s">
        <v>1917</v>
      </c>
      <c r="C1677" s="506" t="s">
        <v>1894</v>
      </c>
      <c r="D1677" s="506" t="s">
        <v>2215</v>
      </c>
      <c r="E1677" s="506" t="s">
        <v>2216</v>
      </c>
      <c r="F1677" s="509">
        <v>7</v>
      </c>
      <c r="G1677" s="509">
        <v>58688</v>
      </c>
      <c r="H1677" s="509">
        <v>1</v>
      </c>
      <c r="I1677" s="509">
        <v>8384</v>
      </c>
      <c r="J1677" s="509">
        <v>9</v>
      </c>
      <c r="K1677" s="509">
        <v>75467</v>
      </c>
      <c r="L1677" s="509">
        <v>1.2859017175572518</v>
      </c>
      <c r="M1677" s="509">
        <v>8385.2222222222226</v>
      </c>
      <c r="N1677" s="509">
        <v>7</v>
      </c>
      <c r="O1677" s="509">
        <v>58793</v>
      </c>
      <c r="P1677" s="522">
        <v>1.0017891221374047</v>
      </c>
      <c r="Q1677" s="510">
        <v>8399</v>
      </c>
    </row>
    <row r="1678" spans="1:17" ht="14.4" customHeight="1" x14ac:dyDescent="0.3">
      <c r="A1678" s="505" t="s">
        <v>2505</v>
      </c>
      <c r="B1678" s="506" t="s">
        <v>1917</v>
      </c>
      <c r="C1678" s="506" t="s">
        <v>1894</v>
      </c>
      <c r="D1678" s="506" t="s">
        <v>2223</v>
      </c>
      <c r="E1678" s="506" t="s">
        <v>2224</v>
      </c>
      <c r="F1678" s="509"/>
      <c r="G1678" s="509"/>
      <c r="H1678" s="509"/>
      <c r="I1678" s="509"/>
      <c r="J1678" s="509">
        <v>2</v>
      </c>
      <c r="K1678" s="509">
        <v>3986</v>
      </c>
      <c r="L1678" s="509"/>
      <c r="M1678" s="509">
        <v>1993</v>
      </c>
      <c r="N1678" s="509"/>
      <c r="O1678" s="509"/>
      <c r="P1678" s="522"/>
      <c r="Q1678" s="510"/>
    </row>
    <row r="1679" spans="1:17" ht="14.4" customHeight="1" x14ac:dyDescent="0.3">
      <c r="A1679" s="505" t="s">
        <v>2505</v>
      </c>
      <c r="B1679" s="506" t="s">
        <v>1917</v>
      </c>
      <c r="C1679" s="506" t="s">
        <v>1894</v>
      </c>
      <c r="D1679" s="506" t="s">
        <v>2227</v>
      </c>
      <c r="E1679" s="506" t="s">
        <v>2228</v>
      </c>
      <c r="F1679" s="509"/>
      <c r="G1679" s="509"/>
      <c r="H1679" s="509"/>
      <c r="I1679" s="509"/>
      <c r="J1679" s="509">
        <v>2</v>
      </c>
      <c r="K1679" s="509">
        <v>554</v>
      </c>
      <c r="L1679" s="509"/>
      <c r="M1679" s="509">
        <v>277</v>
      </c>
      <c r="N1679" s="509"/>
      <c r="O1679" s="509"/>
      <c r="P1679" s="522"/>
      <c r="Q1679" s="510"/>
    </row>
    <row r="1680" spans="1:17" ht="14.4" customHeight="1" x14ac:dyDescent="0.3">
      <c r="A1680" s="505" t="s">
        <v>2506</v>
      </c>
      <c r="B1680" s="506" t="s">
        <v>1886</v>
      </c>
      <c r="C1680" s="506" t="s">
        <v>1894</v>
      </c>
      <c r="D1680" s="506" t="s">
        <v>1902</v>
      </c>
      <c r="E1680" s="506"/>
      <c r="F1680" s="509">
        <v>1</v>
      </c>
      <c r="G1680" s="509">
        <v>650</v>
      </c>
      <c r="H1680" s="509">
        <v>1</v>
      </c>
      <c r="I1680" s="509">
        <v>650</v>
      </c>
      <c r="J1680" s="509"/>
      <c r="K1680" s="509"/>
      <c r="L1680" s="509"/>
      <c r="M1680" s="509"/>
      <c r="N1680" s="509"/>
      <c r="O1680" s="509"/>
      <c r="P1680" s="522"/>
      <c r="Q1680" s="510"/>
    </row>
    <row r="1681" spans="1:17" ht="14.4" customHeight="1" x14ac:dyDescent="0.3">
      <c r="A1681" s="505" t="s">
        <v>2506</v>
      </c>
      <c r="B1681" s="506" t="s">
        <v>1886</v>
      </c>
      <c r="C1681" s="506" t="s">
        <v>1894</v>
      </c>
      <c r="D1681" s="506" t="s">
        <v>1903</v>
      </c>
      <c r="E1681" s="506" t="s">
        <v>1904</v>
      </c>
      <c r="F1681" s="509">
        <v>1</v>
      </c>
      <c r="G1681" s="509">
        <v>121</v>
      </c>
      <c r="H1681" s="509">
        <v>1</v>
      </c>
      <c r="I1681" s="509">
        <v>121</v>
      </c>
      <c r="J1681" s="509"/>
      <c r="K1681" s="509"/>
      <c r="L1681" s="509"/>
      <c r="M1681" s="509"/>
      <c r="N1681" s="509"/>
      <c r="O1681" s="509"/>
      <c r="P1681" s="522"/>
      <c r="Q1681" s="510"/>
    </row>
    <row r="1682" spans="1:17" ht="14.4" customHeight="1" x14ac:dyDescent="0.3">
      <c r="A1682" s="505" t="s">
        <v>2506</v>
      </c>
      <c r="B1682" s="506" t="s">
        <v>1917</v>
      </c>
      <c r="C1682" s="506" t="s">
        <v>1918</v>
      </c>
      <c r="D1682" s="506" t="s">
        <v>1922</v>
      </c>
      <c r="E1682" s="506" t="s">
        <v>626</v>
      </c>
      <c r="F1682" s="509">
        <v>0.5</v>
      </c>
      <c r="G1682" s="509">
        <v>1000.13</v>
      </c>
      <c r="H1682" s="509">
        <v>1</v>
      </c>
      <c r="I1682" s="509">
        <v>2000.26</v>
      </c>
      <c r="J1682" s="509">
        <v>0.5</v>
      </c>
      <c r="K1682" s="509">
        <v>1000.13</v>
      </c>
      <c r="L1682" s="509">
        <v>1</v>
      </c>
      <c r="M1682" s="509">
        <v>2000.26</v>
      </c>
      <c r="N1682" s="509"/>
      <c r="O1682" s="509"/>
      <c r="P1682" s="522"/>
      <c r="Q1682" s="510"/>
    </row>
    <row r="1683" spans="1:17" ht="14.4" customHeight="1" x14ac:dyDescent="0.3">
      <c r="A1683" s="505" t="s">
        <v>2506</v>
      </c>
      <c r="B1683" s="506" t="s">
        <v>1917</v>
      </c>
      <c r="C1683" s="506" t="s">
        <v>1918</v>
      </c>
      <c r="D1683" s="506" t="s">
        <v>1923</v>
      </c>
      <c r="E1683" s="506" t="s">
        <v>1924</v>
      </c>
      <c r="F1683" s="509"/>
      <c r="G1683" s="509"/>
      <c r="H1683" s="509"/>
      <c r="I1683" s="509"/>
      <c r="J1683" s="509">
        <v>1.37</v>
      </c>
      <c r="K1683" s="509">
        <v>3659.89</v>
      </c>
      <c r="L1683" s="509"/>
      <c r="M1683" s="509">
        <v>2671.4525547445251</v>
      </c>
      <c r="N1683" s="509">
        <v>1.4400000000000002</v>
      </c>
      <c r="O1683" s="509">
        <v>3679.63</v>
      </c>
      <c r="P1683" s="522"/>
      <c r="Q1683" s="510">
        <v>2555.2986111111109</v>
      </c>
    </row>
    <row r="1684" spans="1:17" ht="14.4" customHeight="1" x14ac:dyDescent="0.3">
      <c r="A1684" s="505" t="s">
        <v>2506</v>
      </c>
      <c r="B1684" s="506" t="s">
        <v>1917</v>
      </c>
      <c r="C1684" s="506" t="s">
        <v>1918</v>
      </c>
      <c r="D1684" s="506" t="s">
        <v>1925</v>
      </c>
      <c r="E1684" s="506" t="s">
        <v>1924</v>
      </c>
      <c r="F1684" s="509">
        <v>0.60000000000000009</v>
      </c>
      <c r="G1684" s="509">
        <v>3983.9399999999996</v>
      </c>
      <c r="H1684" s="509">
        <v>1</v>
      </c>
      <c r="I1684" s="509">
        <v>6639.8999999999987</v>
      </c>
      <c r="J1684" s="509">
        <v>0.60000000000000009</v>
      </c>
      <c r="K1684" s="509">
        <v>4007.16</v>
      </c>
      <c r="L1684" s="509">
        <v>1.0058284010301362</v>
      </c>
      <c r="M1684" s="509">
        <v>6678.5999999999985</v>
      </c>
      <c r="N1684" s="509">
        <v>0.4</v>
      </c>
      <c r="O1684" s="509">
        <v>2555.3000000000002</v>
      </c>
      <c r="P1684" s="522">
        <v>0.64140022189089207</v>
      </c>
      <c r="Q1684" s="510">
        <v>6388.25</v>
      </c>
    </row>
    <row r="1685" spans="1:17" ht="14.4" customHeight="1" x14ac:dyDescent="0.3">
      <c r="A1685" s="505" t="s">
        <v>2506</v>
      </c>
      <c r="B1685" s="506" t="s">
        <v>1917</v>
      </c>
      <c r="C1685" s="506" t="s">
        <v>1918</v>
      </c>
      <c r="D1685" s="506" t="s">
        <v>1926</v>
      </c>
      <c r="E1685" s="506" t="s">
        <v>716</v>
      </c>
      <c r="F1685" s="509"/>
      <c r="G1685" s="509"/>
      <c r="H1685" s="509"/>
      <c r="I1685" s="509"/>
      <c r="J1685" s="509"/>
      <c r="K1685" s="509"/>
      <c r="L1685" s="509"/>
      <c r="M1685" s="509"/>
      <c r="N1685" s="509">
        <v>0.04</v>
      </c>
      <c r="O1685" s="509">
        <v>197.75</v>
      </c>
      <c r="P1685" s="522"/>
      <c r="Q1685" s="510">
        <v>4943.75</v>
      </c>
    </row>
    <row r="1686" spans="1:17" ht="14.4" customHeight="1" x14ac:dyDescent="0.3">
      <c r="A1686" s="505" t="s">
        <v>2506</v>
      </c>
      <c r="B1686" s="506" t="s">
        <v>1917</v>
      </c>
      <c r="C1686" s="506" t="s">
        <v>1918</v>
      </c>
      <c r="D1686" s="506" t="s">
        <v>1927</v>
      </c>
      <c r="E1686" s="506" t="s">
        <v>637</v>
      </c>
      <c r="F1686" s="509">
        <v>1.2</v>
      </c>
      <c r="G1686" s="509">
        <v>1180.81</v>
      </c>
      <c r="H1686" s="509">
        <v>1</v>
      </c>
      <c r="I1686" s="509">
        <v>984.00833333333333</v>
      </c>
      <c r="J1686" s="509"/>
      <c r="K1686" s="509"/>
      <c r="L1686" s="509"/>
      <c r="M1686" s="509"/>
      <c r="N1686" s="509">
        <v>1.2</v>
      </c>
      <c r="O1686" s="509">
        <v>1141.5999999999999</v>
      </c>
      <c r="P1686" s="522">
        <v>0.96679398040328246</v>
      </c>
      <c r="Q1686" s="510">
        <v>951.33333333333326</v>
      </c>
    </row>
    <row r="1687" spans="1:17" ht="14.4" customHeight="1" x14ac:dyDescent="0.3">
      <c r="A1687" s="505" t="s">
        <v>2506</v>
      </c>
      <c r="B1687" s="506" t="s">
        <v>1917</v>
      </c>
      <c r="C1687" s="506" t="s">
        <v>1918</v>
      </c>
      <c r="D1687" s="506" t="s">
        <v>1931</v>
      </c>
      <c r="E1687" s="506" t="s">
        <v>716</v>
      </c>
      <c r="F1687" s="509">
        <v>0.69000000000000006</v>
      </c>
      <c r="G1687" s="509">
        <v>7235.1099999999988</v>
      </c>
      <c r="H1687" s="509">
        <v>1</v>
      </c>
      <c r="I1687" s="509">
        <v>10485.666666666664</v>
      </c>
      <c r="J1687" s="509">
        <v>0.44000000000000006</v>
      </c>
      <c r="K1687" s="509">
        <v>4496.71</v>
      </c>
      <c r="L1687" s="509">
        <v>0.62151231978504828</v>
      </c>
      <c r="M1687" s="509">
        <v>10219.795454545454</v>
      </c>
      <c r="N1687" s="509">
        <v>0.8500000000000002</v>
      </c>
      <c r="O1687" s="509">
        <v>8404.39</v>
      </c>
      <c r="P1687" s="522">
        <v>1.1616119174414765</v>
      </c>
      <c r="Q1687" s="510">
        <v>9887.5176470588212</v>
      </c>
    </row>
    <row r="1688" spans="1:17" ht="14.4" customHeight="1" x14ac:dyDescent="0.3">
      <c r="A1688" s="505" t="s">
        <v>2506</v>
      </c>
      <c r="B1688" s="506" t="s">
        <v>1917</v>
      </c>
      <c r="C1688" s="506" t="s">
        <v>1918</v>
      </c>
      <c r="D1688" s="506" t="s">
        <v>1933</v>
      </c>
      <c r="E1688" s="506" t="s">
        <v>1930</v>
      </c>
      <c r="F1688" s="509"/>
      <c r="G1688" s="509"/>
      <c r="H1688" s="509"/>
      <c r="I1688" s="509"/>
      <c r="J1688" s="509"/>
      <c r="K1688" s="509"/>
      <c r="L1688" s="509"/>
      <c r="M1688" s="509"/>
      <c r="N1688" s="509">
        <v>0.04</v>
      </c>
      <c r="O1688" s="509">
        <v>187.01</v>
      </c>
      <c r="P1688" s="522"/>
      <c r="Q1688" s="510">
        <v>4675.25</v>
      </c>
    </row>
    <row r="1689" spans="1:17" ht="14.4" customHeight="1" x14ac:dyDescent="0.3">
      <c r="A1689" s="505" t="s">
        <v>2506</v>
      </c>
      <c r="B1689" s="506" t="s">
        <v>1917</v>
      </c>
      <c r="C1689" s="506" t="s">
        <v>1918</v>
      </c>
      <c r="D1689" s="506" t="s">
        <v>1934</v>
      </c>
      <c r="E1689" s="506" t="s">
        <v>716</v>
      </c>
      <c r="F1689" s="509">
        <v>0.04</v>
      </c>
      <c r="G1689" s="509">
        <v>260.26</v>
      </c>
      <c r="H1689" s="509">
        <v>1</v>
      </c>
      <c r="I1689" s="509">
        <v>6506.5</v>
      </c>
      <c r="J1689" s="509">
        <v>0.04</v>
      </c>
      <c r="K1689" s="509">
        <v>260.26</v>
      </c>
      <c r="L1689" s="509">
        <v>1</v>
      </c>
      <c r="M1689" s="509">
        <v>6506.5</v>
      </c>
      <c r="N1689" s="509"/>
      <c r="O1689" s="509"/>
      <c r="P1689" s="522"/>
      <c r="Q1689" s="510"/>
    </row>
    <row r="1690" spans="1:17" ht="14.4" customHeight="1" x14ac:dyDescent="0.3">
      <c r="A1690" s="505" t="s">
        <v>2506</v>
      </c>
      <c r="B1690" s="506" t="s">
        <v>1917</v>
      </c>
      <c r="C1690" s="506" t="s">
        <v>1918</v>
      </c>
      <c r="D1690" s="506" t="s">
        <v>1938</v>
      </c>
      <c r="E1690" s="506" t="s">
        <v>641</v>
      </c>
      <c r="F1690" s="509">
        <v>4</v>
      </c>
      <c r="G1690" s="509">
        <v>3883.92</v>
      </c>
      <c r="H1690" s="509">
        <v>1</v>
      </c>
      <c r="I1690" s="509">
        <v>970.98</v>
      </c>
      <c r="J1690" s="509">
        <v>8.5</v>
      </c>
      <c r="K1690" s="509">
        <v>8289.369999999999</v>
      </c>
      <c r="L1690" s="509">
        <v>2.1342792848462375</v>
      </c>
      <c r="M1690" s="509">
        <v>975.21999999999991</v>
      </c>
      <c r="N1690" s="509">
        <v>8.5</v>
      </c>
      <c r="O1690" s="509">
        <v>7928.9699999999993</v>
      </c>
      <c r="P1690" s="522">
        <v>2.0414864363838592</v>
      </c>
      <c r="Q1690" s="510">
        <v>932.81999999999994</v>
      </c>
    </row>
    <row r="1691" spans="1:17" ht="14.4" customHeight="1" x14ac:dyDescent="0.3">
      <c r="A1691" s="505" t="s">
        <v>2506</v>
      </c>
      <c r="B1691" s="506" t="s">
        <v>1917</v>
      </c>
      <c r="C1691" s="506" t="s">
        <v>1918</v>
      </c>
      <c r="D1691" s="506" t="s">
        <v>1943</v>
      </c>
      <c r="E1691" s="506" t="s">
        <v>660</v>
      </c>
      <c r="F1691" s="509">
        <v>1.0100000000000002</v>
      </c>
      <c r="G1691" s="509">
        <v>10970.92</v>
      </c>
      <c r="H1691" s="509">
        <v>1</v>
      </c>
      <c r="I1691" s="509">
        <v>10862.297029702968</v>
      </c>
      <c r="J1691" s="509">
        <v>0.87000000000000022</v>
      </c>
      <c r="K1691" s="509">
        <v>9501.7800000000007</v>
      </c>
      <c r="L1691" s="509">
        <v>0.86608780302836963</v>
      </c>
      <c r="M1691" s="509">
        <v>10921.586206896549</v>
      </c>
      <c r="N1691" s="509">
        <v>0.1</v>
      </c>
      <c r="O1691" s="509">
        <v>885.4</v>
      </c>
      <c r="P1691" s="522">
        <v>8.070426181213608E-2</v>
      </c>
      <c r="Q1691" s="510">
        <v>8854</v>
      </c>
    </row>
    <row r="1692" spans="1:17" ht="14.4" customHeight="1" x14ac:dyDescent="0.3">
      <c r="A1692" s="505" t="s">
        <v>2506</v>
      </c>
      <c r="B1692" s="506" t="s">
        <v>1917</v>
      </c>
      <c r="C1692" s="506" t="s">
        <v>1918</v>
      </c>
      <c r="D1692" s="506" t="s">
        <v>1944</v>
      </c>
      <c r="E1692" s="506" t="s">
        <v>738</v>
      </c>
      <c r="F1692" s="509">
        <v>0.30000000000000004</v>
      </c>
      <c r="G1692" s="509">
        <v>583.42999999999995</v>
      </c>
      <c r="H1692" s="509">
        <v>1</v>
      </c>
      <c r="I1692" s="509">
        <v>1944.7666666666662</v>
      </c>
      <c r="J1692" s="509"/>
      <c r="K1692" s="509"/>
      <c r="L1692" s="509"/>
      <c r="M1692" s="509"/>
      <c r="N1692" s="509">
        <v>0.79999999999999993</v>
      </c>
      <c r="O1692" s="509">
        <v>1559.4400000000003</v>
      </c>
      <c r="P1692" s="522">
        <v>2.6728827794251244</v>
      </c>
      <c r="Q1692" s="510">
        <v>1949.3000000000004</v>
      </c>
    </row>
    <row r="1693" spans="1:17" ht="14.4" customHeight="1" x14ac:dyDescent="0.3">
      <c r="A1693" s="505" t="s">
        <v>2506</v>
      </c>
      <c r="B1693" s="506" t="s">
        <v>1917</v>
      </c>
      <c r="C1693" s="506" t="s">
        <v>1918</v>
      </c>
      <c r="D1693" s="506" t="s">
        <v>1945</v>
      </c>
      <c r="E1693" s="506" t="s">
        <v>660</v>
      </c>
      <c r="F1693" s="509"/>
      <c r="G1693" s="509"/>
      <c r="H1693" s="509"/>
      <c r="I1693" s="509"/>
      <c r="J1693" s="509">
        <v>0.5</v>
      </c>
      <c r="K1693" s="509">
        <v>1092.1600000000001</v>
      </c>
      <c r="L1693" s="509"/>
      <c r="M1693" s="509">
        <v>2184.3200000000002</v>
      </c>
      <c r="N1693" s="509">
        <v>3.0500000000000003</v>
      </c>
      <c r="O1693" s="509">
        <v>5400.9400000000005</v>
      </c>
      <c r="P1693" s="522"/>
      <c r="Q1693" s="510">
        <v>1770.8</v>
      </c>
    </row>
    <row r="1694" spans="1:17" ht="14.4" customHeight="1" x14ac:dyDescent="0.3">
      <c r="A1694" s="505" t="s">
        <v>2506</v>
      </c>
      <c r="B1694" s="506" t="s">
        <v>1917</v>
      </c>
      <c r="C1694" s="506" t="s">
        <v>1918</v>
      </c>
      <c r="D1694" s="506" t="s">
        <v>1946</v>
      </c>
      <c r="E1694" s="506" t="s">
        <v>645</v>
      </c>
      <c r="F1694" s="509"/>
      <c r="G1694" s="509"/>
      <c r="H1694" s="509"/>
      <c r="I1694" s="509"/>
      <c r="J1694" s="509"/>
      <c r="K1694" s="509"/>
      <c r="L1694" s="509"/>
      <c r="M1694" s="509"/>
      <c r="N1694" s="509">
        <v>0.15</v>
      </c>
      <c r="O1694" s="509">
        <v>77.64</v>
      </c>
      <c r="P1694" s="522"/>
      <c r="Q1694" s="510">
        <v>517.6</v>
      </c>
    </row>
    <row r="1695" spans="1:17" ht="14.4" customHeight="1" x14ac:dyDescent="0.3">
      <c r="A1695" s="505" t="s">
        <v>2506</v>
      </c>
      <c r="B1695" s="506" t="s">
        <v>1917</v>
      </c>
      <c r="C1695" s="506" t="s">
        <v>1918</v>
      </c>
      <c r="D1695" s="506" t="s">
        <v>1947</v>
      </c>
      <c r="E1695" s="506" t="s">
        <v>622</v>
      </c>
      <c r="F1695" s="509">
        <v>0.03</v>
      </c>
      <c r="G1695" s="509">
        <v>28.09</v>
      </c>
      <c r="H1695" s="509">
        <v>1</v>
      </c>
      <c r="I1695" s="509">
        <v>936.33333333333337</v>
      </c>
      <c r="J1695" s="509">
        <v>0.05</v>
      </c>
      <c r="K1695" s="509">
        <v>47.24</v>
      </c>
      <c r="L1695" s="509">
        <v>1.6817372730509079</v>
      </c>
      <c r="M1695" s="509">
        <v>944.8</v>
      </c>
      <c r="N1695" s="509">
        <v>0.05</v>
      </c>
      <c r="O1695" s="509">
        <v>45.19</v>
      </c>
      <c r="P1695" s="522">
        <v>1.6087575649697401</v>
      </c>
      <c r="Q1695" s="510">
        <v>903.8</v>
      </c>
    </row>
    <row r="1696" spans="1:17" ht="14.4" customHeight="1" x14ac:dyDescent="0.3">
      <c r="A1696" s="505" t="s">
        <v>2506</v>
      </c>
      <c r="B1696" s="506" t="s">
        <v>1917</v>
      </c>
      <c r="C1696" s="506" t="s">
        <v>1918</v>
      </c>
      <c r="D1696" s="506" t="s">
        <v>1948</v>
      </c>
      <c r="E1696" s="506" t="s">
        <v>660</v>
      </c>
      <c r="F1696" s="509"/>
      <c r="G1696" s="509"/>
      <c r="H1696" s="509"/>
      <c r="I1696" s="509"/>
      <c r="J1696" s="509"/>
      <c r="K1696" s="509"/>
      <c r="L1696" s="509"/>
      <c r="M1696" s="509"/>
      <c r="N1696" s="509">
        <v>0.29000000000000004</v>
      </c>
      <c r="O1696" s="509">
        <v>9916.51</v>
      </c>
      <c r="P1696" s="522"/>
      <c r="Q1696" s="510">
        <v>34194.862068965514</v>
      </c>
    </row>
    <row r="1697" spans="1:17" ht="14.4" customHeight="1" x14ac:dyDescent="0.3">
      <c r="A1697" s="505" t="s">
        <v>2506</v>
      </c>
      <c r="B1697" s="506" t="s">
        <v>1917</v>
      </c>
      <c r="C1697" s="506" t="s">
        <v>1887</v>
      </c>
      <c r="D1697" s="506" t="s">
        <v>1962</v>
      </c>
      <c r="E1697" s="506" t="s">
        <v>1960</v>
      </c>
      <c r="F1697" s="509">
        <v>1</v>
      </c>
      <c r="G1697" s="509">
        <v>1707.31</v>
      </c>
      <c r="H1697" s="509">
        <v>1</v>
      </c>
      <c r="I1697" s="509">
        <v>1707.31</v>
      </c>
      <c r="J1697" s="509"/>
      <c r="K1697" s="509"/>
      <c r="L1697" s="509"/>
      <c r="M1697" s="509"/>
      <c r="N1697" s="509">
        <v>1</v>
      </c>
      <c r="O1697" s="509">
        <v>1707.31</v>
      </c>
      <c r="P1697" s="522">
        <v>1</v>
      </c>
      <c r="Q1697" s="510">
        <v>1707.31</v>
      </c>
    </row>
    <row r="1698" spans="1:17" ht="14.4" customHeight="1" x14ac:dyDescent="0.3">
      <c r="A1698" s="505" t="s">
        <v>2506</v>
      </c>
      <c r="B1698" s="506" t="s">
        <v>1917</v>
      </c>
      <c r="C1698" s="506" t="s">
        <v>1887</v>
      </c>
      <c r="D1698" s="506" t="s">
        <v>1966</v>
      </c>
      <c r="E1698" s="506" t="s">
        <v>1967</v>
      </c>
      <c r="F1698" s="509"/>
      <c r="G1698" s="509"/>
      <c r="H1698" s="509"/>
      <c r="I1698" s="509"/>
      <c r="J1698" s="509">
        <v>1</v>
      </c>
      <c r="K1698" s="509">
        <v>1027.76</v>
      </c>
      <c r="L1698" s="509"/>
      <c r="M1698" s="509">
        <v>1027.76</v>
      </c>
      <c r="N1698" s="509"/>
      <c r="O1698" s="509"/>
      <c r="P1698" s="522"/>
      <c r="Q1698" s="510"/>
    </row>
    <row r="1699" spans="1:17" ht="14.4" customHeight="1" x14ac:dyDescent="0.3">
      <c r="A1699" s="505" t="s">
        <v>2506</v>
      </c>
      <c r="B1699" s="506" t="s">
        <v>1917</v>
      </c>
      <c r="C1699" s="506" t="s">
        <v>1887</v>
      </c>
      <c r="D1699" s="506" t="s">
        <v>1977</v>
      </c>
      <c r="E1699" s="506" t="s">
        <v>1978</v>
      </c>
      <c r="F1699" s="509"/>
      <c r="G1699" s="509"/>
      <c r="H1699" s="509"/>
      <c r="I1699" s="509"/>
      <c r="J1699" s="509">
        <v>1</v>
      </c>
      <c r="K1699" s="509">
        <v>2236.5</v>
      </c>
      <c r="L1699" s="509"/>
      <c r="M1699" s="509">
        <v>2236.5</v>
      </c>
      <c r="N1699" s="509"/>
      <c r="O1699" s="509"/>
      <c r="P1699" s="522"/>
      <c r="Q1699" s="510"/>
    </row>
    <row r="1700" spans="1:17" ht="14.4" customHeight="1" x14ac:dyDescent="0.3">
      <c r="A1700" s="505" t="s">
        <v>2506</v>
      </c>
      <c r="B1700" s="506" t="s">
        <v>1917</v>
      </c>
      <c r="C1700" s="506" t="s">
        <v>1887</v>
      </c>
      <c r="D1700" s="506" t="s">
        <v>1981</v>
      </c>
      <c r="E1700" s="506" t="s">
        <v>1982</v>
      </c>
      <c r="F1700" s="509"/>
      <c r="G1700" s="509"/>
      <c r="H1700" s="509"/>
      <c r="I1700" s="509"/>
      <c r="J1700" s="509">
        <v>1</v>
      </c>
      <c r="K1700" s="509">
        <v>19196.8</v>
      </c>
      <c r="L1700" s="509"/>
      <c r="M1700" s="509">
        <v>19196.8</v>
      </c>
      <c r="N1700" s="509"/>
      <c r="O1700" s="509"/>
      <c r="P1700" s="522"/>
      <c r="Q1700" s="510"/>
    </row>
    <row r="1701" spans="1:17" ht="14.4" customHeight="1" x14ac:dyDescent="0.3">
      <c r="A1701" s="505" t="s">
        <v>2506</v>
      </c>
      <c r="B1701" s="506" t="s">
        <v>1917</v>
      </c>
      <c r="C1701" s="506" t="s">
        <v>1887</v>
      </c>
      <c r="D1701" s="506" t="s">
        <v>2018</v>
      </c>
      <c r="E1701" s="506" t="s">
        <v>2019</v>
      </c>
      <c r="F1701" s="509">
        <v>1</v>
      </c>
      <c r="G1701" s="509">
        <v>605.65</v>
      </c>
      <c r="H1701" s="509">
        <v>1</v>
      </c>
      <c r="I1701" s="509">
        <v>605.65</v>
      </c>
      <c r="J1701" s="509"/>
      <c r="K1701" s="509"/>
      <c r="L1701" s="509"/>
      <c r="M1701" s="509"/>
      <c r="N1701" s="509"/>
      <c r="O1701" s="509"/>
      <c r="P1701" s="522"/>
      <c r="Q1701" s="510"/>
    </row>
    <row r="1702" spans="1:17" ht="14.4" customHeight="1" x14ac:dyDescent="0.3">
      <c r="A1702" s="505" t="s">
        <v>2506</v>
      </c>
      <c r="B1702" s="506" t="s">
        <v>1917</v>
      </c>
      <c r="C1702" s="506" t="s">
        <v>1887</v>
      </c>
      <c r="D1702" s="506" t="s">
        <v>2507</v>
      </c>
      <c r="E1702" s="506" t="s">
        <v>2508</v>
      </c>
      <c r="F1702" s="509">
        <v>1</v>
      </c>
      <c r="G1702" s="509">
        <v>18223.11</v>
      </c>
      <c r="H1702" s="509">
        <v>1</v>
      </c>
      <c r="I1702" s="509">
        <v>18223.11</v>
      </c>
      <c r="J1702" s="509"/>
      <c r="K1702" s="509"/>
      <c r="L1702" s="509"/>
      <c r="M1702" s="509"/>
      <c r="N1702" s="509">
        <v>1</v>
      </c>
      <c r="O1702" s="509">
        <v>18223.11</v>
      </c>
      <c r="P1702" s="522">
        <v>1</v>
      </c>
      <c r="Q1702" s="510">
        <v>18223.11</v>
      </c>
    </row>
    <row r="1703" spans="1:17" ht="14.4" customHeight="1" x14ac:dyDescent="0.3">
      <c r="A1703" s="505" t="s">
        <v>2506</v>
      </c>
      <c r="B1703" s="506" t="s">
        <v>1917</v>
      </c>
      <c r="C1703" s="506" t="s">
        <v>1887</v>
      </c>
      <c r="D1703" s="506" t="s">
        <v>2039</v>
      </c>
      <c r="E1703" s="506" t="s">
        <v>2040</v>
      </c>
      <c r="F1703" s="509">
        <v>1</v>
      </c>
      <c r="G1703" s="509">
        <v>359.1</v>
      </c>
      <c r="H1703" s="509">
        <v>1</v>
      </c>
      <c r="I1703" s="509">
        <v>359.1</v>
      </c>
      <c r="J1703" s="509"/>
      <c r="K1703" s="509"/>
      <c r="L1703" s="509"/>
      <c r="M1703" s="509"/>
      <c r="N1703" s="509">
        <v>1</v>
      </c>
      <c r="O1703" s="509">
        <v>359.1</v>
      </c>
      <c r="P1703" s="522">
        <v>1</v>
      </c>
      <c r="Q1703" s="510">
        <v>359.1</v>
      </c>
    </row>
    <row r="1704" spans="1:17" ht="14.4" customHeight="1" x14ac:dyDescent="0.3">
      <c r="A1704" s="505" t="s">
        <v>2506</v>
      </c>
      <c r="B1704" s="506" t="s">
        <v>1917</v>
      </c>
      <c r="C1704" s="506" t="s">
        <v>1887</v>
      </c>
      <c r="D1704" s="506" t="s">
        <v>1888</v>
      </c>
      <c r="E1704" s="506" t="s">
        <v>1889</v>
      </c>
      <c r="F1704" s="509"/>
      <c r="G1704" s="509"/>
      <c r="H1704" s="509"/>
      <c r="I1704" s="509"/>
      <c r="J1704" s="509">
        <v>1</v>
      </c>
      <c r="K1704" s="509">
        <v>893.9</v>
      </c>
      <c r="L1704" s="509"/>
      <c r="M1704" s="509">
        <v>893.9</v>
      </c>
      <c r="N1704" s="509">
        <v>2</v>
      </c>
      <c r="O1704" s="509">
        <v>1787.8</v>
      </c>
      <c r="P1704" s="522"/>
      <c r="Q1704" s="510">
        <v>893.9</v>
      </c>
    </row>
    <row r="1705" spans="1:17" ht="14.4" customHeight="1" x14ac:dyDescent="0.3">
      <c r="A1705" s="505" t="s">
        <v>2506</v>
      </c>
      <c r="B1705" s="506" t="s">
        <v>1917</v>
      </c>
      <c r="C1705" s="506" t="s">
        <v>1887</v>
      </c>
      <c r="D1705" s="506" t="s">
        <v>2041</v>
      </c>
      <c r="E1705" s="506" t="s">
        <v>2042</v>
      </c>
      <c r="F1705" s="509"/>
      <c r="G1705" s="509"/>
      <c r="H1705" s="509"/>
      <c r="I1705" s="509"/>
      <c r="J1705" s="509"/>
      <c r="K1705" s="509"/>
      <c r="L1705" s="509"/>
      <c r="M1705" s="509"/>
      <c r="N1705" s="509">
        <v>1</v>
      </c>
      <c r="O1705" s="509">
        <v>893.9</v>
      </c>
      <c r="P1705" s="522"/>
      <c r="Q1705" s="510">
        <v>893.9</v>
      </c>
    </row>
    <row r="1706" spans="1:17" ht="14.4" customHeight="1" x14ac:dyDescent="0.3">
      <c r="A1706" s="505" t="s">
        <v>2506</v>
      </c>
      <c r="B1706" s="506" t="s">
        <v>1917</v>
      </c>
      <c r="C1706" s="506" t="s">
        <v>1887</v>
      </c>
      <c r="D1706" s="506" t="s">
        <v>2313</v>
      </c>
      <c r="E1706" s="506" t="s">
        <v>2314</v>
      </c>
      <c r="F1706" s="509"/>
      <c r="G1706" s="509"/>
      <c r="H1706" s="509"/>
      <c r="I1706" s="509"/>
      <c r="J1706" s="509">
        <v>1</v>
      </c>
      <c r="K1706" s="509">
        <v>1085.2</v>
      </c>
      <c r="L1706" s="509"/>
      <c r="M1706" s="509">
        <v>1085.2</v>
      </c>
      <c r="N1706" s="509">
        <v>1</v>
      </c>
      <c r="O1706" s="509">
        <v>1085.2</v>
      </c>
      <c r="P1706" s="522"/>
      <c r="Q1706" s="510">
        <v>1085.2</v>
      </c>
    </row>
    <row r="1707" spans="1:17" ht="14.4" customHeight="1" x14ac:dyDescent="0.3">
      <c r="A1707" s="505" t="s">
        <v>2506</v>
      </c>
      <c r="B1707" s="506" t="s">
        <v>1917</v>
      </c>
      <c r="C1707" s="506" t="s">
        <v>1894</v>
      </c>
      <c r="D1707" s="506" t="s">
        <v>2089</v>
      </c>
      <c r="E1707" s="506" t="s">
        <v>2090</v>
      </c>
      <c r="F1707" s="509">
        <v>17</v>
      </c>
      <c r="G1707" s="509">
        <v>3485</v>
      </c>
      <c r="H1707" s="509">
        <v>1</v>
      </c>
      <c r="I1707" s="509">
        <v>205</v>
      </c>
      <c r="J1707" s="509">
        <v>30</v>
      </c>
      <c r="K1707" s="509">
        <v>6159</v>
      </c>
      <c r="L1707" s="509">
        <v>1.7672883787661406</v>
      </c>
      <c r="M1707" s="509">
        <v>205.3</v>
      </c>
      <c r="N1707" s="509">
        <v>53</v>
      </c>
      <c r="O1707" s="509">
        <v>10971</v>
      </c>
      <c r="P1707" s="522">
        <v>3.1480631276901003</v>
      </c>
      <c r="Q1707" s="510">
        <v>207</v>
      </c>
    </row>
    <row r="1708" spans="1:17" ht="14.4" customHeight="1" x14ac:dyDescent="0.3">
      <c r="A1708" s="505" t="s">
        <v>2506</v>
      </c>
      <c r="B1708" s="506" t="s">
        <v>1917</v>
      </c>
      <c r="C1708" s="506" t="s">
        <v>1894</v>
      </c>
      <c r="D1708" s="506" t="s">
        <v>2091</v>
      </c>
      <c r="E1708" s="506" t="s">
        <v>2092</v>
      </c>
      <c r="F1708" s="509"/>
      <c r="G1708" s="509"/>
      <c r="H1708" s="509"/>
      <c r="I1708" s="509"/>
      <c r="J1708" s="509">
        <v>3</v>
      </c>
      <c r="K1708" s="509">
        <v>453</v>
      </c>
      <c r="L1708" s="509"/>
      <c r="M1708" s="509">
        <v>151</v>
      </c>
      <c r="N1708" s="509">
        <v>5</v>
      </c>
      <c r="O1708" s="509">
        <v>755</v>
      </c>
      <c r="P1708" s="522"/>
      <c r="Q1708" s="510">
        <v>151</v>
      </c>
    </row>
    <row r="1709" spans="1:17" ht="14.4" customHeight="1" x14ac:dyDescent="0.3">
      <c r="A1709" s="505" t="s">
        <v>2506</v>
      </c>
      <c r="B1709" s="506" t="s">
        <v>1917</v>
      </c>
      <c r="C1709" s="506" t="s">
        <v>1894</v>
      </c>
      <c r="D1709" s="506" t="s">
        <v>2093</v>
      </c>
      <c r="E1709" s="506" t="s">
        <v>2094</v>
      </c>
      <c r="F1709" s="509">
        <v>6</v>
      </c>
      <c r="G1709" s="509">
        <v>1092</v>
      </c>
      <c r="H1709" s="509">
        <v>1</v>
      </c>
      <c r="I1709" s="509">
        <v>182</v>
      </c>
      <c r="J1709" s="509">
        <v>1</v>
      </c>
      <c r="K1709" s="509">
        <v>182</v>
      </c>
      <c r="L1709" s="509">
        <v>0.16666666666666666</v>
      </c>
      <c r="M1709" s="509">
        <v>182</v>
      </c>
      <c r="N1709" s="509">
        <v>12</v>
      </c>
      <c r="O1709" s="509">
        <v>2196</v>
      </c>
      <c r="P1709" s="522">
        <v>2.0109890109890109</v>
      </c>
      <c r="Q1709" s="510">
        <v>183</v>
      </c>
    </row>
    <row r="1710" spans="1:17" ht="14.4" customHeight="1" x14ac:dyDescent="0.3">
      <c r="A1710" s="505" t="s">
        <v>2506</v>
      </c>
      <c r="B1710" s="506" t="s">
        <v>1917</v>
      </c>
      <c r="C1710" s="506" t="s">
        <v>1894</v>
      </c>
      <c r="D1710" s="506" t="s">
        <v>2095</v>
      </c>
      <c r="E1710" s="506" t="s">
        <v>2096</v>
      </c>
      <c r="F1710" s="509">
        <v>4</v>
      </c>
      <c r="G1710" s="509">
        <v>496</v>
      </c>
      <c r="H1710" s="509">
        <v>1</v>
      </c>
      <c r="I1710" s="509">
        <v>124</v>
      </c>
      <c r="J1710" s="509"/>
      <c r="K1710" s="509"/>
      <c r="L1710" s="509"/>
      <c r="M1710" s="509"/>
      <c r="N1710" s="509">
        <v>9</v>
      </c>
      <c r="O1710" s="509">
        <v>1125</v>
      </c>
      <c r="P1710" s="522">
        <v>2.2681451612903225</v>
      </c>
      <c r="Q1710" s="510">
        <v>125</v>
      </c>
    </row>
    <row r="1711" spans="1:17" ht="14.4" customHeight="1" x14ac:dyDescent="0.3">
      <c r="A1711" s="505" t="s">
        <v>2506</v>
      </c>
      <c r="B1711" s="506" t="s">
        <v>1917</v>
      </c>
      <c r="C1711" s="506" t="s">
        <v>1894</v>
      </c>
      <c r="D1711" s="506" t="s">
        <v>2097</v>
      </c>
      <c r="E1711" s="506" t="s">
        <v>2098</v>
      </c>
      <c r="F1711" s="509">
        <v>4</v>
      </c>
      <c r="G1711" s="509">
        <v>868</v>
      </c>
      <c r="H1711" s="509">
        <v>1</v>
      </c>
      <c r="I1711" s="509">
        <v>217</v>
      </c>
      <c r="J1711" s="509">
        <v>7</v>
      </c>
      <c r="K1711" s="509">
        <v>1521</v>
      </c>
      <c r="L1711" s="509">
        <v>1.7523041474654377</v>
      </c>
      <c r="M1711" s="509">
        <v>217.28571428571428</v>
      </c>
      <c r="N1711" s="509">
        <v>16</v>
      </c>
      <c r="O1711" s="509">
        <v>3504</v>
      </c>
      <c r="P1711" s="522">
        <v>4.0368663594470044</v>
      </c>
      <c r="Q1711" s="510">
        <v>219</v>
      </c>
    </row>
    <row r="1712" spans="1:17" ht="14.4" customHeight="1" x14ac:dyDescent="0.3">
      <c r="A1712" s="505" t="s">
        <v>2506</v>
      </c>
      <c r="B1712" s="506" t="s">
        <v>1917</v>
      </c>
      <c r="C1712" s="506" t="s">
        <v>1894</v>
      </c>
      <c r="D1712" s="506" t="s">
        <v>2103</v>
      </c>
      <c r="E1712" s="506" t="s">
        <v>2104</v>
      </c>
      <c r="F1712" s="509">
        <v>7</v>
      </c>
      <c r="G1712" s="509">
        <v>1533</v>
      </c>
      <c r="H1712" s="509">
        <v>1</v>
      </c>
      <c r="I1712" s="509">
        <v>219</v>
      </c>
      <c r="J1712" s="509">
        <v>7</v>
      </c>
      <c r="K1712" s="509">
        <v>1538</v>
      </c>
      <c r="L1712" s="509">
        <v>1.0032615786040444</v>
      </c>
      <c r="M1712" s="509">
        <v>219.71428571428572</v>
      </c>
      <c r="N1712" s="509">
        <v>10</v>
      </c>
      <c r="O1712" s="509">
        <v>2210</v>
      </c>
      <c r="P1712" s="522">
        <v>1.441617742987606</v>
      </c>
      <c r="Q1712" s="510">
        <v>221</v>
      </c>
    </row>
    <row r="1713" spans="1:17" ht="14.4" customHeight="1" x14ac:dyDescent="0.3">
      <c r="A1713" s="505" t="s">
        <v>2506</v>
      </c>
      <c r="B1713" s="506" t="s">
        <v>1917</v>
      </c>
      <c r="C1713" s="506" t="s">
        <v>1894</v>
      </c>
      <c r="D1713" s="506" t="s">
        <v>2121</v>
      </c>
      <c r="E1713" s="506" t="s">
        <v>2122</v>
      </c>
      <c r="F1713" s="509">
        <v>31</v>
      </c>
      <c r="G1713" s="509">
        <v>10106</v>
      </c>
      <c r="H1713" s="509">
        <v>1</v>
      </c>
      <c r="I1713" s="509">
        <v>326</v>
      </c>
      <c r="J1713" s="509">
        <v>17</v>
      </c>
      <c r="K1713" s="509">
        <v>5557</v>
      </c>
      <c r="L1713" s="509">
        <v>0.54987136354640809</v>
      </c>
      <c r="M1713" s="509">
        <v>326.88235294117646</v>
      </c>
      <c r="N1713" s="509">
        <v>41</v>
      </c>
      <c r="O1713" s="509">
        <v>13530</v>
      </c>
      <c r="P1713" s="522">
        <v>1.3388086285375025</v>
      </c>
      <c r="Q1713" s="510">
        <v>330</v>
      </c>
    </row>
    <row r="1714" spans="1:17" ht="14.4" customHeight="1" x14ac:dyDescent="0.3">
      <c r="A1714" s="505" t="s">
        <v>2506</v>
      </c>
      <c r="B1714" s="506" t="s">
        <v>1917</v>
      </c>
      <c r="C1714" s="506" t="s">
        <v>1894</v>
      </c>
      <c r="D1714" s="506" t="s">
        <v>2127</v>
      </c>
      <c r="E1714" s="506" t="s">
        <v>2128</v>
      </c>
      <c r="F1714" s="509"/>
      <c r="G1714" s="509"/>
      <c r="H1714" s="509"/>
      <c r="I1714" s="509"/>
      <c r="J1714" s="509"/>
      <c r="K1714" s="509"/>
      <c r="L1714" s="509"/>
      <c r="M1714" s="509"/>
      <c r="N1714" s="509">
        <v>1</v>
      </c>
      <c r="O1714" s="509">
        <v>279</v>
      </c>
      <c r="P1714" s="522"/>
      <c r="Q1714" s="510">
        <v>279</v>
      </c>
    </row>
    <row r="1715" spans="1:17" ht="14.4" customHeight="1" x14ac:dyDescent="0.3">
      <c r="A1715" s="505" t="s">
        <v>2506</v>
      </c>
      <c r="B1715" s="506" t="s">
        <v>1917</v>
      </c>
      <c r="C1715" s="506" t="s">
        <v>1894</v>
      </c>
      <c r="D1715" s="506" t="s">
        <v>2137</v>
      </c>
      <c r="E1715" s="506" t="s">
        <v>2138</v>
      </c>
      <c r="F1715" s="509">
        <v>1</v>
      </c>
      <c r="G1715" s="509">
        <v>3815</v>
      </c>
      <c r="H1715" s="509">
        <v>1</v>
      </c>
      <c r="I1715" s="509">
        <v>3815</v>
      </c>
      <c r="J1715" s="509"/>
      <c r="K1715" s="509"/>
      <c r="L1715" s="509"/>
      <c r="M1715" s="509"/>
      <c r="N1715" s="509">
        <v>1</v>
      </c>
      <c r="O1715" s="509">
        <v>3824</v>
      </c>
      <c r="P1715" s="522">
        <v>1.0023591087811272</v>
      </c>
      <c r="Q1715" s="510">
        <v>3824</v>
      </c>
    </row>
    <row r="1716" spans="1:17" ht="14.4" customHeight="1" x14ac:dyDescent="0.3">
      <c r="A1716" s="505" t="s">
        <v>2506</v>
      </c>
      <c r="B1716" s="506" t="s">
        <v>1917</v>
      </c>
      <c r="C1716" s="506" t="s">
        <v>1894</v>
      </c>
      <c r="D1716" s="506" t="s">
        <v>2139</v>
      </c>
      <c r="E1716" s="506" t="s">
        <v>2140</v>
      </c>
      <c r="F1716" s="509"/>
      <c r="G1716" s="509"/>
      <c r="H1716" s="509"/>
      <c r="I1716" s="509"/>
      <c r="J1716" s="509"/>
      <c r="K1716" s="509"/>
      <c r="L1716" s="509"/>
      <c r="M1716" s="509"/>
      <c r="N1716" s="509">
        <v>2</v>
      </c>
      <c r="O1716" s="509">
        <v>10324</v>
      </c>
      <c r="P1716" s="522"/>
      <c r="Q1716" s="510">
        <v>5162</v>
      </c>
    </row>
    <row r="1717" spans="1:17" ht="14.4" customHeight="1" x14ac:dyDescent="0.3">
      <c r="A1717" s="505" t="s">
        <v>2506</v>
      </c>
      <c r="B1717" s="506" t="s">
        <v>1917</v>
      </c>
      <c r="C1717" s="506" t="s">
        <v>1894</v>
      </c>
      <c r="D1717" s="506" t="s">
        <v>2153</v>
      </c>
      <c r="E1717" s="506" t="s">
        <v>2154</v>
      </c>
      <c r="F1717" s="509">
        <v>7</v>
      </c>
      <c r="G1717" s="509">
        <v>8939</v>
      </c>
      <c r="H1717" s="509">
        <v>1</v>
      </c>
      <c r="I1717" s="509">
        <v>1277</v>
      </c>
      <c r="J1717" s="509">
        <v>2</v>
      </c>
      <c r="K1717" s="509">
        <v>2554</v>
      </c>
      <c r="L1717" s="509">
        <v>0.2857142857142857</v>
      </c>
      <c r="M1717" s="509">
        <v>1277</v>
      </c>
      <c r="N1717" s="509">
        <v>13</v>
      </c>
      <c r="O1717" s="509">
        <v>16653</v>
      </c>
      <c r="P1717" s="522">
        <v>1.8629600626468286</v>
      </c>
      <c r="Q1717" s="510">
        <v>1281</v>
      </c>
    </row>
    <row r="1718" spans="1:17" ht="14.4" customHeight="1" x14ac:dyDescent="0.3">
      <c r="A1718" s="505" t="s">
        <v>2506</v>
      </c>
      <c r="B1718" s="506" t="s">
        <v>1917</v>
      </c>
      <c r="C1718" s="506" t="s">
        <v>1894</v>
      </c>
      <c r="D1718" s="506" t="s">
        <v>2155</v>
      </c>
      <c r="E1718" s="506" t="s">
        <v>2156</v>
      </c>
      <c r="F1718" s="509">
        <v>6</v>
      </c>
      <c r="G1718" s="509">
        <v>6984</v>
      </c>
      <c r="H1718" s="509">
        <v>1</v>
      </c>
      <c r="I1718" s="509">
        <v>1164</v>
      </c>
      <c r="J1718" s="509">
        <v>2</v>
      </c>
      <c r="K1718" s="509">
        <v>2328</v>
      </c>
      <c r="L1718" s="509">
        <v>0.33333333333333331</v>
      </c>
      <c r="M1718" s="509">
        <v>1164</v>
      </c>
      <c r="N1718" s="509">
        <v>12</v>
      </c>
      <c r="O1718" s="509">
        <v>14004</v>
      </c>
      <c r="P1718" s="522">
        <v>2.0051546391752577</v>
      </c>
      <c r="Q1718" s="510">
        <v>1167</v>
      </c>
    </row>
    <row r="1719" spans="1:17" ht="14.4" customHeight="1" x14ac:dyDescent="0.3">
      <c r="A1719" s="505" t="s">
        <v>2506</v>
      </c>
      <c r="B1719" s="506" t="s">
        <v>1917</v>
      </c>
      <c r="C1719" s="506" t="s">
        <v>1894</v>
      </c>
      <c r="D1719" s="506" t="s">
        <v>2157</v>
      </c>
      <c r="E1719" s="506" t="s">
        <v>2158</v>
      </c>
      <c r="F1719" s="509">
        <v>26</v>
      </c>
      <c r="G1719" s="509">
        <v>131768</v>
      </c>
      <c r="H1719" s="509">
        <v>1</v>
      </c>
      <c r="I1719" s="509">
        <v>5068</v>
      </c>
      <c r="J1719" s="509">
        <v>40</v>
      </c>
      <c r="K1719" s="509">
        <v>202858</v>
      </c>
      <c r="L1719" s="509">
        <v>1.5395088337077287</v>
      </c>
      <c r="M1719" s="509">
        <v>5071.45</v>
      </c>
      <c r="N1719" s="509">
        <v>52</v>
      </c>
      <c r="O1719" s="509">
        <v>263952</v>
      </c>
      <c r="P1719" s="522">
        <v>2.0031570639305447</v>
      </c>
      <c r="Q1719" s="510">
        <v>5076</v>
      </c>
    </row>
    <row r="1720" spans="1:17" ht="14.4" customHeight="1" x14ac:dyDescent="0.3">
      <c r="A1720" s="505" t="s">
        <v>2506</v>
      </c>
      <c r="B1720" s="506" t="s">
        <v>1917</v>
      </c>
      <c r="C1720" s="506" t="s">
        <v>1894</v>
      </c>
      <c r="D1720" s="506" t="s">
        <v>2159</v>
      </c>
      <c r="E1720" s="506" t="s">
        <v>2160</v>
      </c>
      <c r="F1720" s="509"/>
      <c r="G1720" s="509"/>
      <c r="H1720" s="509"/>
      <c r="I1720" s="509"/>
      <c r="J1720" s="509">
        <v>2</v>
      </c>
      <c r="K1720" s="509">
        <v>15354</v>
      </c>
      <c r="L1720" s="509"/>
      <c r="M1720" s="509">
        <v>7677</v>
      </c>
      <c r="N1720" s="509"/>
      <c r="O1720" s="509"/>
      <c r="P1720" s="522"/>
      <c r="Q1720" s="510"/>
    </row>
    <row r="1721" spans="1:17" ht="14.4" customHeight="1" x14ac:dyDescent="0.3">
      <c r="A1721" s="505" t="s">
        <v>2506</v>
      </c>
      <c r="B1721" s="506" t="s">
        <v>1917</v>
      </c>
      <c r="C1721" s="506" t="s">
        <v>1894</v>
      </c>
      <c r="D1721" s="506" t="s">
        <v>2161</v>
      </c>
      <c r="E1721" s="506" t="s">
        <v>2162</v>
      </c>
      <c r="F1721" s="509">
        <v>1</v>
      </c>
      <c r="G1721" s="509">
        <v>5508</v>
      </c>
      <c r="H1721" s="509">
        <v>1</v>
      </c>
      <c r="I1721" s="509">
        <v>5508</v>
      </c>
      <c r="J1721" s="509"/>
      <c r="K1721" s="509"/>
      <c r="L1721" s="509"/>
      <c r="M1721" s="509"/>
      <c r="N1721" s="509"/>
      <c r="O1721" s="509"/>
      <c r="P1721" s="522"/>
      <c r="Q1721" s="510"/>
    </row>
    <row r="1722" spans="1:17" ht="14.4" customHeight="1" x14ac:dyDescent="0.3">
      <c r="A1722" s="505" t="s">
        <v>2506</v>
      </c>
      <c r="B1722" s="506" t="s">
        <v>1917</v>
      </c>
      <c r="C1722" s="506" t="s">
        <v>1894</v>
      </c>
      <c r="D1722" s="506" t="s">
        <v>2165</v>
      </c>
      <c r="E1722" s="506" t="s">
        <v>2166</v>
      </c>
      <c r="F1722" s="509"/>
      <c r="G1722" s="509"/>
      <c r="H1722" s="509"/>
      <c r="I1722" s="509"/>
      <c r="J1722" s="509"/>
      <c r="K1722" s="509"/>
      <c r="L1722" s="509"/>
      <c r="M1722" s="509"/>
      <c r="N1722" s="509">
        <v>3</v>
      </c>
      <c r="O1722" s="509">
        <v>2256</v>
      </c>
      <c r="P1722" s="522"/>
      <c r="Q1722" s="510">
        <v>752</v>
      </c>
    </row>
    <row r="1723" spans="1:17" ht="14.4" customHeight="1" x14ac:dyDescent="0.3">
      <c r="A1723" s="505" t="s">
        <v>2506</v>
      </c>
      <c r="B1723" s="506" t="s">
        <v>1917</v>
      </c>
      <c r="C1723" s="506" t="s">
        <v>1894</v>
      </c>
      <c r="D1723" s="506" t="s">
        <v>2167</v>
      </c>
      <c r="E1723" s="506" t="s">
        <v>2168</v>
      </c>
      <c r="F1723" s="509">
        <v>320</v>
      </c>
      <c r="G1723" s="509">
        <v>55360</v>
      </c>
      <c r="H1723" s="509">
        <v>1</v>
      </c>
      <c r="I1723" s="509">
        <v>173</v>
      </c>
      <c r="J1723" s="509">
        <v>295</v>
      </c>
      <c r="K1723" s="509">
        <v>51162</v>
      </c>
      <c r="L1723" s="509">
        <v>0.92416907514450863</v>
      </c>
      <c r="M1723" s="509">
        <v>173.43050847457627</v>
      </c>
      <c r="N1723" s="509">
        <v>372</v>
      </c>
      <c r="O1723" s="509">
        <v>65100</v>
      </c>
      <c r="P1723" s="522">
        <v>1.1759393063583814</v>
      </c>
      <c r="Q1723" s="510">
        <v>175</v>
      </c>
    </row>
    <row r="1724" spans="1:17" ht="14.4" customHeight="1" x14ac:dyDescent="0.3">
      <c r="A1724" s="505" t="s">
        <v>2506</v>
      </c>
      <c r="B1724" s="506" t="s">
        <v>1917</v>
      </c>
      <c r="C1724" s="506" t="s">
        <v>1894</v>
      </c>
      <c r="D1724" s="506" t="s">
        <v>2169</v>
      </c>
      <c r="E1724" s="506" t="s">
        <v>2170</v>
      </c>
      <c r="F1724" s="509">
        <v>59</v>
      </c>
      <c r="G1724" s="509">
        <v>117764</v>
      </c>
      <c r="H1724" s="509">
        <v>1</v>
      </c>
      <c r="I1724" s="509">
        <v>1996</v>
      </c>
      <c r="J1724" s="509">
        <v>62</v>
      </c>
      <c r="K1724" s="509">
        <v>123842</v>
      </c>
      <c r="L1724" s="509">
        <v>1.0516116979722157</v>
      </c>
      <c r="M1724" s="509">
        <v>1997.4516129032259</v>
      </c>
      <c r="N1724" s="509">
        <v>94</v>
      </c>
      <c r="O1724" s="509">
        <v>188094</v>
      </c>
      <c r="P1724" s="522">
        <v>1.597211371896335</v>
      </c>
      <c r="Q1724" s="510">
        <v>2001</v>
      </c>
    </row>
    <row r="1725" spans="1:17" ht="14.4" customHeight="1" x14ac:dyDescent="0.3">
      <c r="A1725" s="505" t="s">
        <v>2506</v>
      </c>
      <c r="B1725" s="506" t="s">
        <v>1917</v>
      </c>
      <c r="C1725" s="506" t="s">
        <v>1894</v>
      </c>
      <c r="D1725" s="506" t="s">
        <v>2175</v>
      </c>
      <c r="E1725" s="506" t="s">
        <v>2176</v>
      </c>
      <c r="F1725" s="509">
        <v>9</v>
      </c>
      <c r="G1725" s="509">
        <v>24228</v>
      </c>
      <c r="H1725" s="509">
        <v>1</v>
      </c>
      <c r="I1725" s="509">
        <v>2692</v>
      </c>
      <c r="J1725" s="509">
        <v>14</v>
      </c>
      <c r="K1725" s="509">
        <v>37718</v>
      </c>
      <c r="L1725" s="509">
        <v>1.5567937923064223</v>
      </c>
      <c r="M1725" s="509">
        <v>2694.1428571428573</v>
      </c>
      <c r="N1725" s="509">
        <v>19</v>
      </c>
      <c r="O1725" s="509">
        <v>51224</v>
      </c>
      <c r="P1725" s="522">
        <v>2.1142479775466403</v>
      </c>
      <c r="Q1725" s="510">
        <v>2696</v>
      </c>
    </row>
    <row r="1726" spans="1:17" ht="14.4" customHeight="1" x14ac:dyDescent="0.3">
      <c r="A1726" s="505" t="s">
        <v>2506</v>
      </c>
      <c r="B1726" s="506" t="s">
        <v>1917</v>
      </c>
      <c r="C1726" s="506" t="s">
        <v>1894</v>
      </c>
      <c r="D1726" s="506" t="s">
        <v>2177</v>
      </c>
      <c r="E1726" s="506" t="s">
        <v>2178</v>
      </c>
      <c r="F1726" s="509">
        <v>1</v>
      </c>
      <c r="G1726" s="509">
        <v>5180</v>
      </c>
      <c r="H1726" s="509">
        <v>1</v>
      </c>
      <c r="I1726" s="509">
        <v>5180</v>
      </c>
      <c r="J1726" s="509">
        <v>2</v>
      </c>
      <c r="K1726" s="509">
        <v>10366</v>
      </c>
      <c r="L1726" s="509">
        <v>2.0011583011583012</v>
      </c>
      <c r="M1726" s="509">
        <v>5183</v>
      </c>
      <c r="N1726" s="509">
        <v>4</v>
      </c>
      <c r="O1726" s="509">
        <v>20752</v>
      </c>
      <c r="P1726" s="522">
        <v>4.006177606177606</v>
      </c>
      <c r="Q1726" s="510">
        <v>5188</v>
      </c>
    </row>
    <row r="1727" spans="1:17" ht="14.4" customHeight="1" x14ac:dyDescent="0.3">
      <c r="A1727" s="505" t="s">
        <v>2506</v>
      </c>
      <c r="B1727" s="506" t="s">
        <v>1917</v>
      </c>
      <c r="C1727" s="506" t="s">
        <v>1894</v>
      </c>
      <c r="D1727" s="506" t="s">
        <v>2189</v>
      </c>
      <c r="E1727" s="506" t="s">
        <v>2190</v>
      </c>
      <c r="F1727" s="509"/>
      <c r="G1727" s="509"/>
      <c r="H1727" s="509"/>
      <c r="I1727" s="509"/>
      <c r="J1727" s="509">
        <v>1</v>
      </c>
      <c r="K1727" s="509">
        <v>150</v>
      </c>
      <c r="L1727" s="509"/>
      <c r="M1727" s="509">
        <v>150</v>
      </c>
      <c r="N1727" s="509">
        <v>2</v>
      </c>
      <c r="O1727" s="509">
        <v>302</v>
      </c>
      <c r="P1727" s="522"/>
      <c r="Q1727" s="510">
        <v>151</v>
      </c>
    </row>
    <row r="1728" spans="1:17" ht="14.4" customHeight="1" x14ac:dyDescent="0.3">
      <c r="A1728" s="505" t="s">
        <v>2506</v>
      </c>
      <c r="B1728" s="506" t="s">
        <v>1917</v>
      </c>
      <c r="C1728" s="506" t="s">
        <v>1894</v>
      </c>
      <c r="D1728" s="506" t="s">
        <v>2191</v>
      </c>
      <c r="E1728" s="506" t="s">
        <v>2192</v>
      </c>
      <c r="F1728" s="509"/>
      <c r="G1728" s="509"/>
      <c r="H1728" s="509"/>
      <c r="I1728" s="509"/>
      <c r="J1728" s="509">
        <v>1</v>
      </c>
      <c r="K1728" s="509">
        <v>193</v>
      </c>
      <c r="L1728" s="509"/>
      <c r="M1728" s="509">
        <v>193</v>
      </c>
      <c r="N1728" s="509">
        <v>1</v>
      </c>
      <c r="O1728" s="509">
        <v>195</v>
      </c>
      <c r="P1728" s="522"/>
      <c r="Q1728" s="510">
        <v>195</v>
      </c>
    </row>
    <row r="1729" spans="1:17" ht="14.4" customHeight="1" x14ac:dyDescent="0.3">
      <c r="A1729" s="505" t="s">
        <v>2506</v>
      </c>
      <c r="B1729" s="506" t="s">
        <v>1917</v>
      </c>
      <c r="C1729" s="506" t="s">
        <v>1894</v>
      </c>
      <c r="D1729" s="506" t="s">
        <v>2193</v>
      </c>
      <c r="E1729" s="506" t="s">
        <v>2194</v>
      </c>
      <c r="F1729" s="509"/>
      <c r="G1729" s="509"/>
      <c r="H1729" s="509"/>
      <c r="I1729" s="509"/>
      <c r="J1729" s="509">
        <v>2</v>
      </c>
      <c r="K1729" s="509">
        <v>397</v>
      </c>
      <c r="L1729" s="509"/>
      <c r="M1729" s="509">
        <v>198.5</v>
      </c>
      <c r="N1729" s="509"/>
      <c r="O1729" s="509"/>
      <c r="P1729" s="522"/>
      <c r="Q1729" s="510"/>
    </row>
    <row r="1730" spans="1:17" ht="14.4" customHeight="1" x14ac:dyDescent="0.3">
      <c r="A1730" s="505" t="s">
        <v>2506</v>
      </c>
      <c r="B1730" s="506" t="s">
        <v>1917</v>
      </c>
      <c r="C1730" s="506" t="s">
        <v>1894</v>
      </c>
      <c r="D1730" s="506" t="s">
        <v>2195</v>
      </c>
      <c r="E1730" s="506" t="s">
        <v>2196</v>
      </c>
      <c r="F1730" s="509"/>
      <c r="G1730" s="509"/>
      <c r="H1730" s="509"/>
      <c r="I1730" s="509"/>
      <c r="J1730" s="509"/>
      <c r="K1730" s="509"/>
      <c r="L1730" s="509"/>
      <c r="M1730" s="509"/>
      <c r="N1730" s="509">
        <v>2</v>
      </c>
      <c r="O1730" s="509">
        <v>836</v>
      </c>
      <c r="P1730" s="522"/>
      <c r="Q1730" s="510">
        <v>418</v>
      </c>
    </row>
    <row r="1731" spans="1:17" ht="14.4" customHeight="1" x14ac:dyDescent="0.3">
      <c r="A1731" s="505" t="s">
        <v>2506</v>
      </c>
      <c r="B1731" s="506" t="s">
        <v>1917</v>
      </c>
      <c r="C1731" s="506" t="s">
        <v>1894</v>
      </c>
      <c r="D1731" s="506" t="s">
        <v>2199</v>
      </c>
      <c r="E1731" s="506" t="s">
        <v>2200</v>
      </c>
      <c r="F1731" s="509"/>
      <c r="G1731" s="509"/>
      <c r="H1731" s="509"/>
      <c r="I1731" s="509"/>
      <c r="J1731" s="509"/>
      <c r="K1731" s="509"/>
      <c r="L1731" s="509"/>
      <c r="M1731" s="509"/>
      <c r="N1731" s="509">
        <v>5</v>
      </c>
      <c r="O1731" s="509">
        <v>795</v>
      </c>
      <c r="P1731" s="522"/>
      <c r="Q1731" s="510">
        <v>159</v>
      </c>
    </row>
    <row r="1732" spans="1:17" ht="14.4" customHeight="1" x14ac:dyDescent="0.3">
      <c r="A1732" s="505" t="s">
        <v>2506</v>
      </c>
      <c r="B1732" s="506" t="s">
        <v>1917</v>
      </c>
      <c r="C1732" s="506" t="s">
        <v>1894</v>
      </c>
      <c r="D1732" s="506" t="s">
        <v>2201</v>
      </c>
      <c r="E1732" s="506"/>
      <c r="F1732" s="509">
        <v>2</v>
      </c>
      <c r="G1732" s="509">
        <v>624</v>
      </c>
      <c r="H1732" s="509">
        <v>1</v>
      </c>
      <c r="I1732" s="509">
        <v>312</v>
      </c>
      <c r="J1732" s="509"/>
      <c r="K1732" s="509"/>
      <c r="L1732" s="509"/>
      <c r="M1732" s="509"/>
      <c r="N1732" s="509"/>
      <c r="O1732" s="509"/>
      <c r="P1732" s="522"/>
      <c r="Q1732" s="510"/>
    </row>
    <row r="1733" spans="1:17" ht="14.4" customHeight="1" x14ac:dyDescent="0.3">
      <c r="A1733" s="505" t="s">
        <v>2506</v>
      </c>
      <c r="B1733" s="506" t="s">
        <v>1917</v>
      </c>
      <c r="C1733" s="506" t="s">
        <v>1894</v>
      </c>
      <c r="D1733" s="506" t="s">
        <v>2204</v>
      </c>
      <c r="E1733" s="506" t="s">
        <v>2205</v>
      </c>
      <c r="F1733" s="509">
        <v>15</v>
      </c>
      <c r="G1733" s="509">
        <v>31770</v>
      </c>
      <c r="H1733" s="509">
        <v>1</v>
      </c>
      <c r="I1733" s="509">
        <v>2118</v>
      </c>
      <c r="J1733" s="509">
        <v>25</v>
      </c>
      <c r="K1733" s="509">
        <v>52992</v>
      </c>
      <c r="L1733" s="509">
        <v>1.6679886685552407</v>
      </c>
      <c r="M1733" s="509">
        <v>2119.6799999999998</v>
      </c>
      <c r="N1733" s="509">
        <v>29</v>
      </c>
      <c r="O1733" s="509">
        <v>61567</v>
      </c>
      <c r="P1733" s="522">
        <v>1.9378973874724583</v>
      </c>
      <c r="Q1733" s="510">
        <v>2123</v>
      </c>
    </row>
    <row r="1734" spans="1:17" ht="14.4" customHeight="1" x14ac:dyDescent="0.3">
      <c r="A1734" s="505" t="s">
        <v>2506</v>
      </c>
      <c r="B1734" s="506" t="s">
        <v>1917</v>
      </c>
      <c r="C1734" s="506" t="s">
        <v>1894</v>
      </c>
      <c r="D1734" s="506" t="s">
        <v>2206</v>
      </c>
      <c r="E1734" s="506" t="s">
        <v>2138</v>
      </c>
      <c r="F1734" s="509">
        <v>2</v>
      </c>
      <c r="G1734" s="509">
        <v>3728</v>
      </c>
      <c r="H1734" s="509">
        <v>1</v>
      </c>
      <c r="I1734" s="509">
        <v>1864</v>
      </c>
      <c r="J1734" s="509">
        <v>1</v>
      </c>
      <c r="K1734" s="509">
        <v>1867</v>
      </c>
      <c r="L1734" s="509">
        <v>0.50080472103004292</v>
      </c>
      <c r="M1734" s="509">
        <v>1867</v>
      </c>
      <c r="N1734" s="509">
        <v>2</v>
      </c>
      <c r="O1734" s="509">
        <v>3738</v>
      </c>
      <c r="P1734" s="522">
        <v>1.0026824034334765</v>
      </c>
      <c r="Q1734" s="510">
        <v>1869</v>
      </c>
    </row>
    <row r="1735" spans="1:17" ht="14.4" customHeight="1" x14ac:dyDescent="0.3">
      <c r="A1735" s="505" t="s">
        <v>2506</v>
      </c>
      <c r="B1735" s="506" t="s">
        <v>1917</v>
      </c>
      <c r="C1735" s="506" t="s">
        <v>1894</v>
      </c>
      <c r="D1735" s="506" t="s">
        <v>2209</v>
      </c>
      <c r="E1735" s="506" t="s">
        <v>2210</v>
      </c>
      <c r="F1735" s="509"/>
      <c r="G1735" s="509"/>
      <c r="H1735" s="509"/>
      <c r="I1735" s="509"/>
      <c r="J1735" s="509">
        <v>1</v>
      </c>
      <c r="K1735" s="509">
        <v>9724</v>
      </c>
      <c r="L1735" s="509"/>
      <c r="M1735" s="509">
        <v>9724</v>
      </c>
      <c r="N1735" s="509"/>
      <c r="O1735" s="509"/>
      <c r="P1735" s="522"/>
      <c r="Q1735" s="510"/>
    </row>
    <row r="1736" spans="1:17" ht="14.4" customHeight="1" x14ac:dyDescent="0.3">
      <c r="A1736" s="505" t="s">
        <v>2506</v>
      </c>
      <c r="B1736" s="506" t="s">
        <v>1917</v>
      </c>
      <c r="C1736" s="506" t="s">
        <v>1894</v>
      </c>
      <c r="D1736" s="506" t="s">
        <v>2215</v>
      </c>
      <c r="E1736" s="506" t="s">
        <v>2216</v>
      </c>
      <c r="F1736" s="509">
        <v>29</v>
      </c>
      <c r="G1736" s="509">
        <v>243136</v>
      </c>
      <c r="H1736" s="509">
        <v>1</v>
      </c>
      <c r="I1736" s="509">
        <v>8384</v>
      </c>
      <c r="J1736" s="509">
        <v>17</v>
      </c>
      <c r="K1736" s="509">
        <v>142583</v>
      </c>
      <c r="L1736" s="509">
        <v>0.58643310739668331</v>
      </c>
      <c r="M1736" s="509">
        <v>8387.2352941176468</v>
      </c>
      <c r="N1736" s="509">
        <v>40</v>
      </c>
      <c r="O1736" s="509">
        <v>335960</v>
      </c>
      <c r="P1736" s="522">
        <v>1.3817780994998683</v>
      </c>
      <c r="Q1736" s="510">
        <v>8399</v>
      </c>
    </row>
    <row r="1737" spans="1:17" ht="14.4" customHeight="1" x14ac:dyDescent="0.3">
      <c r="A1737" s="505" t="s">
        <v>2506</v>
      </c>
      <c r="B1737" s="506" t="s">
        <v>1917</v>
      </c>
      <c r="C1737" s="506" t="s">
        <v>1894</v>
      </c>
      <c r="D1737" s="506" t="s">
        <v>2325</v>
      </c>
      <c r="E1737" s="506" t="s">
        <v>2326</v>
      </c>
      <c r="F1737" s="509">
        <v>1</v>
      </c>
      <c r="G1737" s="509">
        <v>5693</v>
      </c>
      <c r="H1737" s="509">
        <v>1</v>
      </c>
      <c r="I1737" s="509">
        <v>5693</v>
      </c>
      <c r="J1737" s="509"/>
      <c r="K1737" s="509"/>
      <c r="L1737" s="509"/>
      <c r="M1737" s="509"/>
      <c r="N1737" s="509">
        <v>1</v>
      </c>
      <c r="O1737" s="509">
        <v>5705</v>
      </c>
      <c r="P1737" s="522">
        <v>1.0021078517477604</v>
      </c>
      <c r="Q1737" s="510">
        <v>5705</v>
      </c>
    </row>
    <row r="1738" spans="1:17" ht="14.4" customHeight="1" x14ac:dyDescent="0.3">
      <c r="A1738" s="505" t="s">
        <v>493</v>
      </c>
      <c r="B1738" s="506" t="s">
        <v>1917</v>
      </c>
      <c r="C1738" s="506" t="s">
        <v>1918</v>
      </c>
      <c r="D1738" s="506" t="s">
        <v>1927</v>
      </c>
      <c r="E1738" s="506" t="s">
        <v>637</v>
      </c>
      <c r="F1738" s="509"/>
      <c r="G1738" s="509"/>
      <c r="H1738" s="509"/>
      <c r="I1738" s="509"/>
      <c r="J1738" s="509">
        <v>0.7</v>
      </c>
      <c r="K1738" s="509">
        <v>-692.32</v>
      </c>
      <c r="L1738" s="509"/>
      <c r="M1738" s="509">
        <v>-989.02857142857158</v>
      </c>
      <c r="N1738" s="509"/>
      <c r="O1738" s="509"/>
      <c r="P1738" s="522"/>
      <c r="Q1738" s="510"/>
    </row>
    <row r="1739" spans="1:17" ht="14.4" customHeight="1" x14ac:dyDescent="0.3">
      <c r="A1739" s="505" t="s">
        <v>493</v>
      </c>
      <c r="B1739" s="506" t="s">
        <v>1917</v>
      </c>
      <c r="C1739" s="506" t="s">
        <v>1918</v>
      </c>
      <c r="D1739" s="506" t="s">
        <v>1931</v>
      </c>
      <c r="E1739" s="506" t="s">
        <v>716</v>
      </c>
      <c r="F1739" s="509"/>
      <c r="G1739" s="509"/>
      <c r="H1739" s="509"/>
      <c r="I1739" s="509"/>
      <c r="J1739" s="509">
        <v>0.36</v>
      </c>
      <c r="K1739" s="509">
        <v>-3721.4699999999993</v>
      </c>
      <c r="L1739" s="509"/>
      <c r="M1739" s="509">
        <v>-10337.416666666666</v>
      </c>
      <c r="N1739" s="509"/>
      <c r="O1739" s="509"/>
      <c r="P1739" s="522"/>
      <c r="Q1739" s="510"/>
    </row>
    <row r="1740" spans="1:17" ht="14.4" customHeight="1" x14ac:dyDescent="0.3">
      <c r="A1740" s="505" t="s">
        <v>493</v>
      </c>
      <c r="B1740" s="506" t="s">
        <v>1917</v>
      </c>
      <c r="C1740" s="506" t="s">
        <v>1918</v>
      </c>
      <c r="D1740" s="506" t="s">
        <v>1934</v>
      </c>
      <c r="E1740" s="506" t="s">
        <v>716</v>
      </c>
      <c r="F1740" s="509"/>
      <c r="G1740" s="509"/>
      <c r="H1740" s="509"/>
      <c r="I1740" s="509"/>
      <c r="J1740" s="509">
        <v>0.05</v>
      </c>
      <c r="K1740" s="509">
        <v>-325.32</v>
      </c>
      <c r="L1740" s="509"/>
      <c r="M1740" s="509">
        <v>-6506.4</v>
      </c>
      <c r="N1740" s="509"/>
      <c r="O1740" s="509"/>
      <c r="P1740" s="522"/>
      <c r="Q1740" s="510"/>
    </row>
    <row r="1741" spans="1:17" ht="14.4" customHeight="1" x14ac:dyDescent="0.3">
      <c r="A1741" s="505" t="s">
        <v>493</v>
      </c>
      <c r="B1741" s="506" t="s">
        <v>1917</v>
      </c>
      <c r="C1741" s="506" t="s">
        <v>1887</v>
      </c>
      <c r="D1741" s="506" t="s">
        <v>1959</v>
      </c>
      <c r="E1741" s="506" t="s">
        <v>1960</v>
      </c>
      <c r="F1741" s="509"/>
      <c r="G1741" s="509"/>
      <c r="H1741" s="509"/>
      <c r="I1741" s="509"/>
      <c r="J1741" s="509">
        <v>1</v>
      </c>
      <c r="K1741" s="509">
        <v>-972.32</v>
      </c>
      <c r="L1741" s="509"/>
      <c r="M1741" s="509">
        <v>-972.32</v>
      </c>
      <c r="N1741" s="509"/>
      <c r="O1741" s="509"/>
      <c r="P1741" s="522"/>
      <c r="Q1741" s="510"/>
    </row>
    <row r="1742" spans="1:17" ht="14.4" customHeight="1" x14ac:dyDescent="0.3">
      <c r="A1742" s="505" t="s">
        <v>493</v>
      </c>
      <c r="B1742" s="506" t="s">
        <v>1917</v>
      </c>
      <c r="C1742" s="506" t="s">
        <v>1887</v>
      </c>
      <c r="D1742" s="506" t="s">
        <v>1962</v>
      </c>
      <c r="E1742" s="506" t="s">
        <v>1960</v>
      </c>
      <c r="F1742" s="509"/>
      <c r="G1742" s="509"/>
      <c r="H1742" s="509"/>
      <c r="I1742" s="509"/>
      <c r="J1742" s="509">
        <v>1</v>
      </c>
      <c r="K1742" s="509">
        <v>-1707.31</v>
      </c>
      <c r="L1742" s="509"/>
      <c r="M1742" s="509">
        <v>-1707.31</v>
      </c>
      <c r="N1742" s="509"/>
      <c r="O1742" s="509"/>
      <c r="P1742" s="522"/>
      <c r="Q1742" s="510"/>
    </row>
    <row r="1743" spans="1:17" ht="14.4" customHeight="1" x14ac:dyDescent="0.3">
      <c r="A1743" s="505" t="s">
        <v>493</v>
      </c>
      <c r="B1743" s="506" t="s">
        <v>1917</v>
      </c>
      <c r="C1743" s="506" t="s">
        <v>1887</v>
      </c>
      <c r="D1743" s="506" t="s">
        <v>1968</v>
      </c>
      <c r="E1743" s="506" t="s">
        <v>1967</v>
      </c>
      <c r="F1743" s="509"/>
      <c r="G1743" s="509"/>
      <c r="H1743" s="509"/>
      <c r="I1743" s="509"/>
      <c r="J1743" s="509">
        <v>1</v>
      </c>
      <c r="K1743" s="509">
        <v>-2141.85</v>
      </c>
      <c r="L1743" s="509"/>
      <c r="M1743" s="509">
        <v>-2141.85</v>
      </c>
      <c r="N1743" s="509"/>
      <c r="O1743" s="509"/>
      <c r="P1743" s="522"/>
      <c r="Q1743" s="510"/>
    </row>
    <row r="1744" spans="1:17" ht="14.4" customHeight="1" x14ac:dyDescent="0.3">
      <c r="A1744" s="505" t="s">
        <v>493</v>
      </c>
      <c r="B1744" s="506" t="s">
        <v>1917</v>
      </c>
      <c r="C1744" s="506" t="s">
        <v>1887</v>
      </c>
      <c r="D1744" s="506" t="s">
        <v>1991</v>
      </c>
      <c r="E1744" s="506" t="s">
        <v>1992</v>
      </c>
      <c r="F1744" s="509"/>
      <c r="G1744" s="509"/>
      <c r="H1744" s="509"/>
      <c r="I1744" s="509"/>
      <c r="J1744" s="509">
        <v>1</v>
      </c>
      <c r="K1744" s="509">
        <v>-1002.8</v>
      </c>
      <c r="L1744" s="509"/>
      <c r="M1744" s="509">
        <v>-1002.8</v>
      </c>
      <c r="N1744" s="509"/>
      <c r="O1744" s="509"/>
      <c r="P1744" s="522"/>
      <c r="Q1744" s="510"/>
    </row>
    <row r="1745" spans="1:17" ht="14.4" customHeight="1" x14ac:dyDescent="0.3">
      <c r="A1745" s="505" t="s">
        <v>493</v>
      </c>
      <c r="B1745" s="506" t="s">
        <v>1917</v>
      </c>
      <c r="C1745" s="506" t="s">
        <v>1887</v>
      </c>
      <c r="D1745" s="506" t="s">
        <v>2003</v>
      </c>
      <c r="E1745" s="506" t="s">
        <v>2004</v>
      </c>
      <c r="F1745" s="509"/>
      <c r="G1745" s="509"/>
      <c r="H1745" s="509"/>
      <c r="I1745" s="509"/>
      <c r="J1745" s="509">
        <v>1</v>
      </c>
      <c r="K1745" s="509">
        <v>-797</v>
      </c>
      <c r="L1745" s="509"/>
      <c r="M1745" s="509">
        <v>-797</v>
      </c>
      <c r="N1745" s="509"/>
      <c r="O1745" s="509"/>
      <c r="P1745" s="522"/>
      <c r="Q1745" s="510"/>
    </row>
    <row r="1746" spans="1:17" ht="14.4" customHeight="1" x14ac:dyDescent="0.3">
      <c r="A1746" s="505" t="s">
        <v>493</v>
      </c>
      <c r="B1746" s="506" t="s">
        <v>1917</v>
      </c>
      <c r="C1746" s="506" t="s">
        <v>1887</v>
      </c>
      <c r="D1746" s="506" t="s">
        <v>2015</v>
      </c>
      <c r="E1746" s="506" t="s">
        <v>2014</v>
      </c>
      <c r="F1746" s="509"/>
      <c r="G1746" s="509"/>
      <c r="H1746" s="509"/>
      <c r="I1746" s="509"/>
      <c r="J1746" s="509">
        <v>1</v>
      </c>
      <c r="K1746" s="509">
        <v>-5259.23</v>
      </c>
      <c r="L1746" s="509"/>
      <c r="M1746" s="509">
        <v>-5259.23</v>
      </c>
      <c r="N1746" s="509"/>
      <c r="O1746" s="509"/>
      <c r="P1746" s="522"/>
      <c r="Q1746" s="510"/>
    </row>
    <row r="1747" spans="1:17" ht="14.4" customHeight="1" x14ac:dyDescent="0.3">
      <c r="A1747" s="505" t="s">
        <v>493</v>
      </c>
      <c r="B1747" s="506" t="s">
        <v>1917</v>
      </c>
      <c r="C1747" s="506" t="s">
        <v>1887</v>
      </c>
      <c r="D1747" s="506" t="s">
        <v>2024</v>
      </c>
      <c r="E1747" s="506" t="s">
        <v>2023</v>
      </c>
      <c r="F1747" s="509"/>
      <c r="G1747" s="509"/>
      <c r="H1747" s="509"/>
      <c r="I1747" s="509"/>
      <c r="J1747" s="509">
        <v>1</v>
      </c>
      <c r="K1747" s="509">
        <v>-888.06</v>
      </c>
      <c r="L1747" s="509"/>
      <c r="M1747" s="509">
        <v>-888.06</v>
      </c>
      <c r="N1747" s="509"/>
      <c r="O1747" s="509"/>
      <c r="P1747" s="522"/>
      <c r="Q1747" s="510"/>
    </row>
    <row r="1748" spans="1:17" ht="14.4" customHeight="1" x14ac:dyDescent="0.3">
      <c r="A1748" s="505" t="s">
        <v>493</v>
      </c>
      <c r="B1748" s="506" t="s">
        <v>1917</v>
      </c>
      <c r="C1748" s="506" t="s">
        <v>1887</v>
      </c>
      <c r="D1748" s="506" t="s">
        <v>2027</v>
      </c>
      <c r="E1748" s="506" t="s">
        <v>2028</v>
      </c>
      <c r="F1748" s="509"/>
      <c r="G1748" s="509"/>
      <c r="H1748" s="509"/>
      <c r="I1748" s="509"/>
      <c r="J1748" s="509">
        <v>1</v>
      </c>
      <c r="K1748" s="509">
        <v>-831.16</v>
      </c>
      <c r="L1748" s="509"/>
      <c r="M1748" s="509">
        <v>-831.16</v>
      </c>
      <c r="N1748" s="509"/>
      <c r="O1748" s="509"/>
      <c r="P1748" s="522"/>
      <c r="Q1748" s="510"/>
    </row>
    <row r="1749" spans="1:17" ht="14.4" customHeight="1" x14ac:dyDescent="0.3">
      <c r="A1749" s="505" t="s">
        <v>493</v>
      </c>
      <c r="B1749" s="506" t="s">
        <v>1917</v>
      </c>
      <c r="C1749" s="506" t="s">
        <v>1887</v>
      </c>
      <c r="D1749" s="506" t="s">
        <v>2039</v>
      </c>
      <c r="E1749" s="506" t="s">
        <v>2040</v>
      </c>
      <c r="F1749" s="509"/>
      <c r="G1749" s="509"/>
      <c r="H1749" s="509"/>
      <c r="I1749" s="509"/>
      <c r="J1749" s="509">
        <v>1</v>
      </c>
      <c r="K1749" s="509">
        <v>-359.1</v>
      </c>
      <c r="L1749" s="509"/>
      <c r="M1749" s="509">
        <v>-359.1</v>
      </c>
      <c r="N1749" s="509"/>
      <c r="O1749" s="509"/>
      <c r="P1749" s="522"/>
      <c r="Q1749" s="510"/>
    </row>
    <row r="1750" spans="1:17" ht="14.4" customHeight="1" x14ac:dyDescent="0.3">
      <c r="A1750" s="505" t="s">
        <v>493</v>
      </c>
      <c r="B1750" s="506" t="s">
        <v>1917</v>
      </c>
      <c r="C1750" s="506" t="s">
        <v>1887</v>
      </c>
      <c r="D1750" s="506" t="s">
        <v>2047</v>
      </c>
      <c r="E1750" s="506" t="s">
        <v>2048</v>
      </c>
      <c r="F1750" s="509"/>
      <c r="G1750" s="509"/>
      <c r="H1750" s="509"/>
      <c r="I1750" s="509"/>
      <c r="J1750" s="509">
        <v>1</v>
      </c>
      <c r="K1750" s="509">
        <v>-6587.13</v>
      </c>
      <c r="L1750" s="509"/>
      <c r="M1750" s="509">
        <v>-6587.13</v>
      </c>
      <c r="N1750" s="509"/>
      <c r="O1750" s="509"/>
      <c r="P1750" s="522"/>
      <c r="Q1750" s="510"/>
    </row>
    <row r="1751" spans="1:17" ht="14.4" customHeight="1" x14ac:dyDescent="0.3">
      <c r="A1751" s="505" t="s">
        <v>2509</v>
      </c>
      <c r="B1751" s="506" t="s">
        <v>1917</v>
      </c>
      <c r="C1751" s="506" t="s">
        <v>1918</v>
      </c>
      <c r="D1751" s="506" t="s">
        <v>1923</v>
      </c>
      <c r="E1751" s="506" t="s">
        <v>1924</v>
      </c>
      <c r="F1751" s="509">
        <v>0.67</v>
      </c>
      <c r="G1751" s="509">
        <v>1789.87</v>
      </c>
      <c r="H1751" s="509">
        <v>1</v>
      </c>
      <c r="I1751" s="509">
        <v>2671.4477611940297</v>
      </c>
      <c r="J1751" s="509"/>
      <c r="K1751" s="509"/>
      <c r="L1751" s="509"/>
      <c r="M1751" s="509"/>
      <c r="N1751" s="509">
        <v>1.67</v>
      </c>
      <c r="O1751" s="509">
        <v>4267.3599999999997</v>
      </c>
      <c r="P1751" s="522">
        <v>2.3841731522401068</v>
      </c>
      <c r="Q1751" s="510">
        <v>2555.3053892215567</v>
      </c>
    </row>
    <row r="1752" spans="1:17" ht="14.4" customHeight="1" x14ac:dyDescent="0.3">
      <c r="A1752" s="505" t="s">
        <v>2509</v>
      </c>
      <c r="B1752" s="506" t="s">
        <v>1917</v>
      </c>
      <c r="C1752" s="506" t="s">
        <v>1918</v>
      </c>
      <c r="D1752" s="506" t="s">
        <v>1925</v>
      </c>
      <c r="E1752" s="506" t="s">
        <v>1924</v>
      </c>
      <c r="F1752" s="509"/>
      <c r="G1752" s="509"/>
      <c r="H1752" s="509"/>
      <c r="I1752" s="509"/>
      <c r="J1752" s="509">
        <v>0.2</v>
      </c>
      <c r="K1752" s="509">
        <v>1335.72</v>
      </c>
      <c r="L1752" s="509"/>
      <c r="M1752" s="509">
        <v>6678.5999999999995</v>
      </c>
      <c r="N1752" s="509"/>
      <c r="O1752" s="509"/>
      <c r="P1752" s="522"/>
      <c r="Q1752" s="510"/>
    </row>
    <row r="1753" spans="1:17" ht="14.4" customHeight="1" x14ac:dyDescent="0.3">
      <c r="A1753" s="505" t="s">
        <v>2509</v>
      </c>
      <c r="B1753" s="506" t="s">
        <v>1917</v>
      </c>
      <c r="C1753" s="506" t="s">
        <v>1918</v>
      </c>
      <c r="D1753" s="506" t="s">
        <v>1926</v>
      </c>
      <c r="E1753" s="506" t="s">
        <v>716</v>
      </c>
      <c r="F1753" s="509"/>
      <c r="G1753" s="509"/>
      <c r="H1753" s="509"/>
      <c r="I1753" s="509"/>
      <c r="J1753" s="509"/>
      <c r="K1753" s="509"/>
      <c r="L1753" s="509"/>
      <c r="M1753" s="509"/>
      <c r="N1753" s="509">
        <v>0.06</v>
      </c>
      <c r="O1753" s="509">
        <v>296.63</v>
      </c>
      <c r="P1753" s="522"/>
      <c r="Q1753" s="510">
        <v>4943.833333333333</v>
      </c>
    </row>
    <row r="1754" spans="1:17" ht="14.4" customHeight="1" x14ac:dyDescent="0.3">
      <c r="A1754" s="505" t="s">
        <v>2509</v>
      </c>
      <c r="B1754" s="506" t="s">
        <v>1917</v>
      </c>
      <c r="C1754" s="506" t="s">
        <v>1918</v>
      </c>
      <c r="D1754" s="506" t="s">
        <v>1927</v>
      </c>
      <c r="E1754" s="506" t="s">
        <v>637</v>
      </c>
      <c r="F1754" s="509">
        <v>1.9</v>
      </c>
      <c r="G1754" s="509">
        <v>1862.81</v>
      </c>
      <c r="H1754" s="509">
        <v>1</v>
      </c>
      <c r="I1754" s="509">
        <v>980.42631578947373</v>
      </c>
      <c r="J1754" s="509">
        <v>7.6</v>
      </c>
      <c r="K1754" s="509">
        <v>7516.59</v>
      </c>
      <c r="L1754" s="509">
        <v>4.035081409268793</v>
      </c>
      <c r="M1754" s="509">
        <v>989.02500000000009</v>
      </c>
      <c r="N1754" s="509">
        <v>2</v>
      </c>
      <c r="O1754" s="509">
        <v>1902.68</v>
      </c>
      <c r="P1754" s="522">
        <v>1.0214031490060715</v>
      </c>
      <c r="Q1754" s="510">
        <v>951.34</v>
      </c>
    </row>
    <row r="1755" spans="1:17" ht="14.4" customHeight="1" x14ac:dyDescent="0.3">
      <c r="A1755" s="505" t="s">
        <v>2509</v>
      </c>
      <c r="B1755" s="506" t="s">
        <v>1917</v>
      </c>
      <c r="C1755" s="506" t="s">
        <v>1918</v>
      </c>
      <c r="D1755" s="506" t="s">
        <v>1931</v>
      </c>
      <c r="E1755" s="506" t="s">
        <v>716</v>
      </c>
      <c r="F1755" s="509">
        <v>0.67</v>
      </c>
      <c r="G1755" s="509">
        <v>7310.42</v>
      </c>
      <c r="H1755" s="509">
        <v>1</v>
      </c>
      <c r="I1755" s="509">
        <v>10911.074626865671</v>
      </c>
      <c r="J1755" s="509">
        <v>0.15000000000000002</v>
      </c>
      <c r="K1755" s="509">
        <v>1550.6100000000001</v>
      </c>
      <c r="L1755" s="509">
        <v>0.21210956415636859</v>
      </c>
      <c r="M1755" s="509">
        <v>10337.4</v>
      </c>
      <c r="N1755" s="509">
        <v>1.1800000000000002</v>
      </c>
      <c r="O1755" s="509">
        <v>11667.73</v>
      </c>
      <c r="P1755" s="522">
        <v>1.5960409935407267</v>
      </c>
      <c r="Q1755" s="510">
        <v>9887.9067796610161</v>
      </c>
    </row>
    <row r="1756" spans="1:17" ht="14.4" customHeight="1" x14ac:dyDescent="0.3">
      <c r="A1756" s="505" t="s">
        <v>2509</v>
      </c>
      <c r="B1756" s="506" t="s">
        <v>1917</v>
      </c>
      <c r="C1756" s="506" t="s">
        <v>1918</v>
      </c>
      <c r="D1756" s="506" t="s">
        <v>1942</v>
      </c>
      <c r="E1756" s="506" t="s">
        <v>660</v>
      </c>
      <c r="F1756" s="509">
        <v>0.2</v>
      </c>
      <c r="G1756" s="509">
        <v>1092.1600000000001</v>
      </c>
      <c r="H1756" s="509">
        <v>1</v>
      </c>
      <c r="I1756" s="509">
        <v>5460.8</v>
      </c>
      <c r="J1756" s="509"/>
      <c r="K1756" s="509"/>
      <c r="L1756" s="509"/>
      <c r="M1756" s="509"/>
      <c r="N1756" s="509"/>
      <c r="O1756" s="509"/>
      <c r="P1756" s="522"/>
      <c r="Q1756" s="510"/>
    </row>
    <row r="1757" spans="1:17" ht="14.4" customHeight="1" x14ac:dyDescent="0.3">
      <c r="A1757" s="505" t="s">
        <v>2509</v>
      </c>
      <c r="B1757" s="506" t="s">
        <v>1917</v>
      </c>
      <c r="C1757" s="506" t="s">
        <v>1918</v>
      </c>
      <c r="D1757" s="506" t="s">
        <v>1943</v>
      </c>
      <c r="E1757" s="506" t="s">
        <v>660</v>
      </c>
      <c r="F1757" s="509">
        <v>0.31</v>
      </c>
      <c r="G1757" s="509">
        <v>3370.49</v>
      </c>
      <c r="H1757" s="509">
        <v>1</v>
      </c>
      <c r="I1757" s="509">
        <v>10872.548387096773</v>
      </c>
      <c r="J1757" s="509">
        <v>0.79999999999999993</v>
      </c>
      <c r="K1757" s="509">
        <v>8737.24</v>
      </c>
      <c r="L1757" s="509">
        <v>2.5922759005367175</v>
      </c>
      <c r="M1757" s="509">
        <v>10921.550000000001</v>
      </c>
      <c r="N1757" s="509">
        <v>0.06</v>
      </c>
      <c r="O1757" s="509">
        <v>531.24</v>
      </c>
      <c r="P1757" s="522">
        <v>0.15761506487187324</v>
      </c>
      <c r="Q1757" s="510">
        <v>8854</v>
      </c>
    </row>
    <row r="1758" spans="1:17" ht="14.4" customHeight="1" x14ac:dyDescent="0.3">
      <c r="A1758" s="505" t="s">
        <v>2509</v>
      </c>
      <c r="B1758" s="506" t="s">
        <v>1917</v>
      </c>
      <c r="C1758" s="506" t="s">
        <v>1918</v>
      </c>
      <c r="D1758" s="506" t="s">
        <v>1944</v>
      </c>
      <c r="E1758" s="506" t="s">
        <v>738</v>
      </c>
      <c r="F1758" s="509">
        <v>0.1</v>
      </c>
      <c r="G1758" s="509">
        <v>195.61</v>
      </c>
      <c r="H1758" s="509">
        <v>1</v>
      </c>
      <c r="I1758" s="509">
        <v>1956.1000000000001</v>
      </c>
      <c r="J1758" s="509">
        <v>0.1</v>
      </c>
      <c r="K1758" s="509">
        <v>195.61</v>
      </c>
      <c r="L1758" s="509">
        <v>1</v>
      </c>
      <c r="M1758" s="509">
        <v>1956.1000000000001</v>
      </c>
      <c r="N1758" s="509"/>
      <c r="O1758" s="509"/>
      <c r="P1758" s="522"/>
      <c r="Q1758" s="510"/>
    </row>
    <row r="1759" spans="1:17" ht="14.4" customHeight="1" x14ac:dyDescent="0.3">
      <c r="A1759" s="505" t="s">
        <v>2509</v>
      </c>
      <c r="B1759" s="506" t="s">
        <v>1917</v>
      </c>
      <c r="C1759" s="506" t="s">
        <v>1918</v>
      </c>
      <c r="D1759" s="506" t="s">
        <v>1945</v>
      </c>
      <c r="E1759" s="506" t="s">
        <v>660</v>
      </c>
      <c r="F1759" s="509"/>
      <c r="G1759" s="509"/>
      <c r="H1759" s="509"/>
      <c r="I1759" s="509"/>
      <c r="J1759" s="509">
        <v>0.45</v>
      </c>
      <c r="K1759" s="509">
        <v>982.94</v>
      </c>
      <c r="L1759" s="509"/>
      <c r="M1759" s="509">
        <v>2184.3111111111111</v>
      </c>
      <c r="N1759" s="509">
        <v>1.45</v>
      </c>
      <c r="O1759" s="509">
        <v>2567.66</v>
      </c>
      <c r="P1759" s="522"/>
      <c r="Q1759" s="510">
        <v>1770.8</v>
      </c>
    </row>
    <row r="1760" spans="1:17" ht="14.4" customHeight="1" x14ac:dyDescent="0.3">
      <c r="A1760" s="505" t="s">
        <v>2509</v>
      </c>
      <c r="B1760" s="506" t="s">
        <v>1917</v>
      </c>
      <c r="C1760" s="506" t="s">
        <v>1918</v>
      </c>
      <c r="D1760" s="506" t="s">
        <v>1946</v>
      </c>
      <c r="E1760" s="506" t="s">
        <v>645</v>
      </c>
      <c r="F1760" s="509"/>
      <c r="G1760" s="509"/>
      <c r="H1760" s="509"/>
      <c r="I1760" s="509"/>
      <c r="J1760" s="509">
        <v>0.15</v>
      </c>
      <c r="K1760" s="509">
        <v>56.9</v>
      </c>
      <c r="L1760" s="509"/>
      <c r="M1760" s="509">
        <v>379.33333333333331</v>
      </c>
      <c r="N1760" s="509"/>
      <c r="O1760" s="509"/>
      <c r="P1760" s="522"/>
      <c r="Q1760" s="510"/>
    </row>
    <row r="1761" spans="1:17" ht="14.4" customHeight="1" x14ac:dyDescent="0.3">
      <c r="A1761" s="505" t="s">
        <v>2509</v>
      </c>
      <c r="B1761" s="506" t="s">
        <v>1917</v>
      </c>
      <c r="C1761" s="506" t="s">
        <v>1918</v>
      </c>
      <c r="D1761" s="506" t="s">
        <v>1948</v>
      </c>
      <c r="E1761" s="506" t="s">
        <v>660</v>
      </c>
      <c r="F1761" s="509"/>
      <c r="G1761" s="509"/>
      <c r="H1761" s="509"/>
      <c r="I1761" s="509"/>
      <c r="J1761" s="509"/>
      <c r="K1761" s="509"/>
      <c r="L1761" s="509"/>
      <c r="M1761" s="509"/>
      <c r="N1761" s="509">
        <v>0.12</v>
      </c>
      <c r="O1761" s="509">
        <v>3931.18</v>
      </c>
      <c r="P1761" s="522"/>
      <c r="Q1761" s="510">
        <v>32759.833333333332</v>
      </c>
    </row>
    <row r="1762" spans="1:17" ht="14.4" customHeight="1" x14ac:dyDescent="0.3">
      <c r="A1762" s="505" t="s">
        <v>2509</v>
      </c>
      <c r="B1762" s="506" t="s">
        <v>1917</v>
      </c>
      <c r="C1762" s="506" t="s">
        <v>1887</v>
      </c>
      <c r="D1762" s="506" t="s">
        <v>1957</v>
      </c>
      <c r="E1762" s="506" t="s">
        <v>1958</v>
      </c>
      <c r="F1762" s="509"/>
      <c r="G1762" s="509"/>
      <c r="H1762" s="509"/>
      <c r="I1762" s="509"/>
      <c r="J1762" s="509"/>
      <c r="K1762" s="509"/>
      <c r="L1762" s="509"/>
      <c r="M1762" s="509"/>
      <c r="N1762" s="509">
        <v>1</v>
      </c>
      <c r="O1762" s="509">
        <v>1447.28</v>
      </c>
      <c r="P1762" s="522"/>
      <c r="Q1762" s="510">
        <v>1447.28</v>
      </c>
    </row>
    <row r="1763" spans="1:17" ht="14.4" customHeight="1" x14ac:dyDescent="0.3">
      <c r="A1763" s="505" t="s">
        <v>2509</v>
      </c>
      <c r="B1763" s="506" t="s">
        <v>1917</v>
      </c>
      <c r="C1763" s="506" t="s">
        <v>1887</v>
      </c>
      <c r="D1763" s="506" t="s">
        <v>1959</v>
      </c>
      <c r="E1763" s="506" t="s">
        <v>1960</v>
      </c>
      <c r="F1763" s="509"/>
      <c r="G1763" s="509"/>
      <c r="H1763" s="509"/>
      <c r="I1763" s="509"/>
      <c r="J1763" s="509">
        <v>1</v>
      </c>
      <c r="K1763" s="509">
        <v>972.32</v>
      </c>
      <c r="L1763" s="509"/>
      <c r="M1763" s="509">
        <v>972.32</v>
      </c>
      <c r="N1763" s="509">
        <v>1</v>
      </c>
      <c r="O1763" s="509">
        <v>972.32</v>
      </c>
      <c r="P1763" s="522"/>
      <c r="Q1763" s="510">
        <v>972.32</v>
      </c>
    </row>
    <row r="1764" spans="1:17" ht="14.4" customHeight="1" x14ac:dyDescent="0.3">
      <c r="A1764" s="505" t="s">
        <v>2509</v>
      </c>
      <c r="B1764" s="506" t="s">
        <v>1917</v>
      </c>
      <c r="C1764" s="506" t="s">
        <v>1887</v>
      </c>
      <c r="D1764" s="506" t="s">
        <v>1962</v>
      </c>
      <c r="E1764" s="506" t="s">
        <v>1960</v>
      </c>
      <c r="F1764" s="509">
        <v>3</v>
      </c>
      <c r="G1764" s="509">
        <v>5121.93</v>
      </c>
      <c r="H1764" s="509">
        <v>1</v>
      </c>
      <c r="I1764" s="509">
        <v>1707.3100000000002</v>
      </c>
      <c r="J1764" s="509">
        <v>1</v>
      </c>
      <c r="K1764" s="509">
        <v>1707.31</v>
      </c>
      <c r="L1764" s="509">
        <v>0.33333333333333331</v>
      </c>
      <c r="M1764" s="509">
        <v>1707.31</v>
      </c>
      <c r="N1764" s="509">
        <v>3</v>
      </c>
      <c r="O1764" s="509">
        <v>5121.93</v>
      </c>
      <c r="P1764" s="522">
        <v>1</v>
      </c>
      <c r="Q1764" s="510">
        <v>1707.3100000000002</v>
      </c>
    </row>
    <row r="1765" spans="1:17" ht="14.4" customHeight="1" x14ac:dyDescent="0.3">
      <c r="A1765" s="505" t="s">
        <v>2509</v>
      </c>
      <c r="B1765" s="506" t="s">
        <v>1917</v>
      </c>
      <c r="C1765" s="506" t="s">
        <v>1887</v>
      </c>
      <c r="D1765" s="506" t="s">
        <v>1963</v>
      </c>
      <c r="E1765" s="506" t="s">
        <v>1960</v>
      </c>
      <c r="F1765" s="509">
        <v>1</v>
      </c>
      <c r="G1765" s="509">
        <v>2066.3000000000002</v>
      </c>
      <c r="H1765" s="509">
        <v>1</v>
      </c>
      <c r="I1765" s="509">
        <v>2066.3000000000002</v>
      </c>
      <c r="J1765" s="509"/>
      <c r="K1765" s="509"/>
      <c r="L1765" s="509"/>
      <c r="M1765" s="509"/>
      <c r="N1765" s="509">
        <v>1</v>
      </c>
      <c r="O1765" s="509">
        <v>2066.3000000000002</v>
      </c>
      <c r="P1765" s="522">
        <v>1</v>
      </c>
      <c r="Q1765" s="510">
        <v>2066.3000000000002</v>
      </c>
    </row>
    <row r="1766" spans="1:17" ht="14.4" customHeight="1" x14ac:dyDescent="0.3">
      <c r="A1766" s="505" t="s">
        <v>2509</v>
      </c>
      <c r="B1766" s="506" t="s">
        <v>1917</v>
      </c>
      <c r="C1766" s="506" t="s">
        <v>1887</v>
      </c>
      <c r="D1766" s="506" t="s">
        <v>1966</v>
      </c>
      <c r="E1766" s="506" t="s">
        <v>1967</v>
      </c>
      <c r="F1766" s="509">
        <v>5</v>
      </c>
      <c r="G1766" s="509">
        <v>5138.8</v>
      </c>
      <c r="H1766" s="509">
        <v>1</v>
      </c>
      <c r="I1766" s="509">
        <v>1027.76</v>
      </c>
      <c r="J1766" s="509"/>
      <c r="K1766" s="509"/>
      <c r="L1766" s="509"/>
      <c r="M1766" s="509"/>
      <c r="N1766" s="509">
        <v>4</v>
      </c>
      <c r="O1766" s="509">
        <v>4111.04</v>
      </c>
      <c r="P1766" s="522">
        <v>0.79999999999999993</v>
      </c>
      <c r="Q1766" s="510">
        <v>1027.76</v>
      </c>
    </row>
    <row r="1767" spans="1:17" ht="14.4" customHeight="1" x14ac:dyDescent="0.3">
      <c r="A1767" s="505" t="s">
        <v>2509</v>
      </c>
      <c r="B1767" s="506" t="s">
        <v>1917</v>
      </c>
      <c r="C1767" s="506" t="s">
        <v>1887</v>
      </c>
      <c r="D1767" s="506" t="s">
        <v>1968</v>
      </c>
      <c r="E1767" s="506" t="s">
        <v>1967</v>
      </c>
      <c r="F1767" s="509">
        <v>2</v>
      </c>
      <c r="G1767" s="509">
        <v>4283.7</v>
      </c>
      <c r="H1767" s="509">
        <v>1</v>
      </c>
      <c r="I1767" s="509">
        <v>2141.85</v>
      </c>
      <c r="J1767" s="509"/>
      <c r="K1767" s="509"/>
      <c r="L1767" s="509"/>
      <c r="M1767" s="509"/>
      <c r="N1767" s="509"/>
      <c r="O1767" s="509"/>
      <c r="P1767" s="522"/>
      <c r="Q1767" s="510"/>
    </row>
    <row r="1768" spans="1:17" ht="14.4" customHeight="1" x14ac:dyDescent="0.3">
      <c r="A1768" s="505" t="s">
        <v>2509</v>
      </c>
      <c r="B1768" s="506" t="s">
        <v>1917</v>
      </c>
      <c r="C1768" s="506" t="s">
        <v>1887</v>
      </c>
      <c r="D1768" s="506" t="s">
        <v>2355</v>
      </c>
      <c r="E1768" s="506" t="s">
        <v>2356</v>
      </c>
      <c r="F1768" s="509"/>
      <c r="G1768" s="509"/>
      <c r="H1768" s="509"/>
      <c r="I1768" s="509"/>
      <c r="J1768" s="509"/>
      <c r="K1768" s="509"/>
      <c r="L1768" s="509"/>
      <c r="M1768" s="509"/>
      <c r="N1768" s="509">
        <v>3</v>
      </c>
      <c r="O1768" s="509">
        <v>166191.6</v>
      </c>
      <c r="P1768" s="522"/>
      <c r="Q1768" s="510">
        <v>55397.200000000004</v>
      </c>
    </row>
    <row r="1769" spans="1:17" ht="14.4" customHeight="1" x14ac:dyDescent="0.3">
      <c r="A1769" s="505" t="s">
        <v>2509</v>
      </c>
      <c r="B1769" s="506" t="s">
        <v>1917</v>
      </c>
      <c r="C1769" s="506" t="s">
        <v>1887</v>
      </c>
      <c r="D1769" s="506" t="s">
        <v>1977</v>
      </c>
      <c r="E1769" s="506" t="s">
        <v>1978</v>
      </c>
      <c r="F1769" s="509"/>
      <c r="G1769" s="509"/>
      <c r="H1769" s="509"/>
      <c r="I1769" s="509"/>
      <c r="J1769" s="509"/>
      <c r="K1769" s="509"/>
      <c r="L1769" s="509"/>
      <c r="M1769" s="509"/>
      <c r="N1769" s="509">
        <v>1</v>
      </c>
      <c r="O1769" s="509">
        <v>2236.5</v>
      </c>
      <c r="P1769" s="522"/>
      <c r="Q1769" s="510">
        <v>2236.5</v>
      </c>
    </row>
    <row r="1770" spans="1:17" ht="14.4" customHeight="1" x14ac:dyDescent="0.3">
      <c r="A1770" s="505" t="s">
        <v>2509</v>
      </c>
      <c r="B1770" s="506" t="s">
        <v>1917</v>
      </c>
      <c r="C1770" s="506" t="s">
        <v>1887</v>
      </c>
      <c r="D1770" s="506" t="s">
        <v>2359</v>
      </c>
      <c r="E1770" s="506" t="s">
        <v>2360</v>
      </c>
      <c r="F1770" s="509">
        <v>1</v>
      </c>
      <c r="G1770" s="509">
        <v>166546.75</v>
      </c>
      <c r="H1770" s="509">
        <v>1</v>
      </c>
      <c r="I1770" s="509">
        <v>166546.75</v>
      </c>
      <c r="J1770" s="509"/>
      <c r="K1770" s="509"/>
      <c r="L1770" s="509"/>
      <c r="M1770" s="509"/>
      <c r="N1770" s="509">
        <v>1</v>
      </c>
      <c r="O1770" s="509">
        <v>166546.75</v>
      </c>
      <c r="P1770" s="522">
        <v>1</v>
      </c>
      <c r="Q1770" s="510">
        <v>166546.75</v>
      </c>
    </row>
    <row r="1771" spans="1:17" ht="14.4" customHeight="1" x14ac:dyDescent="0.3">
      <c r="A1771" s="505" t="s">
        <v>2509</v>
      </c>
      <c r="B1771" s="506" t="s">
        <v>1917</v>
      </c>
      <c r="C1771" s="506" t="s">
        <v>1887</v>
      </c>
      <c r="D1771" s="506" t="s">
        <v>1979</v>
      </c>
      <c r="E1771" s="506" t="s">
        <v>1980</v>
      </c>
      <c r="F1771" s="509"/>
      <c r="G1771" s="509"/>
      <c r="H1771" s="509"/>
      <c r="I1771" s="509"/>
      <c r="J1771" s="509"/>
      <c r="K1771" s="509"/>
      <c r="L1771" s="509"/>
      <c r="M1771" s="509"/>
      <c r="N1771" s="509">
        <v>6</v>
      </c>
      <c r="O1771" s="509">
        <v>41344.68</v>
      </c>
      <c r="P1771" s="522"/>
      <c r="Q1771" s="510">
        <v>6890.78</v>
      </c>
    </row>
    <row r="1772" spans="1:17" ht="14.4" customHeight="1" x14ac:dyDescent="0.3">
      <c r="A1772" s="505" t="s">
        <v>2509</v>
      </c>
      <c r="B1772" s="506" t="s">
        <v>1917</v>
      </c>
      <c r="C1772" s="506" t="s">
        <v>1887</v>
      </c>
      <c r="D1772" s="506" t="s">
        <v>1991</v>
      </c>
      <c r="E1772" s="506" t="s">
        <v>1992</v>
      </c>
      <c r="F1772" s="509">
        <v>1</v>
      </c>
      <c r="G1772" s="509">
        <v>1002.8</v>
      </c>
      <c r="H1772" s="509">
        <v>1</v>
      </c>
      <c r="I1772" s="509">
        <v>1002.8</v>
      </c>
      <c r="J1772" s="509">
        <v>1</v>
      </c>
      <c r="K1772" s="509">
        <v>1002.8</v>
      </c>
      <c r="L1772" s="509">
        <v>1</v>
      </c>
      <c r="M1772" s="509">
        <v>1002.8</v>
      </c>
      <c r="N1772" s="509">
        <v>1</v>
      </c>
      <c r="O1772" s="509">
        <v>1002.8</v>
      </c>
      <c r="P1772" s="522">
        <v>1</v>
      </c>
      <c r="Q1772" s="510">
        <v>1002.8</v>
      </c>
    </row>
    <row r="1773" spans="1:17" ht="14.4" customHeight="1" x14ac:dyDescent="0.3">
      <c r="A1773" s="505" t="s">
        <v>2509</v>
      </c>
      <c r="B1773" s="506" t="s">
        <v>1917</v>
      </c>
      <c r="C1773" s="506" t="s">
        <v>1887</v>
      </c>
      <c r="D1773" s="506" t="s">
        <v>1995</v>
      </c>
      <c r="E1773" s="506" t="s">
        <v>1996</v>
      </c>
      <c r="F1773" s="509">
        <v>1</v>
      </c>
      <c r="G1773" s="509">
        <v>9370.39</v>
      </c>
      <c r="H1773" s="509">
        <v>1</v>
      </c>
      <c r="I1773" s="509">
        <v>9370.39</v>
      </c>
      <c r="J1773" s="509"/>
      <c r="K1773" s="509"/>
      <c r="L1773" s="509"/>
      <c r="M1773" s="509"/>
      <c r="N1773" s="509"/>
      <c r="O1773" s="509"/>
      <c r="P1773" s="522"/>
      <c r="Q1773" s="510"/>
    </row>
    <row r="1774" spans="1:17" ht="14.4" customHeight="1" x14ac:dyDescent="0.3">
      <c r="A1774" s="505" t="s">
        <v>2509</v>
      </c>
      <c r="B1774" s="506" t="s">
        <v>1917</v>
      </c>
      <c r="C1774" s="506" t="s">
        <v>1887</v>
      </c>
      <c r="D1774" s="506" t="s">
        <v>2003</v>
      </c>
      <c r="E1774" s="506" t="s">
        <v>2004</v>
      </c>
      <c r="F1774" s="509">
        <v>2</v>
      </c>
      <c r="G1774" s="509">
        <v>1594</v>
      </c>
      <c r="H1774" s="509">
        <v>1</v>
      </c>
      <c r="I1774" s="509">
        <v>797</v>
      </c>
      <c r="J1774" s="509"/>
      <c r="K1774" s="509"/>
      <c r="L1774" s="509"/>
      <c r="M1774" s="509"/>
      <c r="N1774" s="509">
        <v>1</v>
      </c>
      <c r="O1774" s="509">
        <v>797</v>
      </c>
      <c r="P1774" s="522">
        <v>0.5</v>
      </c>
      <c r="Q1774" s="510">
        <v>797</v>
      </c>
    </row>
    <row r="1775" spans="1:17" ht="14.4" customHeight="1" x14ac:dyDescent="0.3">
      <c r="A1775" s="505" t="s">
        <v>2509</v>
      </c>
      <c r="B1775" s="506" t="s">
        <v>1917</v>
      </c>
      <c r="C1775" s="506" t="s">
        <v>1887</v>
      </c>
      <c r="D1775" s="506" t="s">
        <v>2368</v>
      </c>
      <c r="E1775" s="506" t="s">
        <v>2369</v>
      </c>
      <c r="F1775" s="509"/>
      <c r="G1775" s="509"/>
      <c r="H1775" s="509"/>
      <c r="I1775" s="509"/>
      <c r="J1775" s="509"/>
      <c r="K1775" s="509"/>
      <c r="L1775" s="509"/>
      <c r="M1775" s="509"/>
      <c r="N1775" s="509">
        <v>1</v>
      </c>
      <c r="O1775" s="509">
        <v>10072.94</v>
      </c>
      <c r="P1775" s="522"/>
      <c r="Q1775" s="510">
        <v>10072.94</v>
      </c>
    </row>
    <row r="1776" spans="1:17" ht="14.4" customHeight="1" x14ac:dyDescent="0.3">
      <c r="A1776" s="505" t="s">
        <v>2509</v>
      </c>
      <c r="B1776" s="506" t="s">
        <v>1917</v>
      </c>
      <c r="C1776" s="506" t="s">
        <v>1887</v>
      </c>
      <c r="D1776" s="506" t="s">
        <v>2299</v>
      </c>
      <c r="E1776" s="506" t="s">
        <v>2300</v>
      </c>
      <c r="F1776" s="509"/>
      <c r="G1776" s="509"/>
      <c r="H1776" s="509"/>
      <c r="I1776" s="509"/>
      <c r="J1776" s="509"/>
      <c r="K1776" s="509"/>
      <c r="L1776" s="509"/>
      <c r="M1776" s="509"/>
      <c r="N1776" s="509">
        <v>1</v>
      </c>
      <c r="O1776" s="509">
        <v>2974.36</v>
      </c>
      <c r="P1776" s="522"/>
      <c r="Q1776" s="510">
        <v>2974.36</v>
      </c>
    </row>
    <row r="1777" spans="1:17" ht="14.4" customHeight="1" x14ac:dyDescent="0.3">
      <c r="A1777" s="505" t="s">
        <v>2509</v>
      </c>
      <c r="B1777" s="506" t="s">
        <v>1917</v>
      </c>
      <c r="C1777" s="506" t="s">
        <v>1887</v>
      </c>
      <c r="D1777" s="506" t="s">
        <v>2015</v>
      </c>
      <c r="E1777" s="506" t="s">
        <v>2014</v>
      </c>
      <c r="F1777" s="509"/>
      <c r="G1777" s="509"/>
      <c r="H1777" s="509"/>
      <c r="I1777" s="509"/>
      <c r="J1777" s="509">
        <v>1</v>
      </c>
      <c r="K1777" s="509">
        <v>5259.23</v>
      </c>
      <c r="L1777" s="509"/>
      <c r="M1777" s="509">
        <v>5259.23</v>
      </c>
      <c r="N1777" s="509">
        <v>5</v>
      </c>
      <c r="O1777" s="509">
        <v>26296.149999999998</v>
      </c>
      <c r="P1777" s="522"/>
      <c r="Q1777" s="510">
        <v>5259.23</v>
      </c>
    </row>
    <row r="1778" spans="1:17" ht="14.4" customHeight="1" x14ac:dyDescent="0.3">
      <c r="A1778" s="505" t="s">
        <v>2509</v>
      </c>
      <c r="B1778" s="506" t="s">
        <v>1917</v>
      </c>
      <c r="C1778" s="506" t="s">
        <v>1887</v>
      </c>
      <c r="D1778" s="506" t="s">
        <v>2016</v>
      </c>
      <c r="E1778" s="506" t="s">
        <v>2017</v>
      </c>
      <c r="F1778" s="509">
        <v>2</v>
      </c>
      <c r="G1778" s="509">
        <v>2994.88</v>
      </c>
      <c r="H1778" s="509">
        <v>1</v>
      </c>
      <c r="I1778" s="509">
        <v>1497.44</v>
      </c>
      <c r="J1778" s="509"/>
      <c r="K1778" s="509"/>
      <c r="L1778" s="509"/>
      <c r="M1778" s="509"/>
      <c r="N1778" s="509"/>
      <c r="O1778" s="509"/>
      <c r="P1778" s="522"/>
      <c r="Q1778" s="510"/>
    </row>
    <row r="1779" spans="1:17" ht="14.4" customHeight="1" x14ac:dyDescent="0.3">
      <c r="A1779" s="505" t="s">
        <v>2509</v>
      </c>
      <c r="B1779" s="506" t="s">
        <v>1917</v>
      </c>
      <c r="C1779" s="506" t="s">
        <v>1887</v>
      </c>
      <c r="D1779" s="506" t="s">
        <v>2372</v>
      </c>
      <c r="E1779" s="506" t="s">
        <v>2373</v>
      </c>
      <c r="F1779" s="509">
        <v>2</v>
      </c>
      <c r="G1779" s="509">
        <v>69800</v>
      </c>
      <c r="H1779" s="509">
        <v>1</v>
      </c>
      <c r="I1779" s="509">
        <v>34900</v>
      </c>
      <c r="J1779" s="509"/>
      <c r="K1779" s="509"/>
      <c r="L1779" s="509"/>
      <c r="M1779" s="509"/>
      <c r="N1779" s="509"/>
      <c r="O1779" s="509"/>
      <c r="P1779" s="522"/>
      <c r="Q1779" s="510"/>
    </row>
    <row r="1780" spans="1:17" ht="14.4" customHeight="1" x14ac:dyDescent="0.3">
      <c r="A1780" s="505" t="s">
        <v>2509</v>
      </c>
      <c r="B1780" s="506" t="s">
        <v>1917</v>
      </c>
      <c r="C1780" s="506" t="s">
        <v>1887</v>
      </c>
      <c r="D1780" s="506" t="s">
        <v>2018</v>
      </c>
      <c r="E1780" s="506" t="s">
        <v>2019</v>
      </c>
      <c r="F1780" s="509">
        <v>1</v>
      </c>
      <c r="G1780" s="509">
        <v>605.65</v>
      </c>
      <c r="H1780" s="509">
        <v>1</v>
      </c>
      <c r="I1780" s="509">
        <v>605.65</v>
      </c>
      <c r="J1780" s="509"/>
      <c r="K1780" s="509"/>
      <c r="L1780" s="509"/>
      <c r="M1780" s="509"/>
      <c r="N1780" s="509"/>
      <c r="O1780" s="509"/>
      <c r="P1780" s="522"/>
      <c r="Q1780" s="510"/>
    </row>
    <row r="1781" spans="1:17" ht="14.4" customHeight="1" x14ac:dyDescent="0.3">
      <c r="A1781" s="505" t="s">
        <v>2509</v>
      </c>
      <c r="B1781" s="506" t="s">
        <v>1917</v>
      </c>
      <c r="C1781" s="506" t="s">
        <v>1887</v>
      </c>
      <c r="D1781" s="506" t="s">
        <v>2022</v>
      </c>
      <c r="E1781" s="506" t="s">
        <v>2023</v>
      </c>
      <c r="F1781" s="509">
        <v>2</v>
      </c>
      <c r="G1781" s="509">
        <v>1662.32</v>
      </c>
      <c r="H1781" s="509">
        <v>1</v>
      </c>
      <c r="I1781" s="509">
        <v>831.16</v>
      </c>
      <c r="J1781" s="509"/>
      <c r="K1781" s="509"/>
      <c r="L1781" s="509"/>
      <c r="M1781" s="509"/>
      <c r="N1781" s="509">
        <v>2</v>
      </c>
      <c r="O1781" s="509">
        <v>1662.32</v>
      </c>
      <c r="P1781" s="522">
        <v>1</v>
      </c>
      <c r="Q1781" s="510">
        <v>831.16</v>
      </c>
    </row>
    <row r="1782" spans="1:17" ht="14.4" customHeight="1" x14ac:dyDescent="0.3">
      <c r="A1782" s="505" t="s">
        <v>2509</v>
      </c>
      <c r="B1782" s="506" t="s">
        <v>1917</v>
      </c>
      <c r="C1782" s="506" t="s">
        <v>1887</v>
      </c>
      <c r="D1782" s="506" t="s">
        <v>2024</v>
      </c>
      <c r="E1782" s="506" t="s">
        <v>2023</v>
      </c>
      <c r="F1782" s="509"/>
      <c r="G1782" s="509"/>
      <c r="H1782" s="509"/>
      <c r="I1782" s="509"/>
      <c r="J1782" s="509">
        <v>1</v>
      </c>
      <c r="K1782" s="509">
        <v>888.06</v>
      </c>
      <c r="L1782" s="509"/>
      <c r="M1782" s="509">
        <v>888.06</v>
      </c>
      <c r="N1782" s="509">
        <v>2</v>
      </c>
      <c r="O1782" s="509">
        <v>1776.12</v>
      </c>
      <c r="P1782" s="522"/>
      <c r="Q1782" s="510">
        <v>888.06</v>
      </c>
    </row>
    <row r="1783" spans="1:17" ht="14.4" customHeight="1" x14ac:dyDescent="0.3">
      <c r="A1783" s="505" t="s">
        <v>2509</v>
      </c>
      <c r="B1783" s="506" t="s">
        <v>1917</v>
      </c>
      <c r="C1783" s="506" t="s">
        <v>1887</v>
      </c>
      <c r="D1783" s="506" t="s">
        <v>2025</v>
      </c>
      <c r="E1783" s="506" t="s">
        <v>2026</v>
      </c>
      <c r="F1783" s="509">
        <v>3</v>
      </c>
      <c r="G1783" s="509">
        <v>2664.18</v>
      </c>
      <c r="H1783" s="509">
        <v>1</v>
      </c>
      <c r="I1783" s="509">
        <v>888.06</v>
      </c>
      <c r="J1783" s="509">
        <v>1</v>
      </c>
      <c r="K1783" s="509">
        <v>888.06</v>
      </c>
      <c r="L1783" s="509">
        <v>0.33333333333333331</v>
      </c>
      <c r="M1783" s="509">
        <v>888.06</v>
      </c>
      <c r="N1783" s="509">
        <v>2</v>
      </c>
      <c r="O1783" s="509">
        <v>1776.12</v>
      </c>
      <c r="P1783" s="522">
        <v>0.66666666666666663</v>
      </c>
      <c r="Q1783" s="510">
        <v>888.06</v>
      </c>
    </row>
    <row r="1784" spans="1:17" ht="14.4" customHeight="1" x14ac:dyDescent="0.3">
      <c r="A1784" s="505" t="s">
        <v>2509</v>
      </c>
      <c r="B1784" s="506" t="s">
        <v>1917</v>
      </c>
      <c r="C1784" s="506" t="s">
        <v>1887</v>
      </c>
      <c r="D1784" s="506" t="s">
        <v>2031</v>
      </c>
      <c r="E1784" s="506" t="s">
        <v>2032</v>
      </c>
      <c r="F1784" s="509">
        <v>2</v>
      </c>
      <c r="G1784" s="509">
        <v>2945.76</v>
      </c>
      <c r="H1784" s="509">
        <v>1</v>
      </c>
      <c r="I1784" s="509">
        <v>1472.88</v>
      </c>
      <c r="J1784" s="509"/>
      <c r="K1784" s="509"/>
      <c r="L1784" s="509"/>
      <c r="M1784" s="509"/>
      <c r="N1784" s="509"/>
      <c r="O1784" s="509"/>
      <c r="P1784" s="522"/>
      <c r="Q1784" s="510"/>
    </row>
    <row r="1785" spans="1:17" ht="14.4" customHeight="1" x14ac:dyDescent="0.3">
      <c r="A1785" s="505" t="s">
        <v>2509</v>
      </c>
      <c r="B1785" s="506" t="s">
        <v>1917</v>
      </c>
      <c r="C1785" s="506" t="s">
        <v>1887</v>
      </c>
      <c r="D1785" s="506" t="s">
        <v>2033</v>
      </c>
      <c r="E1785" s="506" t="s">
        <v>2034</v>
      </c>
      <c r="F1785" s="509"/>
      <c r="G1785" s="509"/>
      <c r="H1785" s="509"/>
      <c r="I1785" s="509"/>
      <c r="J1785" s="509"/>
      <c r="K1785" s="509"/>
      <c r="L1785" s="509"/>
      <c r="M1785" s="509"/>
      <c r="N1785" s="509">
        <v>3</v>
      </c>
      <c r="O1785" s="509">
        <v>3936.42</v>
      </c>
      <c r="P1785" s="522"/>
      <c r="Q1785" s="510">
        <v>1312.14</v>
      </c>
    </row>
    <row r="1786" spans="1:17" ht="14.4" customHeight="1" x14ac:dyDescent="0.3">
      <c r="A1786" s="505" t="s">
        <v>2509</v>
      </c>
      <c r="B1786" s="506" t="s">
        <v>1917</v>
      </c>
      <c r="C1786" s="506" t="s">
        <v>1887</v>
      </c>
      <c r="D1786" s="506" t="s">
        <v>2307</v>
      </c>
      <c r="E1786" s="506" t="s">
        <v>2308</v>
      </c>
      <c r="F1786" s="509"/>
      <c r="G1786" s="509"/>
      <c r="H1786" s="509"/>
      <c r="I1786" s="509"/>
      <c r="J1786" s="509">
        <v>2</v>
      </c>
      <c r="K1786" s="509">
        <v>7289.16</v>
      </c>
      <c r="L1786" s="509"/>
      <c r="M1786" s="509">
        <v>3644.58</v>
      </c>
      <c r="N1786" s="509"/>
      <c r="O1786" s="509"/>
      <c r="P1786" s="522"/>
      <c r="Q1786" s="510"/>
    </row>
    <row r="1787" spans="1:17" ht="14.4" customHeight="1" x14ac:dyDescent="0.3">
      <c r="A1787" s="505" t="s">
        <v>2509</v>
      </c>
      <c r="B1787" s="506" t="s">
        <v>1917</v>
      </c>
      <c r="C1787" s="506" t="s">
        <v>1887</v>
      </c>
      <c r="D1787" s="506" t="s">
        <v>2379</v>
      </c>
      <c r="E1787" s="506" t="s">
        <v>2380</v>
      </c>
      <c r="F1787" s="509">
        <v>1</v>
      </c>
      <c r="G1787" s="509">
        <v>34453.9</v>
      </c>
      <c r="H1787" s="509">
        <v>1</v>
      </c>
      <c r="I1787" s="509">
        <v>34453.9</v>
      </c>
      <c r="J1787" s="509"/>
      <c r="K1787" s="509"/>
      <c r="L1787" s="509"/>
      <c r="M1787" s="509"/>
      <c r="N1787" s="509"/>
      <c r="O1787" s="509"/>
      <c r="P1787" s="522"/>
      <c r="Q1787" s="510"/>
    </row>
    <row r="1788" spans="1:17" ht="14.4" customHeight="1" x14ac:dyDescent="0.3">
      <c r="A1788" s="505" t="s">
        <v>2509</v>
      </c>
      <c r="B1788" s="506" t="s">
        <v>1917</v>
      </c>
      <c r="C1788" s="506" t="s">
        <v>1887</v>
      </c>
      <c r="D1788" s="506" t="s">
        <v>2037</v>
      </c>
      <c r="E1788" s="506" t="s">
        <v>2038</v>
      </c>
      <c r="F1788" s="509">
        <v>1</v>
      </c>
      <c r="G1788" s="509">
        <v>1305.82</v>
      </c>
      <c r="H1788" s="509">
        <v>1</v>
      </c>
      <c r="I1788" s="509">
        <v>1305.82</v>
      </c>
      <c r="J1788" s="509"/>
      <c r="K1788" s="509"/>
      <c r="L1788" s="509"/>
      <c r="M1788" s="509"/>
      <c r="N1788" s="509">
        <v>2</v>
      </c>
      <c r="O1788" s="509">
        <v>2292.66</v>
      </c>
      <c r="P1788" s="522">
        <v>1.7557243724249896</v>
      </c>
      <c r="Q1788" s="510">
        <v>1146.33</v>
      </c>
    </row>
    <row r="1789" spans="1:17" ht="14.4" customHeight="1" x14ac:dyDescent="0.3">
      <c r="A1789" s="505" t="s">
        <v>2509</v>
      </c>
      <c r="B1789" s="506" t="s">
        <v>1917</v>
      </c>
      <c r="C1789" s="506" t="s">
        <v>1887</v>
      </c>
      <c r="D1789" s="506" t="s">
        <v>2039</v>
      </c>
      <c r="E1789" s="506" t="s">
        <v>2040</v>
      </c>
      <c r="F1789" s="509">
        <v>3</v>
      </c>
      <c r="G1789" s="509">
        <v>1077.3000000000002</v>
      </c>
      <c r="H1789" s="509">
        <v>1</v>
      </c>
      <c r="I1789" s="509">
        <v>359.10000000000008</v>
      </c>
      <c r="J1789" s="509">
        <v>1</v>
      </c>
      <c r="K1789" s="509">
        <v>359.1</v>
      </c>
      <c r="L1789" s="509">
        <v>0.33333333333333331</v>
      </c>
      <c r="M1789" s="509">
        <v>359.1</v>
      </c>
      <c r="N1789" s="509">
        <v>5</v>
      </c>
      <c r="O1789" s="509">
        <v>1795.5</v>
      </c>
      <c r="P1789" s="522">
        <v>1.6666666666666663</v>
      </c>
      <c r="Q1789" s="510">
        <v>359.1</v>
      </c>
    </row>
    <row r="1790" spans="1:17" ht="14.4" customHeight="1" x14ac:dyDescent="0.3">
      <c r="A1790" s="505" t="s">
        <v>2509</v>
      </c>
      <c r="B1790" s="506" t="s">
        <v>1917</v>
      </c>
      <c r="C1790" s="506" t="s">
        <v>1887</v>
      </c>
      <c r="D1790" s="506" t="s">
        <v>2043</v>
      </c>
      <c r="E1790" s="506" t="s">
        <v>2044</v>
      </c>
      <c r="F1790" s="509"/>
      <c r="G1790" s="509"/>
      <c r="H1790" s="509"/>
      <c r="I1790" s="509"/>
      <c r="J1790" s="509">
        <v>1</v>
      </c>
      <c r="K1790" s="509">
        <v>16831.689999999999</v>
      </c>
      <c r="L1790" s="509"/>
      <c r="M1790" s="509">
        <v>16831.689999999999</v>
      </c>
      <c r="N1790" s="509"/>
      <c r="O1790" s="509"/>
      <c r="P1790" s="522"/>
      <c r="Q1790" s="510"/>
    </row>
    <row r="1791" spans="1:17" ht="14.4" customHeight="1" x14ac:dyDescent="0.3">
      <c r="A1791" s="505" t="s">
        <v>2509</v>
      </c>
      <c r="B1791" s="506" t="s">
        <v>1917</v>
      </c>
      <c r="C1791" s="506" t="s">
        <v>1887</v>
      </c>
      <c r="D1791" s="506" t="s">
        <v>2045</v>
      </c>
      <c r="E1791" s="506" t="s">
        <v>2046</v>
      </c>
      <c r="F1791" s="509"/>
      <c r="G1791" s="509"/>
      <c r="H1791" s="509"/>
      <c r="I1791" s="509"/>
      <c r="J1791" s="509"/>
      <c r="K1791" s="509"/>
      <c r="L1791" s="509"/>
      <c r="M1791" s="509"/>
      <c r="N1791" s="509">
        <v>1</v>
      </c>
      <c r="O1791" s="509">
        <v>32179.09</v>
      </c>
      <c r="P1791" s="522"/>
      <c r="Q1791" s="510">
        <v>32179.09</v>
      </c>
    </row>
    <row r="1792" spans="1:17" ht="14.4" customHeight="1" x14ac:dyDescent="0.3">
      <c r="A1792" s="505" t="s">
        <v>2509</v>
      </c>
      <c r="B1792" s="506" t="s">
        <v>1917</v>
      </c>
      <c r="C1792" s="506" t="s">
        <v>1887</v>
      </c>
      <c r="D1792" s="506" t="s">
        <v>2047</v>
      </c>
      <c r="E1792" s="506" t="s">
        <v>2048</v>
      </c>
      <c r="F1792" s="509">
        <v>2</v>
      </c>
      <c r="G1792" s="509">
        <v>13174.26</v>
      </c>
      <c r="H1792" s="509">
        <v>1</v>
      </c>
      <c r="I1792" s="509">
        <v>6587.13</v>
      </c>
      <c r="J1792" s="509">
        <v>1</v>
      </c>
      <c r="K1792" s="509">
        <v>6587.13</v>
      </c>
      <c r="L1792" s="509">
        <v>0.5</v>
      </c>
      <c r="M1792" s="509">
        <v>6587.13</v>
      </c>
      <c r="N1792" s="509">
        <v>3</v>
      </c>
      <c r="O1792" s="509">
        <v>19761.39</v>
      </c>
      <c r="P1792" s="522">
        <v>1.5</v>
      </c>
      <c r="Q1792" s="510">
        <v>6587.13</v>
      </c>
    </row>
    <row r="1793" spans="1:17" ht="14.4" customHeight="1" x14ac:dyDescent="0.3">
      <c r="A1793" s="505" t="s">
        <v>2509</v>
      </c>
      <c r="B1793" s="506" t="s">
        <v>1917</v>
      </c>
      <c r="C1793" s="506" t="s">
        <v>1887</v>
      </c>
      <c r="D1793" s="506" t="s">
        <v>2386</v>
      </c>
      <c r="E1793" s="506" t="s">
        <v>2387</v>
      </c>
      <c r="F1793" s="509"/>
      <c r="G1793" s="509"/>
      <c r="H1793" s="509"/>
      <c r="I1793" s="509"/>
      <c r="J1793" s="509"/>
      <c r="K1793" s="509"/>
      <c r="L1793" s="509"/>
      <c r="M1793" s="509"/>
      <c r="N1793" s="509">
        <v>2</v>
      </c>
      <c r="O1793" s="509">
        <v>63259.64</v>
      </c>
      <c r="P1793" s="522"/>
      <c r="Q1793" s="510">
        <v>31629.82</v>
      </c>
    </row>
    <row r="1794" spans="1:17" ht="14.4" customHeight="1" x14ac:dyDescent="0.3">
      <c r="A1794" s="505" t="s">
        <v>2509</v>
      </c>
      <c r="B1794" s="506" t="s">
        <v>1917</v>
      </c>
      <c r="C1794" s="506" t="s">
        <v>1887</v>
      </c>
      <c r="D1794" s="506" t="s">
        <v>2059</v>
      </c>
      <c r="E1794" s="506" t="s">
        <v>2060</v>
      </c>
      <c r="F1794" s="509"/>
      <c r="G1794" s="509"/>
      <c r="H1794" s="509"/>
      <c r="I1794" s="509"/>
      <c r="J1794" s="509">
        <v>1</v>
      </c>
      <c r="K1794" s="509">
        <v>26449.24</v>
      </c>
      <c r="L1794" s="509"/>
      <c r="M1794" s="509">
        <v>26449.24</v>
      </c>
      <c r="N1794" s="509"/>
      <c r="O1794" s="509"/>
      <c r="P1794" s="522"/>
      <c r="Q1794" s="510"/>
    </row>
    <row r="1795" spans="1:17" ht="14.4" customHeight="1" x14ac:dyDescent="0.3">
      <c r="A1795" s="505" t="s">
        <v>2509</v>
      </c>
      <c r="B1795" s="506" t="s">
        <v>1917</v>
      </c>
      <c r="C1795" s="506" t="s">
        <v>1887</v>
      </c>
      <c r="D1795" s="506" t="s">
        <v>2400</v>
      </c>
      <c r="E1795" s="506" t="s">
        <v>2401</v>
      </c>
      <c r="F1795" s="509"/>
      <c r="G1795" s="509"/>
      <c r="H1795" s="509"/>
      <c r="I1795" s="509"/>
      <c r="J1795" s="509"/>
      <c r="K1795" s="509"/>
      <c r="L1795" s="509"/>
      <c r="M1795" s="509"/>
      <c r="N1795" s="509">
        <v>2</v>
      </c>
      <c r="O1795" s="509">
        <v>148822</v>
      </c>
      <c r="P1795" s="522"/>
      <c r="Q1795" s="510">
        <v>74411</v>
      </c>
    </row>
    <row r="1796" spans="1:17" ht="14.4" customHeight="1" x14ac:dyDescent="0.3">
      <c r="A1796" s="505" t="s">
        <v>2509</v>
      </c>
      <c r="B1796" s="506" t="s">
        <v>1917</v>
      </c>
      <c r="C1796" s="506" t="s">
        <v>1887</v>
      </c>
      <c r="D1796" s="506" t="s">
        <v>2510</v>
      </c>
      <c r="E1796" s="506" t="s">
        <v>2511</v>
      </c>
      <c r="F1796" s="509"/>
      <c r="G1796" s="509"/>
      <c r="H1796" s="509"/>
      <c r="I1796" s="509"/>
      <c r="J1796" s="509"/>
      <c r="K1796" s="509"/>
      <c r="L1796" s="509"/>
      <c r="M1796" s="509"/>
      <c r="N1796" s="509">
        <v>1</v>
      </c>
      <c r="O1796" s="509">
        <v>166546.75</v>
      </c>
      <c r="P1796" s="522"/>
      <c r="Q1796" s="510">
        <v>166546.75</v>
      </c>
    </row>
    <row r="1797" spans="1:17" ht="14.4" customHeight="1" x14ac:dyDescent="0.3">
      <c r="A1797" s="505" t="s">
        <v>2509</v>
      </c>
      <c r="B1797" s="506" t="s">
        <v>1917</v>
      </c>
      <c r="C1797" s="506" t="s">
        <v>1887</v>
      </c>
      <c r="D1797" s="506" t="s">
        <v>2406</v>
      </c>
      <c r="E1797" s="506" t="s">
        <v>2407</v>
      </c>
      <c r="F1797" s="509"/>
      <c r="G1797" s="509"/>
      <c r="H1797" s="509"/>
      <c r="I1797" s="509"/>
      <c r="J1797" s="509"/>
      <c r="K1797" s="509"/>
      <c r="L1797" s="509"/>
      <c r="M1797" s="509"/>
      <c r="N1797" s="509">
        <v>1</v>
      </c>
      <c r="O1797" s="509">
        <v>11608.31</v>
      </c>
      <c r="P1797" s="522"/>
      <c r="Q1797" s="510">
        <v>11608.31</v>
      </c>
    </row>
    <row r="1798" spans="1:17" ht="14.4" customHeight="1" x14ac:dyDescent="0.3">
      <c r="A1798" s="505" t="s">
        <v>2509</v>
      </c>
      <c r="B1798" s="506" t="s">
        <v>1917</v>
      </c>
      <c r="C1798" s="506" t="s">
        <v>1887</v>
      </c>
      <c r="D1798" s="506" t="s">
        <v>2067</v>
      </c>
      <c r="E1798" s="506" t="s">
        <v>2068</v>
      </c>
      <c r="F1798" s="509"/>
      <c r="G1798" s="509"/>
      <c r="H1798" s="509"/>
      <c r="I1798" s="509"/>
      <c r="J1798" s="509">
        <v>1</v>
      </c>
      <c r="K1798" s="509">
        <v>380.86</v>
      </c>
      <c r="L1798" s="509"/>
      <c r="M1798" s="509">
        <v>380.86</v>
      </c>
      <c r="N1798" s="509"/>
      <c r="O1798" s="509"/>
      <c r="P1798" s="522"/>
      <c r="Q1798" s="510"/>
    </row>
    <row r="1799" spans="1:17" ht="14.4" customHeight="1" x14ac:dyDescent="0.3">
      <c r="A1799" s="505" t="s">
        <v>2509</v>
      </c>
      <c r="B1799" s="506" t="s">
        <v>1917</v>
      </c>
      <c r="C1799" s="506" t="s">
        <v>1887</v>
      </c>
      <c r="D1799" s="506" t="s">
        <v>2412</v>
      </c>
      <c r="E1799" s="506" t="s">
        <v>2413</v>
      </c>
      <c r="F1799" s="509"/>
      <c r="G1799" s="509"/>
      <c r="H1799" s="509"/>
      <c r="I1799" s="509"/>
      <c r="J1799" s="509"/>
      <c r="K1799" s="509"/>
      <c r="L1799" s="509"/>
      <c r="M1799" s="509"/>
      <c r="N1799" s="509">
        <v>2</v>
      </c>
      <c r="O1799" s="509">
        <v>443249.62</v>
      </c>
      <c r="P1799" s="522"/>
      <c r="Q1799" s="510">
        <v>221624.81</v>
      </c>
    </row>
    <row r="1800" spans="1:17" ht="14.4" customHeight="1" x14ac:dyDescent="0.3">
      <c r="A1800" s="505" t="s">
        <v>2509</v>
      </c>
      <c r="B1800" s="506" t="s">
        <v>1917</v>
      </c>
      <c r="C1800" s="506" t="s">
        <v>1887</v>
      </c>
      <c r="D1800" s="506" t="s">
        <v>2512</v>
      </c>
      <c r="E1800" s="506" t="s">
        <v>2513</v>
      </c>
      <c r="F1800" s="509">
        <v>1</v>
      </c>
      <c r="G1800" s="509">
        <v>140907.10999999999</v>
      </c>
      <c r="H1800" s="509">
        <v>1</v>
      </c>
      <c r="I1800" s="509">
        <v>140907.10999999999</v>
      </c>
      <c r="J1800" s="509"/>
      <c r="K1800" s="509"/>
      <c r="L1800" s="509"/>
      <c r="M1800" s="509"/>
      <c r="N1800" s="509"/>
      <c r="O1800" s="509"/>
      <c r="P1800" s="522"/>
      <c r="Q1800" s="510"/>
    </row>
    <row r="1801" spans="1:17" ht="14.4" customHeight="1" x14ac:dyDescent="0.3">
      <c r="A1801" s="505" t="s">
        <v>2509</v>
      </c>
      <c r="B1801" s="506" t="s">
        <v>1917</v>
      </c>
      <c r="C1801" s="506" t="s">
        <v>1887</v>
      </c>
      <c r="D1801" s="506" t="s">
        <v>2514</v>
      </c>
      <c r="E1801" s="506" t="s">
        <v>1960</v>
      </c>
      <c r="F1801" s="509"/>
      <c r="G1801" s="509"/>
      <c r="H1801" s="509"/>
      <c r="I1801" s="509"/>
      <c r="J1801" s="509"/>
      <c r="K1801" s="509"/>
      <c r="L1801" s="509"/>
      <c r="M1801" s="509"/>
      <c r="N1801" s="509">
        <v>1</v>
      </c>
      <c r="O1801" s="509">
        <v>3567.58</v>
      </c>
      <c r="P1801" s="522"/>
      <c r="Q1801" s="510">
        <v>3567.58</v>
      </c>
    </row>
    <row r="1802" spans="1:17" ht="14.4" customHeight="1" x14ac:dyDescent="0.3">
      <c r="A1802" s="505" t="s">
        <v>2509</v>
      </c>
      <c r="B1802" s="506" t="s">
        <v>1917</v>
      </c>
      <c r="C1802" s="506" t="s">
        <v>1894</v>
      </c>
      <c r="D1802" s="506" t="s">
        <v>2089</v>
      </c>
      <c r="E1802" s="506" t="s">
        <v>2090</v>
      </c>
      <c r="F1802" s="509">
        <v>4</v>
      </c>
      <c r="G1802" s="509">
        <v>820</v>
      </c>
      <c r="H1802" s="509">
        <v>1</v>
      </c>
      <c r="I1802" s="509">
        <v>205</v>
      </c>
      <c r="J1802" s="509">
        <v>2</v>
      </c>
      <c r="K1802" s="509">
        <v>410</v>
      </c>
      <c r="L1802" s="509">
        <v>0.5</v>
      </c>
      <c r="M1802" s="509">
        <v>205</v>
      </c>
      <c r="N1802" s="509">
        <v>7</v>
      </c>
      <c r="O1802" s="509">
        <v>1449</v>
      </c>
      <c r="P1802" s="522">
        <v>1.7670731707317073</v>
      </c>
      <c r="Q1802" s="510">
        <v>207</v>
      </c>
    </row>
    <row r="1803" spans="1:17" ht="14.4" customHeight="1" x14ac:dyDescent="0.3">
      <c r="A1803" s="505" t="s">
        <v>2509</v>
      </c>
      <c r="B1803" s="506" t="s">
        <v>1917</v>
      </c>
      <c r="C1803" s="506" t="s">
        <v>1894</v>
      </c>
      <c r="D1803" s="506" t="s">
        <v>2091</v>
      </c>
      <c r="E1803" s="506" t="s">
        <v>2092</v>
      </c>
      <c r="F1803" s="509"/>
      <c r="G1803" s="509"/>
      <c r="H1803" s="509"/>
      <c r="I1803" s="509"/>
      <c r="J1803" s="509">
        <v>4</v>
      </c>
      <c r="K1803" s="509">
        <v>600</v>
      </c>
      <c r="L1803" s="509"/>
      <c r="M1803" s="509">
        <v>150</v>
      </c>
      <c r="N1803" s="509"/>
      <c r="O1803" s="509"/>
      <c r="P1803" s="522"/>
      <c r="Q1803" s="510"/>
    </row>
    <row r="1804" spans="1:17" ht="14.4" customHeight="1" x14ac:dyDescent="0.3">
      <c r="A1804" s="505" t="s">
        <v>2509</v>
      </c>
      <c r="B1804" s="506" t="s">
        <v>1917</v>
      </c>
      <c r="C1804" s="506" t="s">
        <v>1894</v>
      </c>
      <c r="D1804" s="506" t="s">
        <v>2095</v>
      </c>
      <c r="E1804" s="506" t="s">
        <v>2096</v>
      </c>
      <c r="F1804" s="509">
        <v>2</v>
      </c>
      <c r="G1804" s="509">
        <v>248</v>
      </c>
      <c r="H1804" s="509">
        <v>1</v>
      </c>
      <c r="I1804" s="509">
        <v>124</v>
      </c>
      <c r="J1804" s="509"/>
      <c r="K1804" s="509"/>
      <c r="L1804" s="509"/>
      <c r="M1804" s="509"/>
      <c r="N1804" s="509">
        <v>2</v>
      </c>
      <c r="O1804" s="509">
        <v>250</v>
      </c>
      <c r="P1804" s="522">
        <v>1.0080645161290323</v>
      </c>
      <c r="Q1804" s="510">
        <v>125</v>
      </c>
    </row>
    <row r="1805" spans="1:17" ht="14.4" customHeight="1" x14ac:dyDescent="0.3">
      <c r="A1805" s="505" t="s">
        <v>2509</v>
      </c>
      <c r="B1805" s="506" t="s">
        <v>1917</v>
      </c>
      <c r="C1805" s="506" t="s">
        <v>1894</v>
      </c>
      <c r="D1805" s="506" t="s">
        <v>2097</v>
      </c>
      <c r="E1805" s="506" t="s">
        <v>2098</v>
      </c>
      <c r="F1805" s="509">
        <v>10</v>
      </c>
      <c r="G1805" s="509">
        <v>2170</v>
      </c>
      <c r="H1805" s="509">
        <v>1</v>
      </c>
      <c r="I1805" s="509">
        <v>217</v>
      </c>
      <c r="J1805" s="509">
        <v>4</v>
      </c>
      <c r="K1805" s="509">
        <v>872</v>
      </c>
      <c r="L1805" s="509">
        <v>0.40184331797235023</v>
      </c>
      <c r="M1805" s="509">
        <v>218</v>
      </c>
      <c r="N1805" s="509">
        <v>3</v>
      </c>
      <c r="O1805" s="509">
        <v>657</v>
      </c>
      <c r="P1805" s="522">
        <v>0.30276497695852533</v>
      </c>
      <c r="Q1805" s="510">
        <v>219</v>
      </c>
    </row>
    <row r="1806" spans="1:17" ht="14.4" customHeight="1" x14ac:dyDescent="0.3">
      <c r="A1806" s="505" t="s">
        <v>2509</v>
      </c>
      <c r="B1806" s="506" t="s">
        <v>1917</v>
      </c>
      <c r="C1806" s="506" t="s">
        <v>1894</v>
      </c>
      <c r="D1806" s="506" t="s">
        <v>2103</v>
      </c>
      <c r="E1806" s="506" t="s">
        <v>2104</v>
      </c>
      <c r="F1806" s="509">
        <v>3</v>
      </c>
      <c r="G1806" s="509">
        <v>657</v>
      </c>
      <c r="H1806" s="509">
        <v>1</v>
      </c>
      <c r="I1806" s="509">
        <v>219</v>
      </c>
      <c r="J1806" s="509">
        <v>2</v>
      </c>
      <c r="K1806" s="509">
        <v>439</v>
      </c>
      <c r="L1806" s="509">
        <v>0.66818873668188739</v>
      </c>
      <c r="M1806" s="509">
        <v>219.5</v>
      </c>
      <c r="N1806" s="509"/>
      <c r="O1806" s="509"/>
      <c r="P1806" s="522"/>
      <c r="Q1806" s="510"/>
    </row>
    <row r="1807" spans="1:17" ht="14.4" customHeight="1" x14ac:dyDescent="0.3">
      <c r="A1807" s="505" t="s">
        <v>2509</v>
      </c>
      <c r="B1807" s="506" t="s">
        <v>1917</v>
      </c>
      <c r="C1807" s="506" t="s">
        <v>1894</v>
      </c>
      <c r="D1807" s="506" t="s">
        <v>2119</v>
      </c>
      <c r="E1807" s="506" t="s">
        <v>2120</v>
      </c>
      <c r="F1807" s="509"/>
      <c r="G1807" s="509"/>
      <c r="H1807" s="509"/>
      <c r="I1807" s="509"/>
      <c r="J1807" s="509">
        <v>1</v>
      </c>
      <c r="K1807" s="509">
        <v>257</v>
      </c>
      <c r="L1807" s="509"/>
      <c r="M1807" s="509">
        <v>257</v>
      </c>
      <c r="N1807" s="509"/>
      <c r="O1807" s="509"/>
      <c r="P1807" s="522"/>
      <c r="Q1807" s="510"/>
    </row>
    <row r="1808" spans="1:17" ht="14.4" customHeight="1" x14ac:dyDescent="0.3">
      <c r="A1808" s="505" t="s">
        <v>2509</v>
      </c>
      <c r="B1808" s="506" t="s">
        <v>1917</v>
      </c>
      <c r="C1808" s="506" t="s">
        <v>1894</v>
      </c>
      <c r="D1808" s="506" t="s">
        <v>2121</v>
      </c>
      <c r="E1808" s="506" t="s">
        <v>2122</v>
      </c>
      <c r="F1808" s="509">
        <v>2</v>
      </c>
      <c r="G1808" s="509">
        <v>652</v>
      </c>
      <c r="H1808" s="509">
        <v>1</v>
      </c>
      <c r="I1808" s="509">
        <v>326</v>
      </c>
      <c r="J1808" s="509">
        <v>1</v>
      </c>
      <c r="K1808" s="509">
        <v>326</v>
      </c>
      <c r="L1808" s="509">
        <v>0.5</v>
      </c>
      <c r="M1808" s="509">
        <v>326</v>
      </c>
      <c r="N1808" s="509"/>
      <c r="O1808" s="509"/>
      <c r="P1808" s="522"/>
      <c r="Q1808" s="510"/>
    </row>
    <row r="1809" spans="1:17" ht="14.4" customHeight="1" x14ac:dyDescent="0.3">
      <c r="A1809" s="505" t="s">
        <v>2509</v>
      </c>
      <c r="B1809" s="506" t="s">
        <v>1917</v>
      </c>
      <c r="C1809" s="506" t="s">
        <v>1894</v>
      </c>
      <c r="D1809" s="506" t="s">
        <v>2123</v>
      </c>
      <c r="E1809" s="506" t="s">
        <v>2124</v>
      </c>
      <c r="F1809" s="509"/>
      <c r="G1809" s="509"/>
      <c r="H1809" s="509"/>
      <c r="I1809" s="509"/>
      <c r="J1809" s="509">
        <v>1</v>
      </c>
      <c r="K1809" s="509">
        <v>4493</v>
      </c>
      <c r="L1809" s="509"/>
      <c r="M1809" s="509">
        <v>4493</v>
      </c>
      <c r="N1809" s="509"/>
      <c r="O1809" s="509"/>
      <c r="P1809" s="522"/>
      <c r="Q1809" s="510"/>
    </row>
    <row r="1810" spans="1:17" ht="14.4" customHeight="1" x14ac:dyDescent="0.3">
      <c r="A1810" s="505" t="s">
        <v>2509</v>
      </c>
      <c r="B1810" s="506" t="s">
        <v>1917</v>
      </c>
      <c r="C1810" s="506" t="s">
        <v>1894</v>
      </c>
      <c r="D1810" s="506" t="s">
        <v>2125</v>
      </c>
      <c r="E1810" s="506" t="s">
        <v>2126</v>
      </c>
      <c r="F1810" s="509">
        <v>1</v>
      </c>
      <c r="G1810" s="509">
        <v>4127</v>
      </c>
      <c r="H1810" s="509">
        <v>1</v>
      </c>
      <c r="I1810" s="509">
        <v>4127</v>
      </c>
      <c r="J1810" s="509">
        <v>1</v>
      </c>
      <c r="K1810" s="509">
        <v>4135</v>
      </c>
      <c r="L1810" s="509">
        <v>1.0019384540828689</v>
      </c>
      <c r="M1810" s="509">
        <v>4135</v>
      </c>
      <c r="N1810" s="509">
        <v>3</v>
      </c>
      <c r="O1810" s="509">
        <v>12417</v>
      </c>
      <c r="P1810" s="522">
        <v>3.00872304337291</v>
      </c>
      <c r="Q1810" s="510">
        <v>4139</v>
      </c>
    </row>
    <row r="1811" spans="1:17" ht="14.4" customHeight="1" x14ac:dyDescent="0.3">
      <c r="A1811" s="505" t="s">
        <v>2509</v>
      </c>
      <c r="B1811" s="506" t="s">
        <v>1917</v>
      </c>
      <c r="C1811" s="506" t="s">
        <v>1894</v>
      </c>
      <c r="D1811" s="506" t="s">
        <v>2321</v>
      </c>
      <c r="E1811" s="506" t="s">
        <v>2322</v>
      </c>
      <c r="F1811" s="509">
        <v>2</v>
      </c>
      <c r="G1811" s="509">
        <v>30098</v>
      </c>
      <c r="H1811" s="509">
        <v>1</v>
      </c>
      <c r="I1811" s="509">
        <v>15049</v>
      </c>
      <c r="J1811" s="509"/>
      <c r="K1811" s="509"/>
      <c r="L1811" s="509"/>
      <c r="M1811" s="509"/>
      <c r="N1811" s="509">
        <v>2</v>
      </c>
      <c r="O1811" s="509">
        <v>30144</v>
      </c>
      <c r="P1811" s="522">
        <v>1.0015283407535385</v>
      </c>
      <c r="Q1811" s="510">
        <v>15072</v>
      </c>
    </row>
    <row r="1812" spans="1:17" ht="14.4" customHeight="1" x14ac:dyDescent="0.3">
      <c r="A1812" s="505" t="s">
        <v>2509</v>
      </c>
      <c r="B1812" s="506" t="s">
        <v>1917</v>
      </c>
      <c r="C1812" s="506" t="s">
        <v>1894</v>
      </c>
      <c r="D1812" s="506" t="s">
        <v>2137</v>
      </c>
      <c r="E1812" s="506" t="s">
        <v>2138</v>
      </c>
      <c r="F1812" s="509">
        <v>8</v>
      </c>
      <c r="G1812" s="509">
        <v>30520</v>
      </c>
      <c r="H1812" s="509">
        <v>1</v>
      </c>
      <c r="I1812" s="509">
        <v>3815</v>
      </c>
      <c r="J1812" s="509">
        <v>2</v>
      </c>
      <c r="K1812" s="509">
        <v>7642</v>
      </c>
      <c r="L1812" s="509">
        <v>0.25039318479685452</v>
      </c>
      <c r="M1812" s="509">
        <v>3821</v>
      </c>
      <c r="N1812" s="509">
        <v>9</v>
      </c>
      <c r="O1812" s="509">
        <v>34416</v>
      </c>
      <c r="P1812" s="522">
        <v>1.127653997378768</v>
      </c>
      <c r="Q1812" s="510">
        <v>3824</v>
      </c>
    </row>
    <row r="1813" spans="1:17" ht="14.4" customHeight="1" x14ac:dyDescent="0.3">
      <c r="A1813" s="505" t="s">
        <v>2509</v>
      </c>
      <c r="B1813" s="506" t="s">
        <v>1917</v>
      </c>
      <c r="C1813" s="506" t="s">
        <v>1894</v>
      </c>
      <c r="D1813" s="506" t="s">
        <v>2141</v>
      </c>
      <c r="E1813" s="506" t="s">
        <v>2142</v>
      </c>
      <c r="F1813" s="509">
        <v>2</v>
      </c>
      <c r="G1813" s="509">
        <v>15670</v>
      </c>
      <c r="H1813" s="509">
        <v>1</v>
      </c>
      <c r="I1813" s="509">
        <v>7835</v>
      </c>
      <c r="J1813" s="509"/>
      <c r="K1813" s="509"/>
      <c r="L1813" s="509"/>
      <c r="M1813" s="509"/>
      <c r="N1813" s="509">
        <v>6</v>
      </c>
      <c r="O1813" s="509">
        <v>47118</v>
      </c>
      <c r="P1813" s="522">
        <v>3.0068921506062538</v>
      </c>
      <c r="Q1813" s="510">
        <v>7853</v>
      </c>
    </row>
    <row r="1814" spans="1:17" ht="14.4" customHeight="1" x14ac:dyDescent="0.3">
      <c r="A1814" s="505" t="s">
        <v>2509</v>
      </c>
      <c r="B1814" s="506" t="s">
        <v>1917</v>
      </c>
      <c r="C1814" s="506" t="s">
        <v>1894</v>
      </c>
      <c r="D1814" s="506" t="s">
        <v>2153</v>
      </c>
      <c r="E1814" s="506" t="s">
        <v>2154</v>
      </c>
      <c r="F1814" s="509">
        <v>2</v>
      </c>
      <c r="G1814" s="509">
        <v>2554</v>
      </c>
      <c r="H1814" s="509">
        <v>1</v>
      </c>
      <c r="I1814" s="509">
        <v>1277</v>
      </c>
      <c r="J1814" s="509">
        <v>2</v>
      </c>
      <c r="K1814" s="509">
        <v>2560</v>
      </c>
      <c r="L1814" s="509">
        <v>1.0023492560689116</v>
      </c>
      <c r="M1814" s="509">
        <v>1280</v>
      </c>
      <c r="N1814" s="509"/>
      <c r="O1814" s="509"/>
      <c r="P1814" s="522"/>
      <c r="Q1814" s="510"/>
    </row>
    <row r="1815" spans="1:17" ht="14.4" customHeight="1" x14ac:dyDescent="0.3">
      <c r="A1815" s="505" t="s">
        <v>2509</v>
      </c>
      <c r="B1815" s="506" t="s">
        <v>1917</v>
      </c>
      <c r="C1815" s="506" t="s">
        <v>1894</v>
      </c>
      <c r="D1815" s="506" t="s">
        <v>2155</v>
      </c>
      <c r="E1815" s="506" t="s">
        <v>2156</v>
      </c>
      <c r="F1815" s="509">
        <v>2</v>
      </c>
      <c r="G1815" s="509">
        <v>2328</v>
      </c>
      <c r="H1815" s="509">
        <v>1</v>
      </c>
      <c r="I1815" s="509">
        <v>1164</v>
      </c>
      <c r="J1815" s="509">
        <v>2</v>
      </c>
      <c r="K1815" s="509">
        <v>2332</v>
      </c>
      <c r="L1815" s="509">
        <v>1.0017182130584192</v>
      </c>
      <c r="M1815" s="509">
        <v>1166</v>
      </c>
      <c r="N1815" s="509"/>
      <c r="O1815" s="509"/>
      <c r="P1815" s="522"/>
      <c r="Q1815" s="510"/>
    </row>
    <row r="1816" spans="1:17" ht="14.4" customHeight="1" x14ac:dyDescent="0.3">
      <c r="A1816" s="505" t="s">
        <v>2509</v>
      </c>
      <c r="B1816" s="506" t="s">
        <v>1917</v>
      </c>
      <c r="C1816" s="506" t="s">
        <v>1894</v>
      </c>
      <c r="D1816" s="506" t="s">
        <v>2157</v>
      </c>
      <c r="E1816" s="506" t="s">
        <v>2158</v>
      </c>
      <c r="F1816" s="509">
        <v>1</v>
      </c>
      <c r="G1816" s="509">
        <v>5068</v>
      </c>
      <c r="H1816" s="509">
        <v>1</v>
      </c>
      <c r="I1816" s="509">
        <v>5068</v>
      </c>
      <c r="J1816" s="509">
        <v>3</v>
      </c>
      <c r="K1816" s="509">
        <v>15210</v>
      </c>
      <c r="L1816" s="509">
        <v>3.0011838989739541</v>
      </c>
      <c r="M1816" s="509">
        <v>5070</v>
      </c>
      <c r="N1816" s="509">
        <v>1</v>
      </c>
      <c r="O1816" s="509">
        <v>5076</v>
      </c>
      <c r="P1816" s="522">
        <v>1.0015785319652724</v>
      </c>
      <c r="Q1816" s="510">
        <v>5076</v>
      </c>
    </row>
    <row r="1817" spans="1:17" ht="14.4" customHeight="1" x14ac:dyDescent="0.3">
      <c r="A1817" s="505" t="s">
        <v>2509</v>
      </c>
      <c r="B1817" s="506" t="s">
        <v>1917</v>
      </c>
      <c r="C1817" s="506" t="s">
        <v>1894</v>
      </c>
      <c r="D1817" s="506" t="s">
        <v>2159</v>
      </c>
      <c r="E1817" s="506" t="s">
        <v>2160</v>
      </c>
      <c r="F1817" s="509">
        <v>3</v>
      </c>
      <c r="G1817" s="509">
        <v>23019</v>
      </c>
      <c r="H1817" s="509">
        <v>1</v>
      </c>
      <c r="I1817" s="509">
        <v>7673</v>
      </c>
      <c r="J1817" s="509"/>
      <c r="K1817" s="509"/>
      <c r="L1817" s="509"/>
      <c r="M1817" s="509"/>
      <c r="N1817" s="509">
        <v>1</v>
      </c>
      <c r="O1817" s="509">
        <v>7685</v>
      </c>
      <c r="P1817" s="522">
        <v>0.33385464181762892</v>
      </c>
      <c r="Q1817" s="510">
        <v>7685</v>
      </c>
    </row>
    <row r="1818" spans="1:17" ht="14.4" customHeight="1" x14ac:dyDescent="0.3">
      <c r="A1818" s="505" t="s">
        <v>2509</v>
      </c>
      <c r="B1818" s="506" t="s">
        <v>1917</v>
      </c>
      <c r="C1818" s="506" t="s">
        <v>1894</v>
      </c>
      <c r="D1818" s="506" t="s">
        <v>2323</v>
      </c>
      <c r="E1818" s="506" t="s">
        <v>2324</v>
      </c>
      <c r="F1818" s="509">
        <v>2</v>
      </c>
      <c r="G1818" s="509">
        <v>0</v>
      </c>
      <c r="H1818" s="509"/>
      <c r="I1818" s="509">
        <v>0</v>
      </c>
      <c r="J1818" s="509"/>
      <c r="K1818" s="509"/>
      <c r="L1818" s="509"/>
      <c r="M1818" s="509"/>
      <c r="N1818" s="509">
        <v>2</v>
      </c>
      <c r="O1818" s="509">
        <v>0</v>
      </c>
      <c r="P1818" s="522"/>
      <c r="Q1818" s="510">
        <v>0</v>
      </c>
    </row>
    <row r="1819" spans="1:17" ht="14.4" customHeight="1" x14ac:dyDescent="0.3">
      <c r="A1819" s="505" t="s">
        <v>2509</v>
      </c>
      <c r="B1819" s="506" t="s">
        <v>1917</v>
      </c>
      <c r="C1819" s="506" t="s">
        <v>1894</v>
      </c>
      <c r="D1819" s="506" t="s">
        <v>2167</v>
      </c>
      <c r="E1819" s="506" t="s">
        <v>2168</v>
      </c>
      <c r="F1819" s="509">
        <v>1019</v>
      </c>
      <c r="G1819" s="509">
        <v>176287</v>
      </c>
      <c r="H1819" s="509">
        <v>1</v>
      </c>
      <c r="I1819" s="509">
        <v>173</v>
      </c>
      <c r="J1819" s="509">
        <v>1277</v>
      </c>
      <c r="K1819" s="509">
        <v>221442</v>
      </c>
      <c r="L1819" s="509">
        <v>1.2561448093166256</v>
      </c>
      <c r="M1819" s="509">
        <v>173.40798747063431</v>
      </c>
      <c r="N1819" s="509">
        <v>1278</v>
      </c>
      <c r="O1819" s="509">
        <v>223650</v>
      </c>
      <c r="P1819" s="522">
        <v>1.2686698395230505</v>
      </c>
      <c r="Q1819" s="510">
        <v>175</v>
      </c>
    </row>
    <row r="1820" spans="1:17" ht="14.4" customHeight="1" x14ac:dyDescent="0.3">
      <c r="A1820" s="505" t="s">
        <v>2509</v>
      </c>
      <c r="B1820" s="506" t="s">
        <v>1917</v>
      </c>
      <c r="C1820" s="506" t="s">
        <v>1894</v>
      </c>
      <c r="D1820" s="506" t="s">
        <v>2169</v>
      </c>
      <c r="E1820" s="506" t="s">
        <v>2170</v>
      </c>
      <c r="F1820" s="509">
        <v>9</v>
      </c>
      <c r="G1820" s="509">
        <v>17964</v>
      </c>
      <c r="H1820" s="509">
        <v>1</v>
      </c>
      <c r="I1820" s="509">
        <v>1996</v>
      </c>
      <c r="J1820" s="509">
        <v>23</v>
      </c>
      <c r="K1820" s="509">
        <v>45938</v>
      </c>
      <c r="L1820" s="509">
        <v>2.5572255622355824</v>
      </c>
      <c r="M1820" s="509">
        <v>1997.304347826087</v>
      </c>
      <c r="N1820" s="509">
        <v>28</v>
      </c>
      <c r="O1820" s="509">
        <v>56028</v>
      </c>
      <c r="P1820" s="522">
        <v>3.1189044756179025</v>
      </c>
      <c r="Q1820" s="510">
        <v>2001</v>
      </c>
    </row>
    <row r="1821" spans="1:17" ht="14.4" customHeight="1" x14ac:dyDescent="0.3">
      <c r="A1821" s="505" t="s">
        <v>2509</v>
      </c>
      <c r="B1821" s="506" t="s">
        <v>1917</v>
      </c>
      <c r="C1821" s="506" t="s">
        <v>1894</v>
      </c>
      <c r="D1821" s="506" t="s">
        <v>2175</v>
      </c>
      <c r="E1821" s="506" t="s">
        <v>2176</v>
      </c>
      <c r="F1821" s="509">
        <v>1</v>
      </c>
      <c r="G1821" s="509">
        <v>2692</v>
      </c>
      <c r="H1821" s="509">
        <v>1</v>
      </c>
      <c r="I1821" s="509">
        <v>2692</v>
      </c>
      <c r="J1821" s="509">
        <v>2</v>
      </c>
      <c r="K1821" s="509">
        <v>5384</v>
      </c>
      <c r="L1821" s="509">
        <v>2</v>
      </c>
      <c r="M1821" s="509">
        <v>2692</v>
      </c>
      <c r="N1821" s="509">
        <v>2</v>
      </c>
      <c r="O1821" s="509">
        <v>5392</v>
      </c>
      <c r="P1821" s="522">
        <v>2.0029717682020802</v>
      </c>
      <c r="Q1821" s="510">
        <v>2696</v>
      </c>
    </row>
    <row r="1822" spans="1:17" ht="14.4" customHeight="1" x14ac:dyDescent="0.3">
      <c r="A1822" s="505" t="s">
        <v>2509</v>
      </c>
      <c r="B1822" s="506" t="s">
        <v>1917</v>
      </c>
      <c r="C1822" s="506" t="s">
        <v>1894</v>
      </c>
      <c r="D1822" s="506" t="s">
        <v>2177</v>
      </c>
      <c r="E1822" s="506" t="s">
        <v>2178</v>
      </c>
      <c r="F1822" s="509"/>
      <c r="G1822" s="509"/>
      <c r="H1822" s="509"/>
      <c r="I1822" s="509"/>
      <c r="J1822" s="509"/>
      <c r="K1822" s="509"/>
      <c r="L1822" s="509"/>
      <c r="M1822" s="509"/>
      <c r="N1822" s="509">
        <v>1</v>
      </c>
      <c r="O1822" s="509">
        <v>5188</v>
      </c>
      <c r="P1822" s="522"/>
      <c r="Q1822" s="510">
        <v>5188</v>
      </c>
    </row>
    <row r="1823" spans="1:17" ht="14.4" customHeight="1" x14ac:dyDescent="0.3">
      <c r="A1823" s="505" t="s">
        <v>2509</v>
      </c>
      <c r="B1823" s="506" t="s">
        <v>1917</v>
      </c>
      <c r="C1823" s="506" t="s">
        <v>1894</v>
      </c>
      <c r="D1823" s="506" t="s">
        <v>2187</v>
      </c>
      <c r="E1823" s="506" t="s">
        <v>2188</v>
      </c>
      <c r="F1823" s="509">
        <v>3</v>
      </c>
      <c r="G1823" s="509">
        <v>6228</v>
      </c>
      <c r="H1823" s="509">
        <v>1</v>
      </c>
      <c r="I1823" s="509">
        <v>2076</v>
      </c>
      <c r="J1823" s="509"/>
      <c r="K1823" s="509"/>
      <c r="L1823" s="509"/>
      <c r="M1823" s="509"/>
      <c r="N1823" s="509">
        <v>3</v>
      </c>
      <c r="O1823" s="509">
        <v>6246</v>
      </c>
      <c r="P1823" s="522">
        <v>1.0028901734104045</v>
      </c>
      <c r="Q1823" s="510">
        <v>2082</v>
      </c>
    </row>
    <row r="1824" spans="1:17" ht="14.4" customHeight="1" x14ac:dyDescent="0.3">
      <c r="A1824" s="505" t="s">
        <v>2509</v>
      </c>
      <c r="B1824" s="506" t="s">
        <v>1917</v>
      </c>
      <c r="C1824" s="506" t="s">
        <v>1894</v>
      </c>
      <c r="D1824" s="506" t="s">
        <v>2191</v>
      </c>
      <c r="E1824" s="506" t="s">
        <v>2192</v>
      </c>
      <c r="F1824" s="509"/>
      <c r="G1824" s="509"/>
      <c r="H1824" s="509"/>
      <c r="I1824" s="509"/>
      <c r="J1824" s="509">
        <v>1</v>
      </c>
      <c r="K1824" s="509">
        <v>193</v>
      </c>
      <c r="L1824" s="509"/>
      <c r="M1824" s="509">
        <v>193</v>
      </c>
      <c r="N1824" s="509"/>
      <c r="O1824" s="509"/>
      <c r="P1824" s="522"/>
      <c r="Q1824" s="510"/>
    </row>
    <row r="1825" spans="1:17" ht="14.4" customHeight="1" x14ac:dyDescent="0.3">
      <c r="A1825" s="505" t="s">
        <v>2509</v>
      </c>
      <c r="B1825" s="506" t="s">
        <v>1917</v>
      </c>
      <c r="C1825" s="506" t="s">
        <v>1894</v>
      </c>
      <c r="D1825" s="506" t="s">
        <v>2193</v>
      </c>
      <c r="E1825" s="506" t="s">
        <v>2194</v>
      </c>
      <c r="F1825" s="509"/>
      <c r="G1825" s="509"/>
      <c r="H1825" s="509"/>
      <c r="I1825" s="509"/>
      <c r="J1825" s="509">
        <v>20</v>
      </c>
      <c r="K1825" s="509">
        <v>3960</v>
      </c>
      <c r="L1825" s="509"/>
      <c r="M1825" s="509">
        <v>198</v>
      </c>
      <c r="N1825" s="509"/>
      <c r="O1825" s="509"/>
      <c r="P1825" s="522"/>
      <c r="Q1825" s="510"/>
    </row>
    <row r="1826" spans="1:17" ht="14.4" customHeight="1" x14ac:dyDescent="0.3">
      <c r="A1826" s="505" t="s">
        <v>2509</v>
      </c>
      <c r="B1826" s="506" t="s">
        <v>1917</v>
      </c>
      <c r="C1826" s="506" t="s">
        <v>1894</v>
      </c>
      <c r="D1826" s="506" t="s">
        <v>2195</v>
      </c>
      <c r="E1826" s="506" t="s">
        <v>2196</v>
      </c>
      <c r="F1826" s="509">
        <v>4</v>
      </c>
      <c r="G1826" s="509">
        <v>1660</v>
      </c>
      <c r="H1826" s="509">
        <v>1</v>
      </c>
      <c r="I1826" s="509">
        <v>415</v>
      </c>
      <c r="J1826" s="509">
        <v>2</v>
      </c>
      <c r="K1826" s="509">
        <v>832</v>
      </c>
      <c r="L1826" s="509">
        <v>0.50120481927710847</v>
      </c>
      <c r="M1826" s="509">
        <v>416</v>
      </c>
      <c r="N1826" s="509"/>
      <c r="O1826" s="509"/>
      <c r="P1826" s="522"/>
      <c r="Q1826" s="510"/>
    </row>
    <row r="1827" spans="1:17" ht="14.4" customHeight="1" x14ac:dyDescent="0.3">
      <c r="A1827" s="505" t="s">
        <v>2509</v>
      </c>
      <c r="B1827" s="506" t="s">
        <v>1917</v>
      </c>
      <c r="C1827" s="506" t="s">
        <v>1894</v>
      </c>
      <c r="D1827" s="506" t="s">
        <v>2199</v>
      </c>
      <c r="E1827" s="506" t="s">
        <v>2200</v>
      </c>
      <c r="F1827" s="509">
        <v>1</v>
      </c>
      <c r="G1827" s="509">
        <v>158</v>
      </c>
      <c r="H1827" s="509">
        <v>1</v>
      </c>
      <c r="I1827" s="509">
        <v>158</v>
      </c>
      <c r="J1827" s="509">
        <v>1</v>
      </c>
      <c r="K1827" s="509">
        <v>158</v>
      </c>
      <c r="L1827" s="509">
        <v>1</v>
      </c>
      <c r="M1827" s="509">
        <v>158</v>
      </c>
      <c r="N1827" s="509">
        <v>1</v>
      </c>
      <c r="O1827" s="509">
        <v>159</v>
      </c>
      <c r="P1827" s="522">
        <v>1.0063291139240507</v>
      </c>
      <c r="Q1827" s="510">
        <v>159</v>
      </c>
    </row>
    <row r="1828" spans="1:17" ht="14.4" customHeight="1" x14ac:dyDescent="0.3">
      <c r="A1828" s="505" t="s">
        <v>2509</v>
      </c>
      <c r="B1828" s="506" t="s">
        <v>1917</v>
      </c>
      <c r="C1828" s="506" t="s">
        <v>1894</v>
      </c>
      <c r="D1828" s="506" t="s">
        <v>2204</v>
      </c>
      <c r="E1828" s="506" t="s">
        <v>2205</v>
      </c>
      <c r="F1828" s="509">
        <v>9</v>
      </c>
      <c r="G1828" s="509">
        <v>19062</v>
      </c>
      <c r="H1828" s="509">
        <v>1</v>
      </c>
      <c r="I1828" s="509">
        <v>2118</v>
      </c>
      <c r="J1828" s="509">
        <v>27</v>
      </c>
      <c r="K1828" s="509">
        <v>57219</v>
      </c>
      <c r="L1828" s="509">
        <v>3.0017311929493231</v>
      </c>
      <c r="M1828" s="509">
        <v>2119.2222222222222</v>
      </c>
      <c r="N1828" s="509">
        <v>24</v>
      </c>
      <c r="O1828" s="509">
        <v>50952</v>
      </c>
      <c r="P1828" s="522">
        <v>2.672961913755115</v>
      </c>
      <c r="Q1828" s="510">
        <v>2123</v>
      </c>
    </row>
    <row r="1829" spans="1:17" ht="14.4" customHeight="1" x14ac:dyDescent="0.3">
      <c r="A1829" s="505" t="s">
        <v>2509</v>
      </c>
      <c r="B1829" s="506" t="s">
        <v>1917</v>
      </c>
      <c r="C1829" s="506" t="s">
        <v>1894</v>
      </c>
      <c r="D1829" s="506" t="s">
        <v>2206</v>
      </c>
      <c r="E1829" s="506" t="s">
        <v>2138</v>
      </c>
      <c r="F1829" s="509">
        <v>8</v>
      </c>
      <c r="G1829" s="509">
        <v>14912</v>
      </c>
      <c r="H1829" s="509">
        <v>1</v>
      </c>
      <c r="I1829" s="509">
        <v>1864</v>
      </c>
      <c r="J1829" s="509">
        <v>3</v>
      </c>
      <c r="K1829" s="509">
        <v>5598</v>
      </c>
      <c r="L1829" s="509">
        <v>0.37540236051502146</v>
      </c>
      <c r="M1829" s="509">
        <v>1866</v>
      </c>
      <c r="N1829" s="509">
        <v>10</v>
      </c>
      <c r="O1829" s="509">
        <v>18690</v>
      </c>
      <c r="P1829" s="522">
        <v>1.2533530042918455</v>
      </c>
      <c r="Q1829" s="510">
        <v>1869</v>
      </c>
    </row>
    <row r="1830" spans="1:17" ht="14.4" customHeight="1" x14ac:dyDescent="0.3">
      <c r="A1830" s="505" t="s">
        <v>2509</v>
      </c>
      <c r="B1830" s="506" t="s">
        <v>1917</v>
      </c>
      <c r="C1830" s="506" t="s">
        <v>1894</v>
      </c>
      <c r="D1830" s="506" t="s">
        <v>2215</v>
      </c>
      <c r="E1830" s="506" t="s">
        <v>2216</v>
      </c>
      <c r="F1830" s="509">
        <v>7</v>
      </c>
      <c r="G1830" s="509">
        <v>58688</v>
      </c>
      <c r="H1830" s="509">
        <v>1</v>
      </c>
      <c r="I1830" s="509">
        <v>8384</v>
      </c>
      <c r="J1830" s="509">
        <v>2</v>
      </c>
      <c r="K1830" s="509">
        <v>16779</v>
      </c>
      <c r="L1830" s="509">
        <v>0.28590171755725191</v>
      </c>
      <c r="M1830" s="509">
        <v>8389.5</v>
      </c>
      <c r="N1830" s="509">
        <v>8</v>
      </c>
      <c r="O1830" s="509">
        <v>67192</v>
      </c>
      <c r="P1830" s="522">
        <v>1.1449018538713196</v>
      </c>
      <c r="Q1830" s="510">
        <v>8399</v>
      </c>
    </row>
    <row r="1831" spans="1:17" ht="14.4" customHeight="1" x14ac:dyDescent="0.3">
      <c r="A1831" s="505" t="s">
        <v>2509</v>
      </c>
      <c r="B1831" s="506" t="s">
        <v>1917</v>
      </c>
      <c r="C1831" s="506" t="s">
        <v>1894</v>
      </c>
      <c r="D1831" s="506" t="s">
        <v>2221</v>
      </c>
      <c r="E1831" s="506" t="s">
        <v>2222</v>
      </c>
      <c r="F1831" s="509">
        <v>2</v>
      </c>
      <c r="G1831" s="509">
        <v>0</v>
      </c>
      <c r="H1831" s="509"/>
      <c r="I1831" s="509">
        <v>0</v>
      </c>
      <c r="J1831" s="509"/>
      <c r="K1831" s="509"/>
      <c r="L1831" s="509"/>
      <c r="M1831" s="509"/>
      <c r="N1831" s="509"/>
      <c r="O1831" s="509"/>
      <c r="P1831" s="522"/>
      <c r="Q1831" s="510"/>
    </row>
    <row r="1832" spans="1:17" ht="14.4" customHeight="1" x14ac:dyDescent="0.3">
      <c r="A1832" s="505" t="s">
        <v>2509</v>
      </c>
      <c r="B1832" s="506" t="s">
        <v>1917</v>
      </c>
      <c r="C1832" s="506" t="s">
        <v>1894</v>
      </c>
      <c r="D1832" s="506" t="s">
        <v>2229</v>
      </c>
      <c r="E1832" s="506" t="s">
        <v>2230</v>
      </c>
      <c r="F1832" s="509"/>
      <c r="G1832" s="509"/>
      <c r="H1832" s="509"/>
      <c r="I1832" s="509"/>
      <c r="J1832" s="509"/>
      <c r="K1832" s="509"/>
      <c r="L1832" s="509"/>
      <c r="M1832" s="509"/>
      <c r="N1832" s="509">
        <v>1</v>
      </c>
      <c r="O1832" s="509">
        <v>563</v>
      </c>
      <c r="P1832" s="522"/>
      <c r="Q1832" s="510">
        <v>563</v>
      </c>
    </row>
    <row r="1833" spans="1:17" ht="14.4" customHeight="1" x14ac:dyDescent="0.3">
      <c r="A1833" s="505" t="s">
        <v>2509</v>
      </c>
      <c r="B1833" s="506" t="s">
        <v>1917</v>
      </c>
      <c r="C1833" s="506" t="s">
        <v>1894</v>
      </c>
      <c r="D1833" s="506" t="s">
        <v>2241</v>
      </c>
      <c r="E1833" s="506" t="s">
        <v>2242</v>
      </c>
      <c r="F1833" s="509"/>
      <c r="G1833" s="509"/>
      <c r="H1833" s="509"/>
      <c r="I1833" s="509"/>
      <c r="J1833" s="509"/>
      <c r="K1833" s="509"/>
      <c r="L1833" s="509"/>
      <c r="M1833" s="509"/>
      <c r="N1833" s="509">
        <v>2</v>
      </c>
      <c r="O1833" s="509">
        <v>688</v>
      </c>
      <c r="P1833" s="522"/>
      <c r="Q1833" s="510">
        <v>344</v>
      </c>
    </row>
    <row r="1834" spans="1:17" ht="14.4" customHeight="1" x14ac:dyDescent="0.3">
      <c r="A1834" s="505" t="s">
        <v>2515</v>
      </c>
      <c r="B1834" s="506" t="s">
        <v>1917</v>
      </c>
      <c r="C1834" s="506" t="s">
        <v>1918</v>
      </c>
      <c r="D1834" s="506" t="s">
        <v>1923</v>
      </c>
      <c r="E1834" s="506" t="s">
        <v>1924</v>
      </c>
      <c r="F1834" s="509">
        <v>2.34</v>
      </c>
      <c r="G1834" s="509">
        <v>6220.08</v>
      </c>
      <c r="H1834" s="509">
        <v>1</v>
      </c>
      <c r="I1834" s="509">
        <v>2658.1538461538462</v>
      </c>
      <c r="J1834" s="509">
        <v>0.66</v>
      </c>
      <c r="K1834" s="509">
        <v>1763.16</v>
      </c>
      <c r="L1834" s="509">
        <v>0.28346259212100167</v>
      </c>
      <c r="M1834" s="509">
        <v>2671.4545454545455</v>
      </c>
      <c r="N1834" s="509">
        <v>0.67</v>
      </c>
      <c r="O1834" s="509">
        <v>1712.05</v>
      </c>
      <c r="P1834" s="522">
        <v>0.27524565600442435</v>
      </c>
      <c r="Q1834" s="510">
        <v>2555.2985074626863</v>
      </c>
    </row>
    <row r="1835" spans="1:17" ht="14.4" customHeight="1" x14ac:dyDescent="0.3">
      <c r="A1835" s="505" t="s">
        <v>2515</v>
      </c>
      <c r="B1835" s="506" t="s">
        <v>1917</v>
      </c>
      <c r="C1835" s="506" t="s">
        <v>1918</v>
      </c>
      <c r="D1835" s="506" t="s">
        <v>1925</v>
      </c>
      <c r="E1835" s="506" t="s">
        <v>1924</v>
      </c>
      <c r="F1835" s="509">
        <v>0.2</v>
      </c>
      <c r="G1835" s="509">
        <v>1335.72</v>
      </c>
      <c r="H1835" s="509">
        <v>1</v>
      </c>
      <c r="I1835" s="509">
        <v>6678.5999999999995</v>
      </c>
      <c r="J1835" s="509"/>
      <c r="K1835" s="509"/>
      <c r="L1835" s="509"/>
      <c r="M1835" s="509"/>
      <c r="N1835" s="509"/>
      <c r="O1835" s="509"/>
      <c r="P1835" s="522"/>
      <c r="Q1835" s="510"/>
    </row>
    <row r="1836" spans="1:17" ht="14.4" customHeight="1" x14ac:dyDescent="0.3">
      <c r="A1836" s="505" t="s">
        <v>2515</v>
      </c>
      <c r="B1836" s="506" t="s">
        <v>1917</v>
      </c>
      <c r="C1836" s="506" t="s">
        <v>1918</v>
      </c>
      <c r="D1836" s="506" t="s">
        <v>1926</v>
      </c>
      <c r="E1836" s="506" t="s">
        <v>716</v>
      </c>
      <c r="F1836" s="509"/>
      <c r="G1836" s="509"/>
      <c r="H1836" s="509"/>
      <c r="I1836" s="509"/>
      <c r="J1836" s="509"/>
      <c r="K1836" s="509"/>
      <c r="L1836" s="509"/>
      <c r="M1836" s="509"/>
      <c r="N1836" s="509">
        <v>0.14000000000000001</v>
      </c>
      <c r="O1836" s="509">
        <v>692.14</v>
      </c>
      <c r="P1836" s="522"/>
      <c r="Q1836" s="510">
        <v>4943.8571428571422</v>
      </c>
    </row>
    <row r="1837" spans="1:17" ht="14.4" customHeight="1" x14ac:dyDescent="0.3">
      <c r="A1837" s="505" t="s">
        <v>2515</v>
      </c>
      <c r="B1837" s="506" t="s">
        <v>1917</v>
      </c>
      <c r="C1837" s="506" t="s">
        <v>1918</v>
      </c>
      <c r="D1837" s="506" t="s">
        <v>1927</v>
      </c>
      <c r="E1837" s="506" t="s">
        <v>637</v>
      </c>
      <c r="F1837" s="509">
        <v>13</v>
      </c>
      <c r="G1837" s="509">
        <v>12782.539999999999</v>
      </c>
      <c r="H1837" s="509">
        <v>1</v>
      </c>
      <c r="I1837" s="509">
        <v>983.27230769230766</v>
      </c>
      <c r="J1837" s="509">
        <v>12.4</v>
      </c>
      <c r="K1837" s="509">
        <v>12263.94</v>
      </c>
      <c r="L1837" s="509">
        <v>0.95942903366623544</v>
      </c>
      <c r="M1837" s="509">
        <v>989.02741935483868</v>
      </c>
      <c r="N1837" s="509">
        <v>6.37</v>
      </c>
      <c r="O1837" s="509">
        <v>6059.99</v>
      </c>
      <c r="P1837" s="522">
        <v>0.4740833981352689</v>
      </c>
      <c r="Q1837" s="510">
        <v>951.33281004709568</v>
      </c>
    </row>
    <row r="1838" spans="1:17" ht="14.4" customHeight="1" x14ac:dyDescent="0.3">
      <c r="A1838" s="505" t="s">
        <v>2515</v>
      </c>
      <c r="B1838" s="506" t="s">
        <v>1917</v>
      </c>
      <c r="C1838" s="506" t="s">
        <v>1918</v>
      </c>
      <c r="D1838" s="506" t="s">
        <v>1931</v>
      </c>
      <c r="E1838" s="506" t="s">
        <v>716</v>
      </c>
      <c r="F1838" s="509">
        <v>2.25</v>
      </c>
      <c r="G1838" s="509">
        <v>23463.659999999996</v>
      </c>
      <c r="H1838" s="509">
        <v>1</v>
      </c>
      <c r="I1838" s="509">
        <v>10428.293333333331</v>
      </c>
      <c r="J1838" s="509">
        <v>3.51</v>
      </c>
      <c r="K1838" s="509">
        <v>36232.53</v>
      </c>
      <c r="L1838" s="509">
        <v>1.5441977082859197</v>
      </c>
      <c r="M1838" s="509">
        <v>10322.658119658119</v>
      </c>
      <c r="N1838" s="509">
        <v>1.1500000000000001</v>
      </c>
      <c r="O1838" s="509">
        <v>11371.050000000001</v>
      </c>
      <c r="P1838" s="522">
        <v>0.48462388220763525</v>
      </c>
      <c r="Q1838" s="510">
        <v>9887.8695652173919</v>
      </c>
    </row>
    <row r="1839" spans="1:17" ht="14.4" customHeight="1" x14ac:dyDescent="0.3">
      <c r="A1839" s="505" t="s">
        <v>2515</v>
      </c>
      <c r="B1839" s="506" t="s">
        <v>1917</v>
      </c>
      <c r="C1839" s="506" t="s">
        <v>1918</v>
      </c>
      <c r="D1839" s="506" t="s">
        <v>1934</v>
      </c>
      <c r="E1839" s="506" t="s">
        <v>716</v>
      </c>
      <c r="F1839" s="509">
        <v>0.06</v>
      </c>
      <c r="G1839" s="509">
        <v>390.39</v>
      </c>
      <c r="H1839" s="509">
        <v>1</v>
      </c>
      <c r="I1839" s="509">
        <v>6506.5</v>
      </c>
      <c r="J1839" s="509">
        <v>0.30000000000000004</v>
      </c>
      <c r="K1839" s="509">
        <v>1951.9499999999998</v>
      </c>
      <c r="L1839" s="509">
        <v>5</v>
      </c>
      <c r="M1839" s="509">
        <v>6506.4999999999982</v>
      </c>
      <c r="N1839" s="509"/>
      <c r="O1839" s="509"/>
      <c r="P1839" s="522"/>
      <c r="Q1839" s="510"/>
    </row>
    <row r="1840" spans="1:17" ht="14.4" customHeight="1" x14ac:dyDescent="0.3">
      <c r="A1840" s="505" t="s">
        <v>2515</v>
      </c>
      <c r="B1840" s="506" t="s">
        <v>1917</v>
      </c>
      <c r="C1840" s="506" t="s">
        <v>1918</v>
      </c>
      <c r="D1840" s="506" t="s">
        <v>2292</v>
      </c>
      <c r="E1840" s="506" t="s">
        <v>2293</v>
      </c>
      <c r="F1840" s="509"/>
      <c r="G1840" s="509"/>
      <c r="H1840" s="509"/>
      <c r="I1840" s="509"/>
      <c r="J1840" s="509">
        <v>1</v>
      </c>
      <c r="K1840" s="509">
        <v>416.3</v>
      </c>
      <c r="L1840" s="509"/>
      <c r="M1840" s="509">
        <v>416.3</v>
      </c>
      <c r="N1840" s="509"/>
      <c r="O1840" s="509"/>
      <c r="P1840" s="522"/>
      <c r="Q1840" s="510"/>
    </row>
    <row r="1841" spans="1:17" ht="14.4" customHeight="1" x14ac:dyDescent="0.3">
      <c r="A1841" s="505" t="s">
        <v>2515</v>
      </c>
      <c r="B1841" s="506" t="s">
        <v>1917</v>
      </c>
      <c r="C1841" s="506" t="s">
        <v>1918</v>
      </c>
      <c r="D1841" s="506" t="s">
        <v>1942</v>
      </c>
      <c r="E1841" s="506" t="s">
        <v>660</v>
      </c>
      <c r="F1841" s="509">
        <v>1.94</v>
      </c>
      <c r="G1841" s="509">
        <v>10544.54</v>
      </c>
      <c r="H1841" s="509">
        <v>1</v>
      </c>
      <c r="I1841" s="509">
        <v>5435.3298969072175</v>
      </c>
      <c r="J1841" s="509">
        <v>1.1600000000000001</v>
      </c>
      <c r="K1841" s="509">
        <v>6334.52</v>
      </c>
      <c r="L1841" s="509">
        <v>0.6007393399806914</v>
      </c>
      <c r="M1841" s="509">
        <v>5460.7931034482754</v>
      </c>
      <c r="N1841" s="509">
        <v>1.1400000000000001</v>
      </c>
      <c r="O1841" s="509">
        <v>5046.78</v>
      </c>
      <c r="P1841" s="522">
        <v>0.47861547303154045</v>
      </c>
      <c r="Q1841" s="510">
        <v>4426.9999999999991</v>
      </c>
    </row>
    <row r="1842" spans="1:17" ht="14.4" customHeight="1" x14ac:dyDescent="0.3">
      <c r="A1842" s="505" t="s">
        <v>2515</v>
      </c>
      <c r="B1842" s="506" t="s">
        <v>1917</v>
      </c>
      <c r="C1842" s="506" t="s">
        <v>1918</v>
      </c>
      <c r="D1842" s="506" t="s">
        <v>1943</v>
      </c>
      <c r="E1842" s="506" t="s">
        <v>660</v>
      </c>
      <c r="F1842" s="509">
        <v>2.8400000000000003</v>
      </c>
      <c r="G1842" s="509">
        <v>30843.859999999997</v>
      </c>
      <c r="H1842" s="509">
        <v>1</v>
      </c>
      <c r="I1842" s="509">
        <v>10860.51408450704</v>
      </c>
      <c r="J1842" s="509">
        <v>1.5299999999999998</v>
      </c>
      <c r="K1842" s="509">
        <v>16709.990000000002</v>
      </c>
      <c r="L1842" s="509">
        <v>0.54176066160331438</v>
      </c>
      <c r="M1842" s="509">
        <v>10921.56209150327</v>
      </c>
      <c r="N1842" s="509">
        <v>0.28000000000000003</v>
      </c>
      <c r="O1842" s="509">
        <v>2479.12</v>
      </c>
      <c r="P1842" s="522">
        <v>8.037645093707467E-2</v>
      </c>
      <c r="Q1842" s="510">
        <v>8853.9999999999982</v>
      </c>
    </row>
    <row r="1843" spans="1:17" ht="14.4" customHeight="1" x14ac:dyDescent="0.3">
      <c r="A1843" s="505" t="s">
        <v>2515</v>
      </c>
      <c r="B1843" s="506" t="s">
        <v>1917</v>
      </c>
      <c r="C1843" s="506" t="s">
        <v>1918</v>
      </c>
      <c r="D1843" s="506" t="s">
        <v>1944</v>
      </c>
      <c r="E1843" s="506" t="s">
        <v>738</v>
      </c>
      <c r="F1843" s="509">
        <v>1.2000000000000002</v>
      </c>
      <c r="G1843" s="509">
        <v>2337.12</v>
      </c>
      <c r="H1843" s="509">
        <v>1</v>
      </c>
      <c r="I1843" s="509">
        <v>1947.5999999999997</v>
      </c>
      <c r="J1843" s="509">
        <v>1.6</v>
      </c>
      <c r="K1843" s="509">
        <v>3129.7600000000007</v>
      </c>
      <c r="L1843" s="509">
        <v>1.3391524611487646</v>
      </c>
      <c r="M1843" s="509">
        <v>1956.1000000000004</v>
      </c>
      <c r="N1843" s="509">
        <v>1.5</v>
      </c>
      <c r="O1843" s="509">
        <v>2923.95</v>
      </c>
      <c r="P1843" s="522">
        <v>1.2510910864653932</v>
      </c>
      <c r="Q1843" s="510">
        <v>1949.3</v>
      </c>
    </row>
    <row r="1844" spans="1:17" ht="14.4" customHeight="1" x14ac:dyDescent="0.3">
      <c r="A1844" s="505" t="s">
        <v>2515</v>
      </c>
      <c r="B1844" s="506" t="s">
        <v>1917</v>
      </c>
      <c r="C1844" s="506" t="s">
        <v>1918</v>
      </c>
      <c r="D1844" s="506" t="s">
        <v>1945</v>
      </c>
      <c r="E1844" s="506" t="s">
        <v>660</v>
      </c>
      <c r="F1844" s="509"/>
      <c r="G1844" s="509"/>
      <c r="H1844" s="509"/>
      <c r="I1844" s="509"/>
      <c r="J1844" s="509">
        <v>4.53</v>
      </c>
      <c r="K1844" s="509">
        <v>9894.92</v>
      </c>
      <c r="L1844" s="509"/>
      <c r="M1844" s="509">
        <v>2184.309050772627</v>
      </c>
      <c r="N1844" s="509">
        <v>7.6999999999999993</v>
      </c>
      <c r="O1844" s="509">
        <v>13635.160000000002</v>
      </c>
      <c r="P1844" s="522"/>
      <c r="Q1844" s="510">
        <v>1770.8000000000004</v>
      </c>
    </row>
    <row r="1845" spans="1:17" ht="14.4" customHeight="1" x14ac:dyDescent="0.3">
      <c r="A1845" s="505" t="s">
        <v>2515</v>
      </c>
      <c r="B1845" s="506" t="s">
        <v>1917</v>
      </c>
      <c r="C1845" s="506" t="s">
        <v>1918</v>
      </c>
      <c r="D1845" s="506" t="s">
        <v>1946</v>
      </c>
      <c r="E1845" s="506" t="s">
        <v>645</v>
      </c>
      <c r="F1845" s="509">
        <v>0.44999999999999996</v>
      </c>
      <c r="G1845" s="509">
        <v>170.19</v>
      </c>
      <c r="H1845" s="509">
        <v>1</v>
      </c>
      <c r="I1845" s="509">
        <v>378.20000000000005</v>
      </c>
      <c r="J1845" s="509">
        <v>0.3</v>
      </c>
      <c r="K1845" s="509">
        <v>113.8</v>
      </c>
      <c r="L1845" s="509">
        <v>0.66866443386802987</v>
      </c>
      <c r="M1845" s="509">
        <v>379.33333333333331</v>
      </c>
      <c r="N1845" s="509">
        <v>0.79999999999999993</v>
      </c>
      <c r="O1845" s="509">
        <v>414.08000000000004</v>
      </c>
      <c r="P1845" s="522">
        <v>2.4330454198249019</v>
      </c>
      <c r="Q1845" s="510">
        <v>517.60000000000014</v>
      </c>
    </row>
    <row r="1846" spans="1:17" ht="14.4" customHeight="1" x14ac:dyDescent="0.3">
      <c r="A1846" s="505" t="s">
        <v>2515</v>
      </c>
      <c r="B1846" s="506" t="s">
        <v>1917</v>
      </c>
      <c r="C1846" s="506" t="s">
        <v>1918</v>
      </c>
      <c r="D1846" s="506" t="s">
        <v>1947</v>
      </c>
      <c r="E1846" s="506" t="s">
        <v>622</v>
      </c>
      <c r="F1846" s="509"/>
      <c r="G1846" s="509"/>
      <c r="H1846" s="509"/>
      <c r="I1846" s="509"/>
      <c r="J1846" s="509">
        <v>0.1</v>
      </c>
      <c r="K1846" s="509">
        <v>94.48</v>
      </c>
      <c r="L1846" s="509"/>
      <c r="M1846" s="509">
        <v>944.8</v>
      </c>
      <c r="N1846" s="509">
        <v>0.05</v>
      </c>
      <c r="O1846" s="509">
        <v>45.19</v>
      </c>
      <c r="P1846" s="522"/>
      <c r="Q1846" s="510">
        <v>903.8</v>
      </c>
    </row>
    <row r="1847" spans="1:17" ht="14.4" customHeight="1" x14ac:dyDescent="0.3">
      <c r="A1847" s="505" t="s">
        <v>2515</v>
      </c>
      <c r="B1847" s="506" t="s">
        <v>1917</v>
      </c>
      <c r="C1847" s="506" t="s">
        <v>1918</v>
      </c>
      <c r="D1847" s="506" t="s">
        <v>1948</v>
      </c>
      <c r="E1847" s="506" t="s">
        <v>660</v>
      </c>
      <c r="F1847" s="509"/>
      <c r="G1847" s="509"/>
      <c r="H1847" s="509"/>
      <c r="I1847" s="509"/>
      <c r="J1847" s="509"/>
      <c r="K1847" s="509"/>
      <c r="L1847" s="509"/>
      <c r="M1847" s="509"/>
      <c r="N1847" s="509">
        <v>0.31000000000000005</v>
      </c>
      <c r="O1847" s="509">
        <v>10093.58</v>
      </c>
      <c r="P1847" s="522"/>
      <c r="Q1847" s="510">
        <v>32559.935483870962</v>
      </c>
    </row>
    <row r="1848" spans="1:17" ht="14.4" customHeight="1" x14ac:dyDescent="0.3">
      <c r="A1848" s="505" t="s">
        <v>2515</v>
      </c>
      <c r="B1848" s="506" t="s">
        <v>1917</v>
      </c>
      <c r="C1848" s="506" t="s">
        <v>1887</v>
      </c>
      <c r="D1848" s="506" t="s">
        <v>1953</v>
      </c>
      <c r="E1848" s="506" t="s">
        <v>1954</v>
      </c>
      <c r="F1848" s="509">
        <v>1</v>
      </c>
      <c r="G1848" s="509">
        <v>589.59</v>
      </c>
      <c r="H1848" s="509">
        <v>1</v>
      </c>
      <c r="I1848" s="509">
        <v>589.59</v>
      </c>
      <c r="J1848" s="509">
        <v>3</v>
      </c>
      <c r="K1848" s="509">
        <v>1768.77</v>
      </c>
      <c r="L1848" s="509">
        <v>3</v>
      </c>
      <c r="M1848" s="509">
        <v>589.59</v>
      </c>
      <c r="N1848" s="509"/>
      <c r="O1848" s="509"/>
      <c r="P1848" s="522"/>
      <c r="Q1848" s="510"/>
    </row>
    <row r="1849" spans="1:17" ht="14.4" customHeight="1" x14ac:dyDescent="0.3">
      <c r="A1849" s="505" t="s">
        <v>2515</v>
      </c>
      <c r="B1849" s="506" t="s">
        <v>1917</v>
      </c>
      <c r="C1849" s="506" t="s">
        <v>1887</v>
      </c>
      <c r="D1849" s="506" t="s">
        <v>1959</v>
      </c>
      <c r="E1849" s="506" t="s">
        <v>1960</v>
      </c>
      <c r="F1849" s="509">
        <v>1</v>
      </c>
      <c r="G1849" s="509">
        <v>972.32</v>
      </c>
      <c r="H1849" s="509">
        <v>1</v>
      </c>
      <c r="I1849" s="509">
        <v>972.32</v>
      </c>
      <c r="J1849" s="509">
        <v>2</v>
      </c>
      <c r="K1849" s="509">
        <v>1944.64</v>
      </c>
      <c r="L1849" s="509">
        <v>2</v>
      </c>
      <c r="M1849" s="509">
        <v>972.32</v>
      </c>
      <c r="N1849" s="509">
        <v>5</v>
      </c>
      <c r="O1849" s="509">
        <v>4861.6000000000004</v>
      </c>
      <c r="P1849" s="522">
        <v>5</v>
      </c>
      <c r="Q1849" s="510">
        <v>972.32</v>
      </c>
    </row>
    <row r="1850" spans="1:17" ht="14.4" customHeight="1" x14ac:dyDescent="0.3">
      <c r="A1850" s="505" t="s">
        <v>2515</v>
      </c>
      <c r="B1850" s="506" t="s">
        <v>1917</v>
      </c>
      <c r="C1850" s="506" t="s">
        <v>1887</v>
      </c>
      <c r="D1850" s="506" t="s">
        <v>1962</v>
      </c>
      <c r="E1850" s="506" t="s">
        <v>1960</v>
      </c>
      <c r="F1850" s="509">
        <v>8</v>
      </c>
      <c r="G1850" s="509">
        <v>13658.48</v>
      </c>
      <c r="H1850" s="509">
        <v>1</v>
      </c>
      <c r="I1850" s="509">
        <v>1707.31</v>
      </c>
      <c r="J1850" s="509">
        <v>16</v>
      </c>
      <c r="K1850" s="509">
        <v>27316.959999999999</v>
      </c>
      <c r="L1850" s="509">
        <v>2</v>
      </c>
      <c r="M1850" s="509">
        <v>1707.31</v>
      </c>
      <c r="N1850" s="509">
        <v>4</v>
      </c>
      <c r="O1850" s="509">
        <v>6829.24</v>
      </c>
      <c r="P1850" s="522">
        <v>0.5</v>
      </c>
      <c r="Q1850" s="510">
        <v>1707.31</v>
      </c>
    </row>
    <row r="1851" spans="1:17" ht="14.4" customHeight="1" x14ac:dyDescent="0.3">
      <c r="A1851" s="505" t="s">
        <v>2515</v>
      </c>
      <c r="B1851" s="506" t="s">
        <v>1917</v>
      </c>
      <c r="C1851" s="506" t="s">
        <v>1887</v>
      </c>
      <c r="D1851" s="506" t="s">
        <v>1963</v>
      </c>
      <c r="E1851" s="506" t="s">
        <v>1960</v>
      </c>
      <c r="F1851" s="509">
        <v>4</v>
      </c>
      <c r="G1851" s="509">
        <v>8265.2000000000007</v>
      </c>
      <c r="H1851" s="509">
        <v>1</v>
      </c>
      <c r="I1851" s="509">
        <v>2066.3000000000002</v>
      </c>
      <c r="J1851" s="509">
        <v>3</v>
      </c>
      <c r="K1851" s="509">
        <v>6198.9</v>
      </c>
      <c r="L1851" s="509">
        <v>0.74999999999999989</v>
      </c>
      <c r="M1851" s="509">
        <v>2066.2999999999997</v>
      </c>
      <c r="N1851" s="509">
        <v>1</v>
      </c>
      <c r="O1851" s="509">
        <v>2066.3000000000002</v>
      </c>
      <c r="P1851" s="522">
        <v>0.25</v>
      </c>
      <c r="Q1851" s="510">
        <v>2066.3000000000002</v>
      </c>
    </row>
    <row r="1852" spans="1:17" ht="14.4" customHeight="1" x14ac:dyDescent="0.3">
      <c r="A1852" s="505" t="s">
        <v>2515</v>
      </c>
      <c r="B1852" s="506" t="s">
        <v>1917</v>
      </c>
      <c r="C1852" s="506" t="s">
        <v>1887</v>
      </c>
      <c r="D1852" s="506" t="s">
        <v>1964</v>
      </c>
      <c r="E1852" s="506" t="s">
        <v>1965</v>
      </c>
      <c r="F1852" s="509"/>
      <c r="G1852" s="509"/>
      <c r="H1852" s="509"/>
      <c r="I1852" s="509"/>
      <c r="J1852" s="509"/>
      <c r="K1852" s="509"/>
      <c r="L1852" s="509"/>
      <c r="M1852" s="509"/>
      <c r="N1852" s="509">
        <v>1</v>
      </c>
      <c r="O1852" s="509">
        <v>1932.09</v>
      </c>
      <c r="P1852" s="522"/>
      <c r="Q1852" s="510">
        <v>1932.09</v>
      </c>
    </row>
    <row r="1853" spans="1:17" ht="14.4" customHeight="1" x14ac:dyDescent="0.3">
      <c r="A1853" s="505" t="s">
        <v>2515</v>
      </c>
      <c r="B1853" s="506" t="s">
        <v>1917</v>
      </c>
      <c r="C1853" s="506" t="s">
        <v>1887</v>
      </c>
      <c r="D1853" s="506" t="s">
        <v>1966</v>
      </c>
      <c r="E1853" s="506" t="s">
        <v>1967</v>
      </c>
      <c r="F1853" s="509">
        <v>3</v>
      </c>
      <c r="G1853" s="509">
        <v>3083.2799999999997</v>
      </c>
      <c r="H1853" s="509">
        <v>1</v>
      </c>
      <c r="I1853" s="509">
        <v>1027.76</v>
      </c>
      <c r="J1853" s="509">
        <v>13</v>
      </c>
      <c r="K1853" s="509">
        <v>13360.880000000001</v>
      </c>
      <c r="L1853" s="509">
        <v>4.3333333333333339</v>
      </c>
      <c r="M1853" s="509">
        <v>1027.76</v>
      </c>
      <c r="N1853" s="509">
        <v>3</v>
      </c>
      <c r="O1853" s="509">
        <v>3083.2799999999997</v>
      </c>
      <c r="P1853" s="522">
        <v>1</v>
      </c>
      <c r="Q1853" s="510">
        <v>1027.76</v>
      </c>
    </row>
    <row r="1854" spans="1:17" ht="14.4" customHeight="1" x14ac:dyDescent="0.3">
      <c r="A1854" s="505" t="s">
        <v>2515</v>
      </c>
      <c r="B1854" s="506" t="s">
        <v>1917</v>
      </c>
      <c r="C1854" s="506" t="s">
        <v>1887</v>
      </c>
      <c r="D1854" s="506" t="s">
        <v>1968</v>
      </c>
      <c r="E1854" s="506" t="s">
        <v>1967</v>
      </c>
      <c r="F1854" s="509">
        <v>5</v>
      </c>
      <c r="G1854" s="509">
        <v>10709.25</v>
      </c>
      <c r="H1854" s="509">
        <v>1</v>
      </c>
      <c r="I1854" s="509">
        <v>2141.85</v>
      </c>
      <c r="J1854" s="509">
        <v>3</v>
      </c>
      <c r="K1854" s="509">
        <v>6425.5499999999993</v>
      </c>
      <c r="L1854" s="509">
        <v>0.6</v>
      </c>
      <c r="M1854" s="509">
        <v>2141.85</v>
      </c>
      <c r="N1854" s="509">
        <v>2</v>
      </c>
      <c r="O1854" s="509">
        <v>4283.7</v>
      </c>
      <c r="P1854" s="522">
        <v>0.39999999999999997</v>
      </c>
      <c r="Q1854" s="510">
        <v>2141.85</v>
      </c>
    </row>
    <row r="1855" spans="1:17" ht="14.4" customHeight="1" x14ac:dyDescent="0.3">
      <c r="A1855" s="505" t="s">
        <v>2515</v>
      </c>
      <c r="B1855" s="506" t="s">
        <v>1917</v>
      </c>
      <c r="C1855" s="506" t="s">
        <v>1887</v>
      </c>
      <c r="D1855" s="506" t="s">
        <v>2355</v>
      </c>
      <c r="E1855" s="506" t="s">
        <v>2356</v>
      </c>
      <c r="F1855" s="509">
        <v>1</v>
      </c>
      <c r="G1855" s="509">
        <v>55397.2</v>
      </c>
      <c r="H1855" s="509">
        <v>1</v>
      </c>
      <c r="I1855" s="509">
        <v>55397.2</v>
      </c>
      <c r="J1855" s="509"/>
      <c r="K1855" s="509"/>
      <c r="L1855" s="509"/>
      <c r="M1855" s="509"/>
      <c r="N1855" s="509"/>
      <c r="O1855" s="509"/>
      <c r="P1855" s="522"/>
      <c r="Q1855" s="510"/>
    </row>
    <row r="1856" spans="1:17" ht="14.4" customHeight="1" x14ac:dyDescent="0.3">
      <c r="A1856" s="505" t="s">
        <v>2515</v>
      </c>
      <c r="B1856" s="506" t="s">
        <v>1917</v>
      </c>
      <c r="C1856" s="506" t="s">
        <v>1887</v>
      </c>
      <c r="D1856" s="506" t="s">
        <v>1975</v>
      </c>
      <c r="E1856" s="506" t="s">
        <v>1976</v>
      </c>
      <c r="F1856" s="509">
        <v>1</v>
      </c>
      <c r="G1856" s="509">
        <v>3003.38</v>
      </c>
      <c r="H1856" s="509">
        <v>1</v>
      </c>
      <c r="I1856" s="509">
        <v>3003.38</v>
      </c>
      <c r="J1856" s="509">
        <v>4</v>
      </c>
      <c r="K1856" s="509">
        <v>12013.52</v>
      </c>
      <c r="L1856" s="509">
        <v>4</v>
      </c>
      <c r="M1856" s="509">
        <v>3003.38</v>
      </c>
      <c r="N1856" s="509"/>
      <c r="O1856" s="509"/>
      <c r="P1856" s="522"/>
      <c r="Q1856" s="510"/>
    </row>
    <row r="1857" spans="1:17" ht="14.4" customHeight="1" x14ac:dyDescent="0.3">
      <c r="A1857" s="505" t="s">
        <v>2515</v>
      </c>
      <c r="B1857" s="506" t="s">
        <v>1917</v>
      </c>
      <c r="C1857" s="506" t="s">
        <v>1887</v>
      </c>
      <c r="D1857" s="506" t="s">
        <v>1977</v>
      </c>
      <c r="E1857" s="506" t="s">
        <v>1978</v>
      </c>
      <c r="F1857" s="509"/>
      <c r="G1857" s="509"/>
      <c r="H1857" s="509"/>
      <c r="I1857" s="509"/>
      <c r="J1857" s="509">
        <v>1</v>
      </c>
      <c r="K1857" s="509">
        <v>2236.5</v>
      </c>
      <c r="L1857" s="509"/>
      <c r="M1857" s="509">
        <v>2236.5</v>
      </c>
      <c r="N1857" s="509"/>
      <c r="O1857" s="509"/>
      <c r="P1857" s="522"/>
      <c r="Q1857" s="510"/>
    </row>
    <row r="1858" spans="1:17" ht="14.4" customHeight="1" x14ac:dyDescent="0.3">
      <c r="A1858" s="505" t="s">
        <v>2515</v>
      </c>
      <c r="B1858" s="506" t="s">
        <v>1917</v>
      </c>
      <c r="C1858" s="506" t="s">
        <v>1887</v>
      </c>
      <c r="D1858" s="506" t="s">
        <v>1979</v>
      </c>
      <c r="E1858" s="506" t="s">
        <v>1980</v>
      </c>
      <c r="F1858" s="509">
        <v>8</v>
      </c>
      <c r="G1858" s="509">
        <v>55126.239999999998</v>
      </c>
      <c r="H1858" s="509">
        <v>1</v>
      </c>
      <c r="I1858" s="509">
        <v>6890.78</v>
      </c>
      <c r="J1858" s="509">
        <v>12</v>
      </c>
      <c r="K1858" s="509">
        <v>82689.36</v>
      </c>
      <c r="L1858" s="509">
        <v>1.5</v>
      </c>
      <c r="M1858" s="509">
        <v>6890.78</v>
      </c>
      <c r="N1858" s="509">
        <v>5</v>
      </c>
      <c r="O1858" s="509">
        <v>34453.9</v>
      </c>
      <c r="P1858" s="522">
        <v>0.625</v>
      </c>
      <c r="Q1858" s="510">
        <v>6890.7800000000007</v>
      </c>
    </row>
    <row r="1859" spans="1:17" ht="14.4" customHeight="1" x14ac:dyDescent="0.3">
      <c r="A1859" s="505" t="s">
        <v>2515</v>
      </c>
      <c r="B1859" s="506" t="s">
        <v>1917</v>
      </c>
      <c r="C1859" s="506" t="s">
        <v>1887</v>
      </c>
      <c r="D1859" s="506" t="s">
        <v>1981</v>
      </c>
      <c r="E1859" s="506" t="s">
        <v>1982</v>
      </c>
      <c r="F1859" s="509"/>
      <c r="G1859" s="509"/>
      <c r="H1859" s="509"/>
      <c r="I1859" s="509"/>
      <c r="J1859" s="509"/>
      <c r="K1859" s="509"/>
      <c r="L1859" s="509"/>
      <c r="M1859" s="509"/>
      <c r="N1859" s="509">
        <v>1</v>
      </c>
      <c r="O1859" s="509">
        <v>19196.8</v>
      </c>
      <c r="P1859" s="522"/>
      <c r="Q1859" s="510">
        <v>19196.8</v>
      </c>
    </row>
    <row r="1860" spans="1:17" ht="14.4" customHeight="1" x14ac:dyDescent="0.3">
      <c r="A1860" s="505" t="s">
        <v>2515</v>
      </c>
      <c r="B1860" s="506" t="s">
        <v>1917</v>
      </c>
      <c r="C1860" s="506" t="s">
        <v>1887</v>
      </c>
      <c r="D1860" s="506" t="s">
        <v>1985</v>
      </c>
      <c r="E1860" s="506" t="s">
        <v>1986</v>
      </c>
      <c r="F1860" s="509">
        <v>1</v>
      </c>
      <c r="G1860" s="509">
        <v>4137.8900000000003</v>
      </c>
      <c r="H1860" s="509">
        <v>1</v>
      </c>
      <c r="I1860" s="509">
        <v>4137.8900000000003</v>
      </c>
      <c r="J1860" s="509">
        <v>4</v>
      </c>
      <c r="K1860" s="509">
        <v>16551.560000000001</v>
      </c>
      <c r="L1860" s="509">
        <v>4</v>
      </c>
      <c r="M1860" s="509">
        <v>4137.8900000000003</v>
      </c>
      <c r="N1860" s="509"/>
      <c r="O1860" s="509"/>
      <c r="P1860" s="522"/>
      <c r="Q1860" s="510"/>
    </row>
    <row r="1861" spans="1:17" ht="14.4" customHeight="1" x14ac:dyDescent="0.3">
      <c r="A1861" s="505" t="s">
        <v>2515</v>
      </c>
      <c r="B1861" s="506" t="s">
        <v>1917</v>
      </c>
      <c r="C1861" s="506" t="s">
        <v>1887</v>
      </c>
      <c r="D1861" s="506" t="s">
        <v>1987</v>
      </c>
      <c r="E1861" s="506" t="s">
        <v>1988</v>
      </c>
      <c r="F1861" s="509"/>
      <c r="G1861" s="509"/>
      <c r="H1861" s="509"/>
      <c r="I1861" s="509"/>
      <c r="J1861" s="509">
        <v>1</v>
      </c>
      <c r="K1861" s="509">
        <v>1123.73</v>
      </c>
      <c r="L1861" s="509"/>
      <c r="M1861" s="509">
        <v>1123.73</v>
      </c>
      <c r="N1861" s="509"/>
      <c r="O1861" s="509"/>
      <c r="P1861" s="522"/>
      <c r="Q1861" s="510"/>
    </row>
    <row r="1862" spans="1:17" ht="14.4" customHeight="1" x14ac:dyDescent="0.3">
      <c r="A1862" s="505" t="s">
        <v>2515</v>
      </c>
      <c r="B1862" s="506" t="s">
        <v>1917</v>
      </c>
      <c r="C1862" s="506" t="s">
        <v>1887</v>
      </c>
      <c r="D1862" s="506" t="s">
        <v>1989</v>
      </c>
      <c r="E1862" s="506" t="s">
        <v>1990</v>
      </c>
      <c r="F1862" s="509"/>
      <c r="G1862" s="509"/>
      <c r="H1862" s="509"/>
      <c r="I1862" s="509"/>
      <c r="J1862" s="509">
        <v>2</v>
      </c>
      <c r="K1862" s="509">
        <v>34146.1</v>
      </c>
      <c r="L1862" s="509"/>
      <c r="M1862" s="509">
        <v>17073.05</v>
      </c>
      <c r="N1862" s="509"/>
      <c r="O1862" s="509"/>
      <c r="P1862" s="522"/>
      <c r="Q1862" s="510"/>
    </row>
    <row r="1863" spans="1:17" ht="14.4" customHeight="1" x14ac:dyDescent="0.3">
      <c r="A1863" s="505" t="s">
        <v>2515</v>
      </c>
      <c r="B1863" s="506" t="s">
        <v>1917</v>
      </c>
      <c r="C1863" s="506" t="s">
        <v>1887</v>
      </c>
      <c r="D1863" s="506" t="s">
        <v>1991</v>
      </c>
      <c r="E1863" s="506" t="s">
        <v>1992</v>
      </c>
      <c r="F1863" s="509">
        <v>2</v>
      </c>
      <c r="G1863" s="509">
        <v>2005.6</v>
      </c>
      <c r="H1863" s="509">
        <v>1</v>
      </c>
      <c r="I1863" s="509">
        <v>1002.8</v>
      </c>
      <c r="J1863" s="509">
        <v>2</v>
      </c>
      <c r="K1863" s="509">
        <v>2005.6</v>
      </c>
      <c r="L1863" s="509">
        <v>1</v>
      </c>
      <c r="M1863" s="509">
        <v>1002.8</v>
      </c>
      <c r="N1863" s="509">
        <v>1</v>
      </c>
      <c r="O1863" s="509">
        <v>1002.8</v>
      </c>
      <c r="P1863" s="522">
        <v>0.5</v>
      </c>
      <c r="Q1863" s="510">
        <v>1002.8</v>
      </c>
    </row>
    <row r="1864" spans="1:17" ht="14.4" customHeight="1" x14ac:dyDescent="0.3">
      <c r="A1864" s="505" t="s">
        <v>2515</v>
      </c>
      <c r="B1864" s="506" t="s">
        <v>1917</v>
      </c>
      <c r="C1864" s="506" t="s">
        <v>1887</v>
      </c>
      <c r="D1864" s="506" t="s">
        <v>1993</v>
      </c>
      <c r="E1864" s="506" t="s">
        <v>1994</v>
      </c>
      <c r="F1864" s="509">
        <v>4</v>
      </c>
      <c r="G1864" s="509">
        <v>30600</v>
      </c>
      <c r="H1864" s="509">
        <v>1</v>
      </c>
      <c r="I1864" s="509">
        <v>7650</v>
      </c>
      <c r="J1864" s="509">
        <v>6</v>
      </c>
      <c r="K1864" s="509">
        <v>45900</v>
      </c>
      <c r="L1864" s="509">
        <v>1.5</v>
      </c>
      <c r="M1864" s="509">
        <v>7650</v>
      </c>
      <c r="N1864" s="509">
        <v>1</v>
      </c>
      <c r="O1864" s="509">
        <v>7650</v>
      </c>
      <c r="P1864" s="522">
        <v>0.25</v>
      </c>
      <c r="Q1864" s="510">
        <v>7650</v>
      </c>
    </row>
    <row r="1865" spans="1:17" ht="14.4" customHeight="1" x14ac:dyDescent="0.3">
      <c r="A1865" s="505" t="s">
        <v>2515</v>
      </c>
      <c r="B1865" s="506" t="s">
        <v>1917</v>
      </c>
      <c r="C1865" s="506" t="s">
        <v>1887</v>
      </c>
      <c r="D1865" s="506" t="s">
        <v>1999</v>
      </c>
      <c r="E1865" s="506" t="s">
        <v>2000</v>
      </c>
      <c r="F1865" s="509"/>
      <c r="G1865" s="509"/>
      <c r="H1865" s="509"/>
      <c r="I1865" s="509"/>
      <c r="J1865" s="509">
        <v>2</v>
      </c>
      <c r="K1865" s="509">
        <v>26569.040000000001</v>
      </c>
      <c r="L1865" s="509"/>
      <c r="M1865" s="509">
        <v>13284.52</v>
      </c>
      <c r="N1865" s="509"/>
      <c r="O1865" s="509"/>
      <c r="P1865" s="522"/>
      <c r="Q1865" s="510"/>
    </row>
    <row r="1866" spans="1:17" ht="14.4" customHeight="1" x14ac:dyDescent="0.3">
      <c r="A1866" s="505" t="s">
        <v>2515</v>
      </c>
      <c r="B1866" s="506" t="s">
        <v>1917</v>
      </c>
      <c r="C1866" s="506" t="s">
        <v>1887</v>
      </c>
      <c r="D1866" s="506" t="s">
        <v>2001</v>
      </c>
      <c r="E1866" s="506" t="s">
        <v>2002</v>
      </c>
      <c r="F1866" s="509"/>
      <c r="G1866" s="509"/>
      <c r="H1866" s="509"/>
      <c r="I1866" s="509"/>
      <c r="J1866" s="509">
        <v>4</v>
      </c>
      <c r="K1866" s="509">
        <v>8683.8799999999992</v>
      </c>
      <c r="L1866" s="509"/>
      <c r="M1866" s="509">
        <v>2170.9699999999998</v>
      </c>
      <c r="N1866" s="509"/>
      <c r="O1866" s="509"/>
      <c r="P1866" s="522"/>
      <c r="Q1866" s="510"/>
    </row>
    <row r="1867" spans="1:17" ht="14.4" customHeight="1" x14ac:dyDescent="0.3">
      <c r="A1867" s="505" t="s">
        <v>2515</v>
      </c>
      <c r="B1867" s="506" t="s">
        <v>1917</v>
      </c>
      <c r="C1867" s="506" t="s">
        <v>1887</v>
      </c>
      <c r="D1867" s="506" t="s">
        <v>2003</v>
      </c>
      <c r="E1867" s="506" t="s">
        <v>2004</v>
      </c>
      <c r="F1867" s="509">
        <v>1</v>
      </c>
      <c r="G1867" s="509">
        <v>797</v>
      </c>
      <c r="H1867" s="509">
        <v>1</v>
      </c>
      <c r="I1867" s="509">
        <v>797</v>
      </c>
      <c r="J1867" s="509">
        <v>2</v>
      </c>
      <c r="K1867" s="509">
        <v>1594</v>
      </c>
      <c r="L1867" s="509">
        <v>2</v>
      </c>
      <c r="M1867" s="509">
        <v>797</v>
      </c>
      <c r="N1867" s="509">
        <v>1</v>
      </c>
      <c r="O1867" s="509">
        <v>797</v>
      </c>
      <c r="P1867" s="522">
        <v>1</v>
      </c>
      <c r="Q1867" s="510">
        <v>797</v>
      </c>
    </row>
    <row r="1868" spans="1:17" ht="14.4" customHeight="1" x14ac:dyDescent="0.3">
      <c r="A1868" s="505" t="s">
        <v>2515</v>
      </c>
      <c r="B1868" s="506" t="s">
        <v>1917</v>
      </c>
      <c r="C1868" s="506" t="s">
        <v>1887</v>
      </c>
      <c r="D1868" s="506" t="s">
        <v>2368</v>
      </c>
      <c r="E1868" s="506" t="s">
        <v>2369</v>
      </c>
      <c r="F1868" s="509"/>
      <c r="G1868" s="509"/>
      <c r="H1868" s="509"/>
      <c r="I1868" s="509"/>
      <c r="J1868" s="509">
        <v>1</v>
      </c>
      <c r="K1868" s="509">
        <v>10072.94</v>
      </c>
      <c r="L1868" s="509"/>
      <c r="M1868" s="509">
        <v>10072.94</v>
      </c>
      <c r="N1868" s="509"/>
      <c r="O1868" s="509"/>
      <c r="P1868" s="522"/>
      <c r="Q1868" s="510"/>
    </row>
    <row r="1869" spans="1:17" ht="14.4" customHeight="1" x14ac:dyDescent="0.3">
      <c r="A1869" s="505" t="s">
        <v>2515</v>
      </c>
      <c r="B1869" s="506" t="s">
        <v>1917</v>
      </c>
      <c r="C1869" s="506" t="s">
        <v>1887</v>
      </c>
      <c r="D1869" s="506" t="s">
        <v>2299</v>
      </c>
      <c r="E1869" s="506" t="s">
        <v>2300</v>
      </c>
      <c r="F1869" s="509"/>
      <c r="G1869" s="509"/>
      <c r="H1869" s="509"/>
      <c r="I1869" s="509"/>
      <c r="J1869" s="509">
        <v>2</v>
      </c>
      <c r="K1869" s="509">
        <v>5948.72</v>
      </c>
      <c r="L1869" s="509"/>
      <c r="M1869" s="509">
        <v>2974.36</v>
      </c>
      <c r="N1869" s="509"/>
      <c r="O1869" s="509"/>
      <c r="P1869" s="522"/>
      <c r="Q1869" s="510"/>
    </row>
    <row r="1870" spans="1:17" ht="14.4" customHeight="1" x14ac:dyDescent="0.3">
      <c r="A1870" s="505" t="s">
        <v>2515</v>
      </c>
      <c r="B1870" s="506" t="s">
        <v>1917</v>
      </c>
      <c r="C1870" s="506" t="s">
        <v>1887</v>
      </c>
      <c r="D1870" s="506" t="s">
        <v>2015</v>
      </c>
      <c r="E1870" s="506" t="s">
        <v>2014</v>
      </c>
      <c r="F1870" s="509">
        <v>1</v>
      </c>
      <c r="G1870" s="509">
        <v>5259.23</v>
      </c>
      <c r="H1870" s="509">
        <v>1</v>
      </c>
      <c r="I1870" s="509">
        <v>5259.23</v>
      </c>
      <c r="J1870" s="509">
        <v>2</v>
      </c>
      <c r="K1870" s="509">
        <v>10518.46</v>
      </c>
      <c r="L1870" s="509">
        <v>2</v>
      </c>
      <c r="M1870" s="509">
        <v>5259.23</v>
      </c>
      <c r="N1870" s="509">
        <v>5</v>
      </c>
      <c r="O1870" s="509">
        <v>26296.149999999998</v>
      </c>
      <c r="P1870" s="522">
        <v>5</v>
      </c>
      <c r="Q1870" s="510">
        <v>5259.23</v>
      </c>
    </row>
    <row r="1871" spans="1:17" ht="14.4" customHeight="1" x14ac:dyDescent="0.3">
      <c r="A1871" s="505" t="s">
        <v>2515</v>
      </c>
      <c r="B1871" s="506" t="s">
        <v>1917</v>
      </c>
      <c r="C1871" s="506" t="s">
        <v>1887</v>
      </c>
      <c r="D1871" s="506" t="s">
        <v>2018</v>
      </c>
      <c r="E1871" s="506" t="s">
        <v>2019</v>
      </c>
      <c r="F1871" s="509">
        <v>1</v>
      </c>
      <c r="G1871" s="509">
        <v>605.65</v>
      </c>
      <c r="H1871" s="509">
        <v>1</v>
      </c>
      <c r="I1871" s="509">
        <v>605.65</v>
      </c>
      <c r="J1871" s="509">
        <v>1</v>
      </c>
      <c r="K1871" s="509">
        <v>605.65</v>
      </c>
      <c r="L1871" s="509">
        <v>1</v>
      </c>
      <c r="M1871" s="509">
        <v>605.65</v>
      </c>
      <c r="N1871" s="509"/>
      <c r="O1871" s="509"/>
      <c r="P1871" s="522"/>
      <c r="Q1871" s="510"/>
    </row>
    <row r="1872" spans="1:17" ht="14.4" customHeight="1" x14ac:dyDescent="0.3">
      <c r="A1872" s="505" t="s">
        <v>2515</v>
      </c>
      <c r="B1872" s="506" t="s">
        <v>1917</v>
      </c>
      <c r="C1872" s="506" t="s">
        <v>1887</v>
      </c>
      <c r="D1872" s="506" t="s">
        <v>2301</v>
      </c>
      <c r="E1872" s="506" t="s">
        <v>2302</v>
      </c>
      <c r="F1872" s="509"/>
      <c r="G1872" s="509"/>
      <c r="H1872" s="509"/>
      <c r="I1872" s="509"/>
      <c r="J1872" s="509">
        <v>2</v>
      </c>
      <c r="K1872" s="509">
        <v>34763.980000000003</v>
      </c>
      <c r="L1872" s="509"/>
      <c r="M1872" s="509">
        <v>17381.990000000002</v>
      </c>
      <c r="N1872" s="509"/>
      <c r="O1872" s="509"/>
      <c r="P1872" s="522"/>
      <c r="Q1872" s="510"/>
    </row>
    <row r="1873" spans="1:17" ht="14.4" customHeight="1" x14ac:dyDescent="0.3">
      <c r="A1873" s="505" t="s">
        <v>2515</v>
      </c>
      <c r="B1873" s="506" t="s">
        <v>1917</v>
      </c>
      <c r="C1873" s="506" t="s">
        <v>1887</v>
      </c>
      <c r="D1873" s="506" t="s">
        <v>2022</v>
      </c>
      <c r="E1873" s="506" t="s">
        <v>2023</v>
      </c>
      <c r="F1873" s="509">
        <v>1</v>
      </c>
      <c r="G1873" s="509">
        <v>831.16</v>
      </c>
      <c r="H1873" s="509">
        <v>1</v>
      </c>
      <c r="I1873" s="509">
        <v>831.16</v>
      </c>
      <c r="J1873" s="509">
        <v>2</v>
      </c>
      <c r="K1873" s="509">
        <v>1662.32</v>
      </c>
      <c r="L1873" s="509">
        <v>2</v>
      </c>
      <c r="M1873" s="509">
        <v>831.16</v>
      </c>
      <c r="N1873" s="509"/>
      <c r="O1873" s="509"/>
      <c r="P1873" s="522"/>
      <c r="Q1873" s="510"/>
    </row>
    <row r="1874" spans="1:17" ht="14.4" customHeight="1" x14ac:dyDescent="0.3">
      <c r="A1874" s="505" t="s">
        <v>2515</v>
      </c>
      <c r="B1874" s="506" t="s">
        <v>1917</v>
      </c>
      <c r="C1874" s="506" t="s">
        <v>1887</v>
      </c>
      <c r="D1874" s="506" t="s">
        <v>2024</v>
      </c>
      <c r="E1874" s="506" t="s">
        <v>2023</v>
      </c>
      <c r="F1874" s="509">
        <v>2</v>
      </c>
      <c r="G1874" s="509">
        <v>1776.12</v>
      </c>
      <c r="H1874" s="509">
        <v>1</v>
      </c>
      <c r="I1874" s="509">
        <v>888.06</v>
      </c>
      <c r="J1874" s="509">
        <v>6</v>
      </c>
      <c r="K1874" s="509">
        <v>5328.3600000000006</v>
      </c>
      <c r="L1874" s="509">
        <v>3.0000000000000004</v>
      </c>
      <c r="M1874" s="509">
        <v>888.06000000000006</v>
      </c>
      <c r="N1874" s="509">
        <v>7</v>
      </c>
      <c r="O1874" s="509">
        <v>6216.4199999999983</v>
      </c>
      <c r="P1874" s="522">
        <v>3.4999999999999991</v>
      </c>
      <c r="Q1874" s="510">
        <v>888.05999999999972</v>
      </c>
    </row>
    <row r="1875" spans="1:17" ht="14.4" customHeight="1" x14ac:dyDescent="0.3">
      <c r="A1875" s="505" t="s">
        <v>2515</v>
      </c>
      <c r="B1875" s="506" t="s">
        <v>1917</v>
      </c>
      <c r="C1875" s="506" t="s">
        <v>1887</v>
      </c>
      <c r="D1875" s="506" t="s">
        <v>2025</v>
      </c>
      <c r="E1875" s="506" t="s">
        <v>2026</v>
      </c>
      <c r="F1875" s="509"/>
      <c r="G1875" s="509"/>
      <c r="H1875" s="509"/>
      <c r="I1875" s="509"/>
      <c r="J1875" s="509">
        <v>3</v>
      </c>
      <c r="K1875" s="509">
        <v>2664.18</v>
      </c>
      <c r="L1875" s="509"/>
      <c r="M1875" s="509">
        <v>888.06</v>
      </c>
      <c r="N1875" s="509">
        <v>2</v>
      </c>
      <c r="O1875" s="509">
        <v>1776.12</v>
      </c>
      <c r="P1875" s="522"/>
      <c r="Q1875" s="510">
        <v>888.06</v>
      </c>
    </row>
    <row r="1876" spans="1:17" ht="14.4" customHeight="1" x14ac:dyDescent="0.3">
      <c r="A1876" s="505" t="s">
        <v>2515</v>
      </c>
      <c r="B1876" s="506" t="s">
        <v>1917</v>
      </c>
      <c r="C1876" s="506" t="s">
        <v>1887</v>
      </c>
      <c r="D1876" s="506" t="s">
        <v>2027</v>
      </c>
      <c r="E1876" s="506" t="s">
        <v>2028</v>
      </c>
      <c r="F1876" s="509"/>
      <c r="G1876" s="509"/>
      <c r="H1876" s="509"/>
      <c r="I1876" s="509"/>
      <c r="J1876" s="509">
        <v>2</v>
      </c>
      <c r="K1876" s="509">
        <v>1662.32</v>
      </c>
      <c r="L1876" s="509"/>
      <c r="M1876" s="509">
        <v>831.16</v>
      </c>
      <c r="N1876" s="509"/>
      <c r="O1876" s="509"/>
      <c r="P1876" s="522"/>
      <c r="Q1876" s="510"/>
    </row>
    <row r="1877" spans="1:17" ht="14.4" customHeight="1" x14ac:dyDescent="0.3">
      <c r="A1877" s="505" t="s">
        <v>2515</v>
      </c>
      <c r="B1877" s="506" t="s">
        <v>1917</v>
      </c>
      <c r="C1877" s="506" t="s">
        <v>1887</v>
      </c>
      <c r="D1877" s="506" t="s">
        <v>2029</v>
      </c>
      <c r="E1877" s="506" t="s">
        <v>2030</v>
      </c>
      <c r="F1877" s="509">
        <v>2</v>
      </c>
      <c r="G1877" s="509">
        <v>7797.6</v>
      </c>
      <c r="H1877" s="509">
        <v>1</v>
      </c>
      <c r="I1877" s="509">
        <v>3898.8</v>
      </c>
      <c r="J1877" s="509">
        <v>6</v>
      </c>
      <c r="K1877" s="509">
        <v>23392.799999999999</v>
      </c>
      <c r="L1877" s="509">
        <v>2.9999999999999996</v>
      </c>
      <c r="M1877" s="509">
        <v>3898.7999999999997</v>
      </c>
      <c r="N1877" s="509">
        <v>1</v>
      </c>
      <c r="O1877" s="509">
        <v>3898.8</v>
      </c>
      <c r="P1877" s="522">
        <v>0.5</v>
      </c>
      <c r="Q1877" s="510">
        <v>3898.8</v>
      </c>
    </row>
    <row r="1878" spans="1:17" ht="14.4" customHeight="1" x14ac:dyDescent="0.3">
      <c r="A1878" s="505" t="s">
        <v>2515</v>
      </c>
      <c r="B1878" s="506" t="s">
        <v>1917</v>
      </c>
      <c r="C1878" s="506" t="s">
        <v>1887</v>
      </c>
      <c r="D1878" s="506" t="s">
        <v>2031</v>
      </c>
      <c r="E1878" s="506" t="s">
        <v>2032</v>
      </c>
      <c r="F1878" s="509">
        <v>1</v>
      </c>
      <c r="G1878" s="509">
        <v>1472.88</v>
      </c>
      <c r="H1878" s="509">
        <v>1</v>
      </c>
      <c r="I1878" s="509">
        <v>1472.88</v>
      </c>
      <c r="J1878" s="509">
        <v>4</v>
      </c>
      <c r="K1878" s="509">
        <v>5891.52</v>
      </c>
      <c r="L1878" s="509">
        <v>4</v>
      </c>
      <c r="M1878" s="509">
        <v>1472.88</v>
      </c>
      <c r="N1878" s="509"/>
      <c r="O1878" s="509"/>
      <c r="P1878" s="522"/>
      <c r="Q1878" s="510"/>
    </row>
    <row r="1879" spans="1:17" ht="14.4" customHeight="1" x14ac:dyDescent="0.3">
      <c r="A1879" s="505" t="s">
        <v>2515</v>
      </c>
      <c r="B1879" s="506" t="s">
        <v>1917</v>
      </c>
      <c r="C1879" s="506" t="s">
        <v>1887</v>
      </c>
      <c r="D1879" s="506" t="s">
        <v>2033</v>
      </c>
      <c r="E1879" s="506" t="s">
        <v>2034</v>
      </c>
      <c r="F1879" s="509"/>
      <c r="G1879" s="509"/>
      <c r="H1879" s="509"/>
      <c r="I1879" s="509"/>
      <c r="J1879" s="509"/>
      <c r="K1879" s="509"/>
      <c r="L1879" s="509"/>
      <c r="M1879" s="509"/>
      <c r="N1879" s="509">
        <v>1</v>
      </c>
      <c r="O1879" s="509">
        <v>1312.14</v>
      </c>
      <c r="P1879" s="522"/>
      <c r="Q1879" s="510">
        <v>1312.14</v>
      </c>
    </row>
    <row r="1880" spans="1:17" ht="14.4" customHeight="1" x14ac:dyDescent="0.3">
      <c r="A1880" s="505" t="s">
        <v>2515</v>
      </c>
      <c r="B1880" s="506" t="s">
        <v>1917</v>
      </c>
      <c r="C1880" s="506" t="s">
        <v>1887</v>
      </c>
      <c r="D1880" s="506" t="s">
        <v>2307</v>
      </c>
      <c r="E1880" s="506" t="s">
        <v>2308</v>
      </c>
      <c r="F1880" s="509"/>
      <c r="G1880" s="509"/>
      <c r="H1880" s="509"/>
      <c r="I1880" s="509"/>
      <c r="J1880" s="509">
        <v>11</v>
      </c>
      <c r="K1880" s="509">
        <v>40090.379999999997</v>
      </c>
      <c r="L1880" s="509"/>
      <c r="M1880" s="509">
        <v>3644.58</v>
      </c>
      <c r="N1880" s="509">
        <v>7</v>
      </c>
      <c r="O1880" s="509">
        <v>25512.06</v>
      </c>
      <c r="P1880" s="522"/>
      <c r="Q1880" s="510">
        <v>3644.5800000000004</v>
      </c>
    </row>
    <row r="1881" spans="1:17" ht="14.4" customHeight="1" x14ac:dyDescent="0.3">
      <c r="A1881" s="505" t="s">
        <v>2515</v>
      </c>
      <c r="B1881" s="506" t="s">
        <v>1917</v>
      </c>
      <c r="C1881" s="506" t="s">
        <v>1887</v>
      </c>
      <c r="D1881" s="506" t="s">
        <v>2037</v>
      </c>
      <c r="E1881" s="506" t="s">
        <v>2038</v>
      </c>
      <c r="F1881" s="509">
        <v>8</v>
      </c>
      <c r="G1881" s="509">
        <v>10446.56</v>
      </c>
      <c r="H1881" s="509">
        <v>1</v>
      </c>
      <c r="I1881" s="509">
        <v>1305.82</v>
      </c>
      <c r="J1881" s="509">
        <v>13</v>
      </c>
      <c r="K1881" s="509">
        <v>16975.66</v>
      </c>
      <c r="L1881" s="509">
        <v>1.625</v>
      </c>
      <c r="M1881" s="509">
        <v>1305.82</v>
      </c>
      <c r="N1881" s="509">
        <v>5</v>
      </c>
      <c r="O1881" s="509">
        <v>5731.65</v>
      </c>
      <c r="P1881" s="522">
        <v>0.54866386638280928</v>
      </c>
      <c r="Q1881" s="510">
        <v>1146.33</v>
      </c>
    </row>
    <row r="1882" spans="1:17" ht="14.4" customHeight="1" x14ac:dyDescent="0.3">
      <c r="A1882" s="505" t="s">
        <v>2515</v>
      </c>
      <c r="B1882" s="506" t="s">
        <v>1917</v>
      </c>
      <c r="C1882" s="506" t="s">
        <v>1887</v>
      </c>
      <c r="D1882" s="506" t="s">
        <v>2309</v>
      </c>
      <c r="E1882" s="506" t="s">
        <v>2310</v>
      </c>
      <c r="F1882" s="509"/>
      <c r="G1882" s="509"/>
      <c r="H1882" s="509"/>
      <c r="I1882" s="509"/>
      <c r="J1882" s="509">
        <v>2</v>
      </c>
      <c r="K1882" s="509">
        <v>160000</v>
      </c>
      <c r="L1882" s="509"/>
      <c r="M1882" s="509">
        <v>80000</v>
      </c>
      <c r="N1882" s="509"/>
      <c r="O1882" s="509"/>
      <c r="P1882" s="522"/>
      <c r="Q1882" s="510"/>
    </row>
    <row r="1883" spans="1:17" ht="14.4" customHeight="1" x14ac:dyDescent="0.3">
      <c r="A1883" s="505" t="s">
        <v>2515</v>
      </c>
      <c r="B1883" s="506" t="s">
        <v>1917</v>
      </c>
      <c r="C1883" s="506" t="s">
        <v>1887</v>
      </c>
      <c r="D1883" s="506" t="s">
        <v>2039</v>
      </c>
      <c r="E1883" s="506" t="s">
        <v>2040</v>
      </c>
      <c r="F1883" s="509">
        <v>5</v>
      </c>
      <c r="G1883" s="509">
        <v>1795.5</v>
      </c>
      <c r="H1883" s="509">
        <v>1</v>
      </c>
      <c r="I1883" s="509">
        <v>359.1</v>
      </c>
      <c r="J1883" s="509">
        <v>7</v>
      </c>
      <c r="K1883" s="509">
        <v>2513.6999999999998</v>
      </c>
      <c r="L1883" s="509">
        <v>1.4</v>
      </c>
      <c r="M1883" s="509">
        <v>359.09999999999997</v>
      </c>
      <c r="N1883" s="509">
        <v>6</v>
      </c>
      <c r="O1883" s="509">
        <v>2154.6</v>
      </c>
      <c r="P1883" s="522">
        <v>1.2</v>
      </c>
      <c r="Q1883" s="510">
        <v>359.09999999999997</v>
      </c>
    </row>
    <row r="1884" spans="1:17" ht="14.4" customHeight="1" x14ac:dyDescent="0.3">
      <c r="A1884" s="505" t="s">
        <v>2515</v>
      </c>
      <c r="B1884" s="506" t="s">
        <v>1917</v>
      </c>
      <c r="C1884" s="506" t="s">
        <v>1887</v>
      </c>
      <c r="D1884" s="506" t="s">
        <v>2043</v>
      </c>
      <c r="E1884" s="506" t="s">
        <v>2044</v>
      </c>
      <c r="F1884" s="509">
        <v>1</v>
      </c>
      <c r="G1884" s="509">
        <v>16831.689999999999</v>
      </c>
      <c r="H1884" s="509">
        <v>1</v>
      </c>
      <c r="I1884" s="509">
        <v>16831.689999999999</v>
      </c>
      <c r="J1884" s="509">
        <v>1</v>
      </c>
      <c r="K1884" s="509">
        <v>16831.689999999999</v>
      </c>
      <c r="L1884" s="509">
        <v>1</v>
      </c>
      <c r="M1884" s="509">
        <v>16831.689999999999</v>
      </c>
      <c r="N1884" s="509">
        <v>4</v>
      </c>
      <c r="O1884" s="509">
        <v>67326.759999999995</v>
      </c>
      <c r="P1884" s="522">
        <v>4</v>
      </c>
      <c r="Q1884" s="510">
        <v>16831.689999999999</v>
      </c>
    </row>
    <row r="1885" spans="1:17" ht="14.4" customHeight="1" x14ac:dyDescent="0.3">
      <c r="A1885" s="505" t="s">
        <v>2515</v>
      </c>
      <c r="B1885" s="506" t="s">
        <v>1917</v>
      </c>
      <c r="C1885" s="506" t="s">
        <v>1887</v>
      </c>
      <c r="D1885" s="506" t="s">
        <v>2456</v>
      </c>
      <c r="E1885" s="506" t="s">
        <v>2457</v>
      </c>
      <c r="F1885" s="509"/>
      <c r="G1885" s="509"/>
      <c r="H1885" s="509"/>
      <c r="I1885" s="509"/>
      <c r="J1885" s="509"/>
      <c r="K1885" s="509"/>
      <c r="L1885" s="509"/>
      <c r="M1885" s="509"/>
      <c r="N1885" s="509">
        <v>1</v>
      </c>
      <c r="O1885" s="509">
        <v>10645.01</v>
      </c>
      <c r="P1885" s="522"/>
      <c r="Q1885" s="510">
        <v>10645.01</v>
      </c>
    </row>
    <row r="1886" spans="1:17" ht="14.4" customHeight="1" x14ac:dyDescent="0.3">
      <c r="A1886" s="505" t="s">
        <v>2515</v>
      </c>
      <c r="B1886" s="506" t="s">
        <v>1917</v>
      </c>
      <c r="C1886" s="506" t="s">
        <v>1887</v>
      </c>
      <c r="D1886" s="506" t="s">
        <v>2045</v>
      </c>
      <c r="E1886" s="506" t="s">
        <v>2046</v>
      </c>
      <c r="F1886" s="509"/>
      <c r="G1886" s="509"/>
      <c r="H1886" s="509"/>
      <c r="I1886" s="509"/>
      <c r="J1886" s="509">
        <v>2</v>
      </c>
      <c r="K1886" s="509">
        <v>64358.18</v>
      </c>
      <c r="L1886" s="509"/>
      <c r="M1886" s="509">
        <v>32179.09</v>
      </c>
      <c r="N1886" s="509">
        <v>2</v>
      </c>
      <c r="O1886" s="509">
        <v>64358.18</v>
      </c>
      <c r="P1886" s="522"/>
      <c r="Q1886" s="510">
        <v>32179.09</v>
      </c>
    </row>
    <row r="1887" spans="1:17" ht="14.4" customHeight="1" x14ac:dyDescent="0.3">
      <c r="A1887" s="505" t="s">
        <v>2515</v>
      </c>
      <c r="B1887" s="506" t="s">
        <v>1917</v>
      </c>
      <c r="C1887" s="506" t="s">
        <v>1887</v>
      </c>
      <c r="D1887" s="506" t="s">
        <v>2047</v>
      </c>
      <c r="E1887" s="506" t="s">
        <v>2048</v>
      </c>
      <c r="F1887" s="509"/>
      <c r="G1887" s="509"/>
      <c r="H1887" s="509"/>
      <c r="I1887" s="509"/>
      <c r="J1887" s="509">
        <v>4</v>
      </c>
      <c r="K1887" s="509">
        <v>26348.52</v>
      </c>
      <c r="L1887" s="509"/>
      <c r="M1887" s="509">
        <v>6587.13</v>
      </c>
      <c r="N1887" s="509">
        <v>6</v>
      </c>
      <c r="O1887" s="509">
        <v>39522.78</v>
      </c>
      <c r="P1887" s="522"/>
      <c r="Q1887" s="510">
        <v>6587.13</v>
      </c>
    </row>
    <row r="1888" spans="1:17" ht="14.4" customHeight="1" x14ac:dyDescent="0.3">
      <c r="A1888" s="505" t="s">
        <v>2515</v>
      </c>
      <c r="B1888" s="506" t="s">
        <v>1917</v>
      </c>
      <c r="C1888" s="506" t="s">
        <v>1887</v>
      </c>
      <c r="D1888" s="506" t="s">
        <v>2049</v>
      </c>
      <c r="E1888" s="506" t="s">
        <v>2050</v>
      </c>
      <c r="F1888" s="509">
        <v>1</v>
      </c>
      <c r="G1888" s="509">
        <v>1841.62</v>
      </c>
      <c r="H1888" s="509">
        <v>1</v>
      </c>
      <c r="I1888" s="509">
        <v>1841.62</v>
      </c>
      <c r="J1888" s="509">
        <v>1</v>
      </c>
      <c r="K1888" s="509">
        <v>1841.62</v>
      </c>
      <c r="L1888" s="509">
        <v>1</v>
      </c>
      <c r="M1888" s="509">
        <v>1841.62</v>
      </c>
      <c r="N1888" s="509"/>
      <c r="O1888" s="509"/>
      <c r="P1888" s="522"/>
      <c r="Q1888" s="510"/>
    </row>
    <row r="1889" spans="1:17" ht="14.4" customHeight="1" x14ac:dyDescent="0.3">
      <c r="A1889" s="505" t="s">
        <v>2515</v>
      </c>
      <c r="B1889" s="506" t="s">
        <v>1917</v>
      </c>
      <c r="C1889" s="506" t="s">
        <v>1887</v>
      </c>
      <c r="D1889" s="506" t="s">
        <v>2384</v>
      </c>
      <c r="E1889" s="506" t="s">
        <v>2385</v>
      </c>
      <c r="F1889" s="509">
        <v>1</v>
      </c>
      <c r="G1889" s="509">
        <v>32601.31</v>
      </c>
      <c r="H1889" s="509">
        <v>1</v>
      </c>
      <c r="I1889" s="509">
        <v>32601.31</v>
      </c>
      <c r="J1889" s="509"/>
      <c r="K1889" s="509"/>
      <c r="L1889" s="509"/>
      <c r="M1889" s="509"/>
      <c r="N1889" s="509"/>
      <c r="O1889" s="509"/>
      <c r="P1889" s="522"/>
      <c r="Q1889" s="510"/>
    </row>
    <row r="1890" spans="1:17" ht="14.4" customHeight="1" x14ac:dyDescent="0.3">
      <c r="A1890" s="505" t="s">
        <v>2515</v>
      </c>
      <c r="B1890" s="506" t="s">
        <v>1917</v>
      </c>
      <c r="C1890" s="506" t="s">
        <v>1887</v>
      </c>
      <c r="D1890" s="506" t="s">
        <v>2386</v>
      </c>
      <c r="E1890" s="506" t="s">
        <v>2387</v>
      </c>
      <c r="F1890" s="509"/>
      <c r="G1890" s="509"/>
      <c r="H1890" s="509"/>
      <c r="I1890" s="509"/>
      <c r="J1890" s="509">
        <v>1</v>
      </c>
      <c r="K1890" s="509">
        <v>31629.82</v>
      </c>
      <c r="L1890" s="509"/>
      <c r="M1890" s="509">
        <v>31629.82</v>
      </c>
      <c r="N1890" s="509"/>
      <c r="O1890" s="509"/>
      <c r="P1890" s="522"/>
      <c r="Q1890" s="510"/>
    </row>
    <row r="1891" spans="1:17" ht="14.4" customHeight="1" x14ac:dyDescent="0.3">
      <c r="A1891" s="505" t="s">
        <v>2515</v>
      </c>
      <c r="B1891" s="506" t="s">
        <v>1917</v>
      </c>
      <c r="C1891" s="506" t="s">
        <v>1887</v>
      </c>
      <c r="D1891" s="506" t="s">
        <v>2342</v>
      </c>
      <c r="E1891" s="506" t="s">
        <v>2343</v>
      </c>
      <c r="F1891" s="509">
        <v>2</v>
      </c>
      <c r="G1891" s="509">
        <v>52999.64</v>
      </c>
      <c r="H1891" s="509">
        <v>1</v>
      </c>
      <c r="I1891" s="509">
        <v>26499.82</v>
      </c>
      <c r="J1891" s="509">
        <v>2</v>
      </c>
      <c r="K1891" s="509">
        <v>52999.64</v>
      </c>
      <c r="L1891" s="509">
        <v>1</v>
      </c>
      <c r="M1891" s="509">
        <v>26499.82</v>
      </c>
      <c r="N1891" s="509">
        <v>1</v>
      </c>
      <c r="O1891" s="509">
        <v>26499.82</v>
      </c>
      <c r="P1891" s="522">
        <v>0.5</v>
      </c>
      <c r="Q1891" s="510">
        <v>26499.82</v>
      </c>
    </row>
    <row r="1892" spans="1:17" ht="14.4" customHeight="1" x14ac:dyDescent="0.3">
      <c r="A1892" s="505" t="s">
        <v>2515</v>
      </c>
      <c r="B1892" s="506" t="s">
        <v>1917</v>
      </c>
      <c r="C1892" s="506" t="s">
        <v>1887</v>
      </c>
      <c r="D1892" s="506" t="s">
        <v>2063</v>
      </c>
      <c r="E1892" s="506" t="s">
        <v>2064</v>
      </c>
      <c r="F1892" s="509"/>
      <c r="G1892" s="509"/>
      <c r="H1892" s="509"/>
      <c r="I1892" s="509"/>
      <c r="J1892" s="509">
        <v>1</v>
      </c>
      <c r="K1892" s="509">
        <v>4360</v>
      </c>
      <c r="L1892" s="509"/>
      <c r="M1892" s="509">
        <v>4360</v>
      </c>
      <c r="N1892" s="509"/>
      <c r="O1892" s="509"/>
      <c r="P1892" s="522"/>
      <c r="Q1892" s="510"/>
    </row>
    <row r="1893" spans="1:17" ht="14.4" customHeight="1" x14ac:dyDescent="0.3">
      <c r="A1893" s="505" t="s">
        <v>2515</v>
      </c>
      <c r="B1893" s="506" t="s">
        <v>1917</v>
      </c>
      <c r="C1893" s="506" t="s">
        <v>1887</v>
      </c>
      <c r="D1893" s="506" t="s">
        <v>2285</v>
      </c>
      <c r="E1893" s="506" t="s">
        <v>2286</v>
      </c>
      <c r="F1893" s="509"/>
      <c r="G1893" s="509"/>
      <c r="H1893" s="509"/>
      <c r="I1893" s="509"/>
      <c r="J1893" s="509">
        <v>3</v>
      </c>
      <c r="K1893" s="509">
        <v>99375.78</v>
      </c>
      <c r="L1893" s="509"/>
      <c r="M1893" s="509">
        <v>33125.26</v>
      </c>
      <c r="N1893" s="509">
        <v>1</v>
      </c>
      <c r="O1893" s="509">
        <v>33125.26</v>
      </c>
      <c r="P1893" s="522"/>
      <c r="Q1893" s="510">
        <v>33125.26</v>
      </c>
    </row>
    <row r="1894" spans="1:17" ht="14.4" customHeight="1" x14ac:dyDescent="0.3">
      <c r="A1894" s="505" t="s">
        <v>2515</v>
      </c>
      <c r="B1894" s="506" t="s">
        <v>1917</v>
      </c>
      <c r="C1894" s="506" t="s">
        <v>1887</v>
      </c>
      <c r="D1894" s="506" t="s">
        <v>2067</v>
      </c>
      <c r="E1894" s="506" t="s">
        <v>2068</v>
      </c>
      <c r="F1894" s="509"/>
      <c r="G1894" s="509"/>
      <c r="H1894" s="509"/>
      <c r="I1894" s="509"/>
      <c r="J1894" s="509"/>
      <c r="K1894" s="509"/>
      <c r="L1894" s="509"/>
      <c r="M1894" s="509"/>
      <c r="N1894" s="509">
        <v>1</v>
      </c>
      <c r="O1894" s="509">
        <v>380.86</v>
      </c>
      <c r="P1894" s="522"/>
      <c r="Q1894" s="510">
        <v>380.86</v>
      </c>
    </row>
    <row r="1895" spans="1:17" ht="14.4" customHeight="1" x14ac:dyDescent="0.3">
      <c r="A1895" s="505" t="s">
        <v>2515</v>
      </c>
      <c r="B1895" s="506" t="s">
        <v>1917</v>
      </c>
      <c r="C1895" s="506" t="s">
        <v>1887</v>
      </c>
      <c r="D1895" s="506" t="s">
        <v>2069</v>
      </c>
      <c r="E1895" s="506" t="s">
        <v>2070</v>
      </c>
      <c r="F1895" s="509"/>
      <c r="G1895" s="509"/>
      <c r="H1895" s="509"/>
      <c r="I1895" s="509"/>
      <c r="J1895" s="509">
        <v>1</v>
      </c>
      <c r="K1895" s="509">
        <v>38086.36</v>
      </c>
      <c r="L1895" s="509"/>
      <c r="M1895" s="509">
        <v>38086.36</v>
      </c>
      <c r="N1895" s="509"/>
      <c r="O1895" s="509"/>
      <c r="P1895" s="522"/>
      <c r="Q1895" s="510"/>
    </row>
    <row r="1896" spans="1:17" ht="14.4" customHeight="1" x14ac:dyDescent="0.3">
      <c r="A1896" s="505" t="s">
        <v>2515</v>
      </c>
      <c r="B1896" s="506" t="s">
        <v>1917</v>
      </c>
      <c r="C1896" s="506" t="s">
        <v>1887</v>
      </c>
      <c r="D1896" s="506" t="s">
        <v>2466</v>
      </c>
      <c r="E1896" s="506" t="s">
        <v>2467</v>
      </c>
      <c r="F1896" s="509"/>
      <c r="G1896" s="509"/>
      <c r="H1896" s="509"/>
      <c r="I1896" s="509"/>
      <c r="J1896" s="509"/>
      <c r="K1896" s="509"/>
      <c r="L1896" s="509"/>
      <c r="M1896" s="509"/>
      <c r="N1896" s="509">
        <v>3</v>
      </c>
      <c r="O1896" s="509">
        <v>9535.89</v>
      </c>
      <c r="P1896" s="522"/>
      <c r="Q1896" s="510">
        <v>3178.6299999999997</v>
      </c>
    </row>
    <row r="1897" spans="1:17" ht="14.4" customHeight="1" x14ac:dyDescent="0.3">
      <c r="A1897" s="505" t="s">
        <v>2515</v>
      </c>
      <c r="B1897" s="506" t="s">
        <v>1917</v>
      </c>
      <c r="C1897" s="506" t="s">
        <v>1894</v>
      </c>
      <c r="D1897" s="506" t="s">
        <v>2089</v>
      </c>
      <c r="E1897" s="506" t="s">
        <v>2090</v>
      </c>
      <c r="F1897" s="509"/>
      <c r="G1897" s="509"/>
      <c r="H1897" s="509"/>
      <c r="I1897" s="509"/>
      <c r="J1897" s="509"/>
      <c r="K1897" s="509"/>
      <c r="L1897" s="509"/>
      <c r="M1897" s="509"/>
      <c r="N1897" s="509">
        <v>1</v>
      </c>
      <c r="O1897" s="509">
        <v>207</v>
      </c>
      <c r="P1897" s="522"/>
      <c r="Q1897" s="510">
        <v>207</v>
      </c>
    </row>
    <row r="1898" spans="1:17" ht="14.4" customHeight="1" x14ac:dyDescent="0.3">
      <c r="A1898" s="505" t="s">
        <v>2515</v>
      </c>
      <c r="B1898" s="506" t="s">
        <v>1917</v>
      </c>
      <c r="C1898" s="506" t="s">
        <v>1894</v>
      </c>
      <c r="D1898" s="506" t="s">
        <v>2091</v>
      </c>
      <c r="E1898" s="506" t="s">
        <v>2092</v>
      </c>
      <c r="F1898" s="509">
        <v>1</v>
      </c>
      <c r="G1898" s="509">
        <v>150</v>
      </c>
      <c r="H1898" s="509">
        <v>1</v>
      </c>
      <c r="I1898" s="509">
        <v>150</v>
      </c>
      <c r="J1898" s="509"/>
      <c r="K1898" s="509"/>
      <c r="L1898" s="509"/>
      <c r="M1898" s="509"/>
      <c r="N1898" s="509"/>
      <c r="O1898" s="509"/>
      <c r="P1898" s="522"/>
      <c r="Q1898" s="510"/>
    </row>
    <row r="1899" spans="1:17" ht="14.4" customHeight="1" x14ac:dyDescent="0.3">
      <c r="A1899" s="505" t="s">
        <v>2515</v>
      </c>
      <c r="B1899" s="506" t="s">
        <v>1917</v>
      </c>
      <c r="C1899" s="506" t="s">
        <v>1894</v>
      </c>
      <c r="D1899" s="506" t="s">
        <v>2093</v>
      </c>
      <c r="E1899" s="506" t="s">
        <v>2094</v>
      </c>
      <c r="F1899" s="509">
        <v>1</v>
      </c>
      <c r="G1899" s="509">
        <v>182</v>
      </c>
      <c r="H1899" s="509">
        <v>1</v>
      </c>
      <c r="I1899" s="509">
        <v>182</v>
      </c>
      <c r="J1899" s="509"/>
      <c r="K1899" s="509"/>
      <c r="L1899" s="509"/>
      <c r="M1899" s="509"/>
      <c r="N1899" s="509"/>
      <c r="O1899" s="509"/>
      <c r="P1899" s="522"/>
      <c r="Q1899" s="510"/>
    </row>
    <row r="1900" spans="1:17" ht="14.4" customHeight="1" x14ac:dyDescent="0.3">
      <c r="A1900" s="505" t="s">
        <v>2515</v>
      </c>
      <c r="B1900" s="506" t="s">
        <v>1917</v>
      </c>
      <c r="C1900" s="506" t="s">
        <v>1894</v>
      </c>
      <c r="D1900" s="506" t="s">
        <v>2095</v>
      </c>
      <c r="E1900" s="506" t="s">
        <v>2096</v>
      </c>
      <c r="F1900" s="509">
        <v>6</v>
      </c>
      <c r="G1900" s="509">
        <v>744</v>
      </c>
      <c r="H1900" s="509">
        <v>1</v>
      </c>
      <c r="I1900" s="509">
        <v>124</v>
      </c>
      <c r="J1900" s="509">
        <v>12</v>
      </c>
      <c r="K1900" s="509">
        <v>1495</v>
      </c>
      <c r="L1900" s="509">
        <v>2.0094086021505375</v>
      </c>
      <c r="M1900" s="509">
        <v>124.58333333333333</v>
      </c>
      <c r="N1900" s="509">
        <v>12</v>
      </c>
      <c r="O1900" s="509">
        <v>1500</v>
      </c>
      <c r="P1900" s="522">
        <v>2.0161290322580645</v>
      </c>
      <c r="Q1900" s="510">
        <v>125</v>
      </c>
    </row>
    <row r="1901" spans="1:17" ht="14.4" customHeight="1" x14ac:dyDescent="0.3">
      <c r="A1901" s="505" t="s">
        <v>2515</v>
      </c>
      <c r="B1901" s="506" t="s">
        <v>1917</v>
      </c>
      <c r="C1901" s="506" t="s">
        <v>1894</v>
      </c>
      <c r="D1901" s="506" t="s">
        <v>2097</v>
      </c>
      <c r="E1901" s="506" t="s">
        <v>2098</v>
      </c>
      <c r="F1901" s="509">
        <v>14</v>
      </c>
      <c r="G1901" s="509">
        <v>3038</v>
      </c>
      <c r="H1901" s="509">
        <v>1</v>
      </c>
      <c r="I1901" s="509">
        <v>217</v>
      </c>
      <c r="J1901" s="509">
        <v>27</v>
      </c>
      <c r="K1901" s="509">
        <v>5864</v>
      </c>
      <c r="L1901" s="509">
        <v>1.9302172481895985</v>
      </c>
      <c r="M1901" s="509">
        <v>217.18518518518519</v>
      </c>
      <c r="N1901" s="509">
        <v>23</v>
      </c>
      <c r="O1901" s="509">
        <v>5037</v>
      </c>
      <c r="P1901" s="522">
        <v>1.6579986833443054</v>
      </c>
      <c r="Q1901" s="510">
        <v>219</v>
      </c>
    </row>
    <row r="1902" spans="1:17" ht="14.4" customHeight="1" x14ac:dyDescent="0.3">
      <c r="A1902" s="505" t="s">
        <v>2515</v>
      </c>
      <c r="B1902" s="506" t="s">
        <v>1917</v>
      </c>
      <c r="C1902" s="506" t="s">
        <v>1894</v>
      </c>
      <c r="D1902" s="506" t="s">
        <v>2103</v>
      </c>
      <c r="E1902" s="506" t="s">
        <v>2104</v>
      </c>
      <c r="F1902" s="509">
        <v>21</v>
      </c>
      <c r="G1902" s="509">
        <v>4599</v>
      </c>
      <c r="H1902" s="509">
        <v>1</v>
      </c>
      <c r="I1902" s="509">
        <v>219</v>
      </c>
      <c r="J1902" s="509">
        <v>20</v>
      </c>
      <c r="K1902" s="509">
        <v>4388</v>
      </c>
      <c r="L1902" s="509">
        <v>0.95412046096977599</v>
      </c>
      <c r="M1902" s="509">
        <v>219.4</v>
      </c>
      <c r="N1902" s="509">
        <v>51</v>
      </c>
      <c r="O1902" s="509">
        <v>11271</v>
      </c>
      <c r="P1902" s="522">
        <v>2.4507501630789301</v>
      </c>
      <c r="Q1902" s="510">
        <v>221</v>
      </c>
    </row>
    <row r="1903" spans="1:17" ht="14.4" customHeight="1" x14ac:dyDescent="0.3">
      <c r="A1903" s="505" t="s">
        <v>2515</v>
      </c>
      <c r="B1903" s="506" t="s">
        <v>1917</v>
      </c>
      <c r="C1903" s="506" t="s">
        <v>1894</v>
      </c>
      <c r="D1903" s="506" t="s">
        <v>2105</v>
      </c>
      <c r="E1903" s="506" t="s">
        <v>2106</v>
      </c>
      <c r="F1903" s="509">
        <v>7</v>
      </c>
      <c r="G1903" s="509">
        <v>4263</v>
      </c>
      <c r="H1903" s="509">
        <v>1</v>
      </c>
      <c r="I1903" s="509">
        <v>609</v>
      </c>
      <c r="J1903" s="509">
        <v>7</v>
      </c>
      <c r="K1903" s="509">
        <v>4281</v>
      </c>
      <c r="L1903" s="509">
        <v>1.0042223786066151</v>
      </c>
      <c r="M1903" s="509">
        <v>611.57142857142856</v>
      </c>
      <c r="N1903" s="509">
        <v>8</v>
      </c>
      <c r="O1903" s="509">
        <v>4904</v>
      </c>
      <c r="P1903" s="522">
        <v>1.1503635937133474</v>
      </c>
      <c r="Q1903" s="510">
        <v>613</v>
      </c>
    </row>
    <row r="1904" spans="1:17" ht="14.4" customHeight="1" x14ac:dyDescent="0.3">
      <c r="A1904" s="505" t="s">
        <v>2515</v>
      </c>
      <c r="B1904" s="506" t="s">
        <v>1917</v>
      </c>
      <c r="C1904" s="506" t="s">
        <v>1894</v>
      </c>
      <c r="D1904" s="506" t="s">
        <v>2119</v>
      </c>
      <c r="E1904" s="506" t="s">
        <v>2120</v>
      </c>
      <c r="F1904" s="509">
        <v>1</v>
      </c>
      <c r="G1904" s="509">
        <v>257</v>
      </c>
      <c r="H1904" s="509">
        <v>1</v>
      </c>
      <c r="I1904" s="509">
        <v>257</v>
      </c>
      <c r="J1904" s="509"/>
      <c r="K1904" s="509"/>
      <c r="L1904" s="509"/>
      <c r="M1904" s="509"/>
      <c r="N1904" s="509">
        <v>1</v>
      </c>
      <c r="O1904" s="509">
        <v>259</v>
      </c>
      <c r="P1904" s="522">
        <v>1.0077821011673151</v>
      </c>
      <c r="Q1904" s="510">
        <v>259</v>
      </c>
    </row>
    <row r="1905" spans="1:17" ht="14.4" customHeight="1" x14ac:dyDescent="0.3">
      <c r="A1905" s="505" t="s">
        <v>2515</v>
      </c>
      <c r="B1905" s="506" t="s">
        <v>1917</v>
      </c>
      <c r="C1905" s="506" t="s">
        <v>1894</v>
      </c>
      <c r="D1905" s="506" t="s">
        <v>2121</v>
      </c>
      <c r="E1905" s="506" t="s">
        <v>2122</v>
      </c>
      <c r="F1905" s="509">
        <v>1</v>
      </c>
      <c r="G1905" s="509">
        <v>326</v>
      </c>
      <c r="H1905" s="509">
        <v>1</v>
      </c>
      <c r="I1905" s="509">
        <v>326</v>
      </c>
      <c r="J1905" s="509">
        <v>2</v>
      </c>
      <c r="K1905" s="509">
        <v>652</v>
      </c>
      <c r="L1905" s="509">
        <v>2</v>
      </c>
      <c r="M1905" s="509">
        <v>326</v>
      </c>
      <c r="N1905" s="509"/>
      <c r="O1905" s="509"/>
      <c r="P1905" s="522"/>
      <c r="Q1905" s="510"/>
    </row>
    <row r="1906" spans="1:17" ht="14.4" customHeight="1" x14ac:dyDescent="0.3">
      <c r="A1906" s="505" t="s">
        <v>2515</v>
      </c>
      <c r="B1906" s="506" t="s">
        <v>1917</v>
      </c>
      <c r="C1906" s="506" t="s">
        <v>1894</v>
      </c>
      <c r="D1906" s="506" t="s">
        <v>2125</v>
      </c>
      <c r="E1906" s="506" t="s">
        <v>2126</v>
      </c>
      <c r="F1906" s="509">
        <v>1</v>
      </c>
      <c r="G1906" s="509">
        <v>4127</v>
      </c>
      <c r="H1906" s="509">
        <v>1</v>
      </c>
      <c r="I1906" s="509">
        <v>4127</v>
      </c>
      <c r="J1906" s="509">
        <v>8</v>
      </c>
      <c r="K1906" s="509">
        <v>33032</v>
      </c>
      <c r="L1906" s="509">
        <v>8.0038769081657382</v>
      </c>
      <c r="M1906" s="509">
        <v>4129</v>
      </c>
      <c r="N1906" s="509">
        <v>6</v>
      </c>
      <c r="O1906" s="509">
        <v>24834</v>
      </c>
      <c r="P1906" s="522">
        <v>6.0174460867458199</v>
      </c>
      <c r="Q1906" s="510">
        <v>4139</v>
      </c>
    </row>
    <row r="1907" spans="1:17" ht="14.4" customHeight="1" x14ac:dyDescent="0.3">
      <c r="A1907" s="505" t="s">
        <v>2515</v>
      </c>
      <c r="B1907" s="506" t="s">
        <v>1917</v>
      </c>
      <c r="C1907" s="506" t="s">
        <v>1894</v>
      </c>
      <c r="D1907" s="506" t="s">
        <v>2127</v>
      </c>
      <c r="E1907" s="506" t="s">
        <v>2128</v>
      </c>
      <c r="F1907" s="509">
        <v>4</v>
      </c>
      <c r="G1907" s="509">
        <v>1112</v>
      </c>
      <c r="H1907" s="509">
        <v>1</v>
      </c>
      <c r="I1907" s="509">
        <v>278</v>
      </c>
      <c r="J1907" s="509">
        <v>2</v>
      </c>
      <c r="K1907" s="509">
        <v>557</v>
      </c>
      <c r="L1907" s="509">
        <v>0.50089928057553956</v>
      </c>
      <c r="M1907" s="509">
        <v>278.5</v>
      </c>
      <c r="N1907" s="509">
        <v>1</v>
      </c>
      <c r="O1907" s="509">
        <v>279</v>
      </c>
      <c r="P1907" s="522">
        <v>0.25089928057553956</v>
      </c>
      <c r="Q1907" s="510">
        <v>279</v>
      </c>
    </row>
    <row r="1908" spans="1:17" ht="14.4" customHeight="1" x14ac:dyDescent="0.3">
      <c r="A1908" s="505" t="s">
        <v>2515</v>
      </c>
      <c r="B1908" s="506" t="s">
        <v>1917</v>
      </c>
      <c r="C1908" s="506" t="s">
        <v>1894</v>
      </c>
      <c r="D1908" s="506" t="s">
        <v>2129</v>
      </c>
      <c r="E1908" s="506" t="s">
        <v>2130</v>
      </c>
      <c r="F1908" s="509">
        <v>1</v>
      </c>
      <c r="G1908" s="509">
        <v>6250</v>
      </c>
      <c r="H1908" s="509">
        <v>1</v>
      </c>
      <c r="I1908" s="509">
        <v>6250</v>
      </c>
      <c r="J1908" s="509">
        <v>4</v>
      </c>
      <c r="K1908" s="509">
        <v>25030</v>
      </c>
      <c r="L1908" s="509">
        <v>4.0048000000000004</v>
      </c>
      <c r="M1908" s="509">
        <v>6257.5</v>
      </c>
      <c r="N1908" s="509"/>
      <c r="O1908" s="509"/>
      <c r="P1908" s="522"/>
      <c r="Q1908" s="510"/>
    </row>
    <row r="1909" spans="1:17" ht="14.4" customHeight="1" x14ac:dyDescent="0.3">
      <c r="A1909" s="505" t="s">
        <v>2515</v>
      </c>
      <c r="B1909" s="506" t="s">
        <v>1917</v>
      </c>
      <c r="C1909" s="506" t="s">
        <v>1894</v>
      </c>
      <c r="D1909" s="506" t="s">
        <v>2131</v>
      </c>
      <c r="E1909" s="506" t="s">
        <v>2132</v>
      </c>
      <c r="F1909" s="509">
        <v>1</v>
      </c>
      <c r="G1909" s="509">
        <v>1515</v>
      </c>
      <c r="H1909" s="509">
        <v>1</v>
      </c>
      <c r="I1909" s="509">
        <v>1515</v>
      </c>
      <c r="J1909" s="509">
        <v>2</v>
      </c>
      <c r="K1909" s="509">
        <v>3030</v>
      </c>
      <c r="L1909" s="509">
        <v>2</v>
      </c>
      <c r="M1909" s="509">
        <v>1515</v>
      </c>
      <c r="N1909" s="509">
        <v>1</v>
      </c>
      <c r="O1909" s="509">
        <v>1527</v>
      </c>
      <c r="P1909" s="522">
        <v>1.0079207920792079</v>
      </c>
      <c r="Q1909" s="510">
        <v>1527</v>
      </c>
    </row>
    <row r="1910" spans="1:17" ht="14.4" customHeight="1" x14ac:dyDescent="0.3">
      <c r="A1910" s="505" t="s">
        <v>2515</v>
      </c>
      <c r="B1910" s="506" t="s">
        <v>1917</v>
      </c>
      <c r="C1910" s="506" t="s">
        <v>1894</v>
      </c>
      <c r="D1910" s="506" t="s">
        <v>2321</v>
      </c>
      <c r="E1910" s="506" t="s">
        <v>2322</v>
      </c>
      <c r="F1910" s="509">
        <v>2</v>
      </c>
      <c r="G1910" s="509">
        <v>30098</v>
      </c>
      <c r="H1910" s="509">
        <v>1</v>
      </c>
      <c r="I1910" s="509">
        <v>15049</v>
      </c>
      <c r="J1910" s="509">
        <v>3</v>
      </c>
      <c r="K1910" s="509">
        <v>45147</v>
      </c>
      <c r="L1910" s="509">
        <v>1.5</v>
      </c>
      <c r="M1910" s="509">
        <v>15049</v>
      </c>
      <c r="N1910" s="509"/>
      <c r="O1910" s="509"/>
      <c r="P1910" s="522"/>
      <c r="Q1910" s="510"/>
    </row>
    <row r="1911" spans="1:17" ht="14.4" customHeight="1" x14ac:dyDescent="0.3">
      <c r="A1911" s="505" t="s">
        <v>2515</v>
      </c>
      <c r="B1911" s="506" t="s">
        <v>1917</v>
      </c>
      <c r="C1911" s="506" t="s">
        <v>1894</v>
      </c>
      <c r="D1911" s="506" t="s">
        <v>2137</v>
      </c>
      <c r="E1911" s="506" t="s">
        <v>2138</v>
      </c>
      <c r="F1911" s="509">
        <v>23</v>
      </c>
      <c r="G1911" s="509">
        <v>87745</v>
      </c>
      <c r="H1911" s="509">
        <v>1</v>
      </c>
      <c r="I1911" s="509">
        <v>3815</v>
      </c>
      <c r="J1911" s="509">
        <v>38</v>
      </c>
      <c r="K1911" s="509">
        <v>145030</v>
      </c>
      <c r="L1911" s="509">
        <v>1.6528577126901818</v>
      </c>
      <c r="M1911" s="509">
        <v>3816.5789473684213</v>
      </c>
      <c r="N1911" s="509">
        <v>21</v>
      </c>
      <c r="O1911" s="509">
        <v>80304</v>
      </c>
      <c r="P1911" s="522">
        <v>0.91519744714798568</v>
      </c>
      <c r="Q1911" s="510">
        <v>3824</v>
      </c>
    </row>
    <row r="1912" spans="1:17" ht="14.4" customHeight="1" x14ac:dyDescent="0.3">
      <c r="A1912" s="505" t="s">
        <v>2515</v>
      </c>
      <c r="B1912" s="506" t="s">
        <v>1917</v>
      </c>
      <c r="C1912" s="506" t="s">
        <v>1894</v>
      </c>
      <c r="D1912" s="506" t="s">
        <v>2139</v>
      </c>
      <c r="E1912" s="506" t="s">
        <v>2140</v>
      </c>
      <c r="F1912" s="509"/>
      <c r="G1912" s="509"/>
      <c r="H1912" s="509"/>
      <c r="I1912" s="509"/>
      <c r="J1912" s="509">
        <v>4</v>
      </c>
      <c r="K1912" s="509">
        <v>20608</v>
      </c>
      <c r="L1912" s="509"/>
      <c r="M1912" s="509">
        <v>5152</v>
      </c>
      <c r="N1912" s="509">
        <v>2</v>
      </c>
      <c r="O1912" s="509">
        <v>10324</v>
      </c>
      <c r="P1912" s="522"/>
      <c r="Q1912" s="510">
        <v>5162</v>
      </c>
    </row>
    <row r="1913" spans="1:17" ht="14.4" customHeight="1" x14ac:dyDescent="0.3">
      <c r="A1913" s="505" t="s">
        <v>2515</v>
      </c>
      <c r="B1913" s="506" t="s">
        <v>1917</v>
      </c>
      <c r="C1913" s="506" t="s">
        <v>1894</v>
      </c>
      <c r="D1913" s="506" t="s">
        <v>2141</v>
      </c>
      <c r="E1913" s="506" t="s">
        <v>2142</v>
      </c>
      <c r="F1913" s="509">
        <v>13</v>
      </c>
      <c r="G1913" s="509">
        <v>101855</v>
      </c>
      <c r="H1913" s="509">
        <v>1</v>
      </c>
      <c r="I1913" s="509">
        <v>7835</v>
      </c>
      <c r="J1913" s="509">
        <v>23</v>
      </c>
      <c r="K1913" s="509">
        <v>180296</v>
      </c>
      <c r="L1913" s="509">
        <v>1.7701241961612095</v>
      </c>
      <c r="M1913" s="509">
        <v>7838.95652173913</v>
      </c>
      <c r="N1913" s="509">
        <v>6</v>
      </c>
      <c r="O1913" s="509">
        <v>47118</v>
      </c>
      <c r="P1913" s="522">
        <v>0.46259879240096213</v>
      </c>
      <c r="Q1913" s="510">
        <v>7853</v>
      </c>
    </row>
    <row r="1914" spans="1:17" ht="14.4" customHeight="1" x14ac:dyDescent="0.3">
      <c r="A1914" s="505" t="s">
        <v>2515</v>
      </c>
      <c r="B1914" s="506" t="s">
        <v>1917</v>
      </c>
      <c r="C1914" s="506" t="s">
        <v>1894</v>
      </c>
      <c r="D1914" s="506" t="s">
        <v>2143</v>
      </c>
      <c r="E1914" s="506" t="s">
        <v>2144</v>
      </c>
      <c r="F1914" s="509">
        <v>1</v>
      </c>
      <c r="G1914" s="509">
        <v>1657</v>
      </c>
      <c r="H1914" s="509">
        <v>1</v>
      </c>
      <c r="I1914" s="509">
        <v>1657</v>
      </c>
      <c r="J1914" s="509">
        <v>4</v>
      </c>
      <c r="K1914" s="509">
        <v>6646</v>
      </c>
      <c r="L1914" s="509">
        <v>4.0108630054315029</v>
      </c>
      <c r="M1914" s="509">
        <v>1661.5</v>
      </c>
      <c r="N1914" s="509"/>
      <c r="O1914" s="509"/>
      <c r="P1914" s="522"/>
      <c r="Q1914" s="510"/>
    </row>
    <row r="1915" spans="1:17" ht="14.4" customHeight="1" x14ac:dyDescent="0.3">
      <c r="A1915" s="505" t="s">
        <v>2515</v>
      </c>
      <c r="B1915" s="506" t="s">
        <v>1917</v>
      </c>
      <c r="C1915" s="506" t="s">
        <v>1894</v>
      </c>
      <c r="D1915" s="506" t="s">
        <v>2153</v>
      </c>
      <c r="E1915" s="506" t="s">
        <v>2154</v>
      </c>
      <c r="F1915" s="509">
        <v>25</v>
      </c>
      <c r="G1915" s="509">
        <v>31925</v>
      </c>
      <c r="H1915" s="509">
        <v>1</v>
      </c>
      <c r="I1915" s="509">
        <v>1277</v>
      </c>
      <c r="J1915" s="509">
        <v>24</v>
      </c>
      <c r="K1915" s="509">
        <v>30678</v>
      </c>
      <c r="L1915" s="509">
        <v>0.96093970242756466</v>
      </c>
      <c r="M1915" s="509">
        <v>1278.25</v>
      </c>
      <c r="N1915" s="509">
        <v>25</v>
      </c>
      <c r="O1915" s="509">
        <v>32025</v>
      </c>
      <c r="P1915" s="522">
        <v>1.0031323414252153</v>
      </c>
      <c r="Q1915" s="510">
        <v>1281</v>
      </c>
    </row>
    <row r="1916" spans="1:17" ht="14.4" customHeight="1" x14ac:dyDescent="0.3">
      <c r="A1916" s="505" t="s">
        <v>2515</v>
      </c>
      <c r="B1916" s="506" t="s">
        <v>1917</v>
      </c>
      <c r="C1916" s="506" t="s">
        <v>1894</v>
      </c>
      <c r="D1916" s="506" t="s">
        <v>2155</v>
      </c>
      <c r="E1916" s="506" t="s">
        <v>2156</v>
      </c>
      <c r="F1916" s="509">
        <v>24</v>
      </c>
      <c r="G1916" s="509">
        <v>27936</v>
      </c>
      <c r="H1916" s="509">
        <v>1</v>
      </c>
      <c r="I1916" s="509">
        <v>1164</v>
      </c>
      <c r="J1916" s="509">
        <v>21</v>
      </c>
      <c r="K1916" s="509">
        <v>24462</v>
      </c>
      <c r="L1916" s="509">
        <v>0.87564432989690721</v>
      </c>
      <c r="M1916" s="509">
        <v>1164.8571428571429</v>
      </c>
      <c r="N1916" s="509">
        <v>20</v>
      </c>
      <c r="O1916" s="509">
        <v>23340</v>
      </c>
      <c r="P1916" s="522">
        <v>0.83548109965635742</v>
      </c>
      <c r="Q1916" s="510">
        <v>1167</v>
      </c>
    </row>
    <row r="1917" spans="1:17" ht="14.4" customHeight="1" x14ac:dyDescent="0.3">
      <c r="A1917" s="505" t="s">
        <v>2515</v>
      </c>
      <c r="B1917" s="506" t="s">
        <v>1917</v>
      </c>
      <c r="C1917" s="506" t="s">
        <v>1894</v>
      </c>
      <c r="D1917" s="506" t="s">
        <v>2157</v>
      </c>
      <c r="E1917" s="506" t="s">
        <v>2158</v>
      </c>
      <c r="F1917" s="509">
        <v>3</v>
      </c>
      <c r="G1917" s="509">
        <v>15204</v>
      </c>
      <c r="H1917" s="509">
        <v>1</v>
      </c>
      <c r="I1917" s="509">
        <v>5068</v>
      </c>
      <c r="J1917" s="509">
        <v>1</v>
      </c>
      <c r="K1917" s="509">
        <v>5074</v>
      </c>
      <c r="L1917" s="509">
        <v>0.3337279663246514</v>
      </c>
      <c r="M1917" s="509">
        <v>5074</v>
      </c>
      <c r="N1917" s="509">
        <v>1</v>
      </c>
      <c r="O1917" s="509">
        <v>5076</v>
      </c>
      <c r="P1917" s="522">
        <v>0.33385951065509079</v>
      </c>
      <c r="Q1917" s="510">
        <v>5076</v>
      </c>
    </row>
    <row r="1918" spans="1:17" ht="14.4" customHeight="1" x14ac:dyDescent="0.3">
      <c r="A1918" s="505" t="s">
        <v>2515</v>
      </c>
      <c r="B1918" s="506" t="s">
        <v>1917</v>
      </c>
      <c r="C1918" s="506" t="s">
        <v>1894</v>
      </c>
      <c r="D1918" s="506" t="s">
        <v>2159</v>
      </c>
      <c r="E1918" s="506" t="s">
        <v>2160</v>
      </c>
      <c r="F1918" s="509">
        <v>1</v>
      </c>
      <c r="G1918" s="509">
        <v>7673</v>
      </c>
      <c r="H1918" s="509">
        <v>1</v>
      </c>
      <c r="I1918" s="509">
        <v>7673</v>
      </c>
      <c r="J1918" s="509"/>
      <c r="K1918" s="509"/>
      <c r="L1918" s="509"/>
      <c r="M1918" s="509"/>
      <c r="N1918" s="509"/>
      <c r="O1918" s="509"/>
      <c r="P1918" s="522"/>
      <c r="Q1918" s="510"/>
    </row>
    <row r="1919" spans="1:17" ht="14.4" customHeight="1" x14ac:dyDescent="0.3">
      <c r="A1919" s="505" t="s">
        <v>2515</v>
      </c>
      <c r="B1919" s="506" t="s">
        <v>1917</v>
      </c>
      <c r="C1919" s="506" t="s">
        <v>1894</v>
      </c>
      <c r="D1919" s="506" t="s">
        <v>2323</v>
      </c>
      <c r="E1919" s="506" t="s">
        <v>2324</v>
      </c>
      <c r="F1919" s="509">
        <v>2</v>
      </c>
      <c r="G1919" s="509">
        <v>0</v>
      </c>
      <c r="H1919" s="509"/>
      <c r="I1919" s="509">
        <v>0</v>
      </c>
      <c r="J1919" s="509">
        <v>3</v>
      </c>
      <c r="K1919" s="509">
        <v>0</v>
      </c>
      <c r="L1919" s="509"/>
      <c r="M1919" s="509">
        <v>0</v>
      </c>
      <c r="N1919" s="509"/>
      <c r="O1919" s="509"/>
      <c r="P1919" s="522"/>
      <c r="Q1919" s="510"/>
    </row>
    <row r="1920" spans="1:17" ht="14.4" customHeight="1" x14ac:dyDescent="0.3">
      <c r="A1920" s="505" t="s">
        <v>2515</v>
      </c>
      <c r="B1920" s="506" t="s">
        <v>1917</v>
      </c>
      <c r="C1920" s="506" t="s">
        <v>1894</v>
      </c>
      <c r="D1920" s="506" t="s">
        <v>2167</v>
      </c>
      <c r="E1920" s="506" t="s">
        <v>2168</v>
      </c>
      <c r="F1920" s="509">
        <v>412</v>
      </c>
      <c r="G1920" s="509">
        <v>71276</v>
      </c>
      <c r="H1920" s="509">
        <v>1</v>
      </c>
      <c r="I1920" s="509">
        <v>173</v>
      </c>
      <c r="J1920" s="509">
        <v>401</v>
      </c>
      <c r="K1920" s="509">
        <v>68842</v>
      </c>
      <c r="L1920" s="509">
        <v>0.96585105785958802</v>
      </c>
      <c r="M1920" s="509">
        <v>171.67581047381546</v>
      </c>
      <c r="N1920" s="509">
        <v>355</v>
      </c>
      <c r="O1920" s="509">
        <v>62125</v>
      </c>
      <c r="P1920" s="522">
        <v>0.87161176272518104</v>
      </c>
      <c r="Q1920" s="510">
        <v>175</v>
      </c>
    </row>
    <row r="1921" spans="1:17" ht="14.4" customHeight="1" x14ac:dyDescent="0.3">
      <c r="A1921" s="505" t="s">
        <v>2515</v>
      </c>
      <c r="B1921" s="506" t="s">
        <v>1917</v>
      </c>
      <c r="C1921" s="506" t="s">
        <v>1894</v>
      </c>
      <c r="D1921" s="506" t="s">
        <v>2169</v>
      </c>
      <c r="E1921" s="506" t="s">
        <v>2170</v>
      </c>
      <c r="F1921" s="509">
        <v>22</v>
      </c>
      <c r="G1921" s="509">
        <v>43912</v>
      </c>
      <c r="H1921" s="509">
        <v>1</v>
      </c>
      <c r="I1921" s="509">
        <v>1996</v>
      </c>
      <c r="J1921" s="509">
        <v>23</v>
      </c>
      <c r="K1921" s="509">
        <v>45947</v>
      </c>
      <c r="L1921" s="509">
        <v>1.0463426853707414</v>
      </c>
      <c r="M1921" s="509">
        <v>1997.695652173913</v>
      </c>
      <c r="N1921" s="509">
        <v>22</v>
      </c>
      <c r="O1921" s="509">
        <v>44022</v>
      </c>
      <c r="P1921" s="522">
        <v>1.0025050100200401</v>
      </c>
      <c r="Q1921" s="510">
        <v>2001</v>
      </c>
    </row>
    <row r="1922" spans="1:17" ht="14.4" customHeight="1" x14ac:dyDescent="0.3">
      <c r="A1922" s="505" t="s">
        <v>2515</v>
      </c>
      <c r="B1922" s="506" t="s">
        <v>1917</v>
      </c>
      <c r="C1922" s="506" t="s">
        <v>1894</v>
      </c>
      <c r="D1922" s="506" t="s">
        <v>2175</v>
      </c>
      <c r="E1922" s="506" t="s">
        <v>2176</v>
      </c>
      <c r="F1922" s="509">
        <v>5</v>
      </c>
      <c r="G1922" s="509">
        <v>13460</v>
      </c>
      <c r="H1922" s="509">
        <v>1</v>
      </c>
      <c r="I1922" s="509">
        <v>2692</v>
      </c>
      <c r="J1922" s="509">
        <v>1</v>
      </c>
      <c r="K1922" s="509">
        <v>2695</v>
      </c>
      <c r="L1922" s="509">
        <v>0.20022288261515603</v>
      </c>
      <c r="M1922" s="509">
        <v>2695</v>
      </c>
      <c r="N1922" s="509">
        <v>2</v>
      </c>
      <c r="O1922" s="509">
        <v>5392</v>
      </c>
      <c r="P1922" s="522">
        <v>0.40059435364041607</v>
      </c>
      <c r="Q1922" s="510">
        <v>2696</v>
      </c>
    </row>
    <row r="1923" spans="1:17" ht="14.4" customHeight="1" x14ac:dyDescent="0.3">
      <c r="A1923" s="505" t="s">
        <v>2515</v>
      </c>
      <c r="B1923" s="506" t="s">
        <v>1917</v>
      </c>
      <c r="C1923" s="506" t="s">
        <v>1894</v>
      </c>
      <c r="D1923" s="506" t="s">
        <v>2177</v>
      </c>
      <c r="E1923" s="506" t="s">
        <v>2178</v>
      </c>
      <c r="F1923" s="509">
        <v>3</v>
      </c>
      <c r="G1923" s="509">
        <v>15540</v>
      </c>
      <c r="H1923" s="509">
        <v>1</v>
      </c>
      <c r="I1923" s="509">
        <v>5180</v>
      </c>
      <c r="J1923" s="509">
        <v>2</v>
      </c>
      <c r="K1923" s="509">
        <v>10366</v>
      </c>
      <c r="L1923" s="509">
        <v>0.66705276705276706</v>
      </c>
      <c r="M1923" s="509">
        <v>5183</v>
      </c>
      <c r="N1923" s="509">
        <v>1</v>
      </c>
      <c r="O1923" s="509">
        <v>5188</v>
      </c>
      <c r="P1923" s="522">
        <v>0.33384813384813383</v>
      </c>
      <c r="Q1923" s="510">
        <v>5188</v>
      </c>
    </row>
    <row r="1924" spans="1:17" ht="14.4" customHeight="1" x14ac:dyDescent="0.3">
      <c r="A1924" s="505" t="s">
        <v>2515</v>
      </c>
      <c r="B1924" s="506" t="s">
        <v>1917</v>
      </c>
      <c r="C1924" s="506" t="s">
        <v>1894</v>
      </c>
      <c r="D1924" s="506" t="s">
        <v>2181</v>
      </c>
      <c r="E1924" s="506" t="s">
        <v>2182</v>
      </c>
      <c r="F1924" s="509">
        <v>6</v>
      </c>
      <c r="G1924" s="509">
        <v>3948</v>
      </c>
      <c r="H1924" s="509">
        <v>1</v>
      </c>
      <c r="I1924" s="509">
        <v>658</v>
      </c>
      <c r="J1924" s="509">
        <v>3</v>
      </c>
      <c r="K1924" s="509">
        <v>1983</v>
      </c>
      <c r="L1924" s="509">
        <v>0.50227963525835861</v>
      </c>
      <c r="M1924" s="509">
        <v>661</v>
      </c>
      <c r="N1924" s="509">
        <v>5</v>
      </c>
      <c r="O1924" s="509">
        <v>3310</v>
      </c>
      <c r="P1924" s="522">
        <v>0.83839918946301928</v>
      </c>
      <c r="Q1924" s="510">
        <v>662</v>
      </c>
    </row>
    <row r="1925" spans="1:17" ht="14.4" customHeight="1" x14ac:dyDescent="0.3">
      <c r="A1925" s="505" t="s">
        <v>2515</v>
      </c>
      <c r="B1925" s="506" t="s">
        <v>1917</v>
      </c>
      <c r="C1925" s="506" t="s">
        <v>1894</v>
      </c>
      <c r="D1925" s="506" t="s">
        <v>2187</v>
      </c>
      <c r="E1925" s="506" t="s">
        <v>2188</v>
      </c>
      <c r="F1925" s="509">
        <v>1</v>
      </c>
      <c r="G1925" s="509">
        <v>2076</v>
      </c>
      <c r="H1925" s="509">
        <v>1</v>
      </c>
      <c r="I1925" s="509">
        <v>2076</v>
      </c>
      <c r="J1925" s="509">
        <v>6</v>
      </c>
      <c r="K1925" s="509">
        <v>12476</v>
      </c>
      <c r="L1925" s="509">
        <v>6.0096339113680157</v>
      </c>
      <c r="M1925" s="509">
        <v>2079.3333333333335</v>
      </c>
      <c r="N1925" s="509">
        <v>3</v>
      </c>
      <c r="O1925" s="509">
        <v>6246</v>
      </c>
      <c r="P1925" s="522">
        <v>3.0086705202312141</v>
      </c>
      <c r="Q1925" s="510">
        <v>2082</v>
      </c>
    </row>
    <row r="1926" spans="1:17" ht="14.4" customHeight="1" x14ac:dyDescent="0.3">
      <c r="A1926" s="505" t="s">
        <v>2515</v>
      </c>
      <c r="B1926" s="506" t="s">
        <v>1917</v>
      </c>
      <c r="C1926" s="506" t="s">
        <v>1894</v>
      </c>
      <c r="D1926" s="506" t="s">
        <v>2189</v>
      </c>
      <c r="E1926" s="506" t="s">
        <v>2190</v>
      </c>
      <c r="F1926" s="509"/>
      <c r="G1926" s="509"/>
      <c r="H1926" s="509"/>
      <c r="I1926" s="509"/>
      <c r="J1926" s="509">
        <v>1</v>
      </c>
      <c r="K1926" s="509">
        <v>150</v>
      </c>
      <c r="L1926" s="509"/>
      <c r="M1926" s="509">
        <v>150</v>
      </c>
      <c r="N1926" s="509">
        <v>3</v>
      </c>
      <c r="O1926" s="509">
        <v>453</v>
      </c>
      <c r="P1926" s="522"/>
      <c r="Q1926" s="510">
        <v>151</v>
      </c>
    </row>
    <row r="1927" spans="1:17" ht="14.4" customHeight="1" x14ac:dyDescent="0.3">
      <c r="A1927" s="505" t="s">
        <v>2515</v>
      </c>
      <c r="B1927" s="506" t="s">
        <v>1917</v>
      </c>
      <c r="C1927" s="506" t="s">
        <v>1894</v>
      </c>
      <c r="D1927" s="506" t="s">
        <v>2191</v>
      </c>
      <c r="E1927" s="506" t="s">
        <v>2192</v>
      </c>
      <c r="F1927" s="509"/>
      <c r="G1927" s="509"/>
      <c r="H1927" s="509"/>
      <c r="I1927" s="509"/>
      <c r="J1927" s="509"/>
      <c r="K1927" s="509"/>
      <c r="L1927" s="509"/>
      <c r="M1927" s="509"/>
      <c r="N1927" s="509">
        <v>2</v>
      </c>
      <c r="O1927" s="509">
        <v>390</v>
      </c>
      <c r="P1927" s="522"/>
      <c r="Q1927" s="510">
        <v>195</v>
      </c>
    </row>
    <row r="1928" spans="1:17" ht="14.4" customHeight="1" x14ac:dyDescent="0.3">
      <c r="A1928" s="505" t="s">
        <v>2515</v>
      </c>
      <c r="B1928" s="506" t="s">
        <v>1917</v>
      </c>
      <c r="C1928" s="506" t="s">
        <v>1894</v>
      </c>
      <c r="D1928" s="506" t="s">
        <v>2193</v>
      </c>
      <c r="E1928" s="506" t="s">
        <v>2194</v>
      </c>
      <c r="F1928" s="509">
        <v>43</v>
      </c>
      <c r="G1928" s="509">
        <v>8514</v>
      </c>
      <c r="H1928" s="509">
        <v>1</v>
      </c>
      <c r="I1928" s="509">
        <v>198</v>
      </c>
      <c r="J1928" s="509">
        <v>100</v>
      </c>
      <c r="K1928" s="509">
        <v>19846</v>
      </c>
      <c r="L1928" s="509">
        <v>2.3309842612168192</v>
      </c>
      <c r="M1928" s="509">
        <v>198.46</v>
      </c>
      <c r="N1928" s="509">
        <v>142</v>
      </c>
      <c r="O1928" s="509">
        <v>28400</v>
      </c>
      <c r="P1928" s="522">
        <v>3.3356824054498473</v>
      </c>
      <c r="Q1928" s="510">
        <v>200</v>
      </c>
    </row>
    <row r="1929" spans="1:17" ht="14.4" customHeight="1" x14ac:dyDescent="0.3">
      <c r="A1929" s="505" t="s">
        <v>2515</v>
      </c>
      <c r="B1929" s="506" t="s">
        <v>1917</v>
      </c>
      <c r="C1929" s="506" t="s">
        <v>1894</v>
      </c>
      <c r="D1929" s="506" t="s">
        <v>2195</v>
      </c>
      <c r="E1929" s="506" t="s">
        <v>2196</v>
      </c>
      <c r="F1929" s="509">
        <v>23</v>
      </c>
      <c r="G1929" s="509">
        <v>9545</v>
      </c>
      <c r="H1929" s="509">
        <v>1</v>
      </c>
      <c r="I1929" s="509">
        <v>415</v>
      </c>
      <c r="J1929" s="509">
        <v>12</v>
      </c>
      <c r="K1929" s="509">
        <v>4992</v>
      </c>
      <c r="L1929" s="509">
        <v>0.52299633315872185</v>
      </c>
      <c r="M1929" s="509">
        <v>416</v>
      </c>
      <c r="N1929" s="509">
        <v>13</v>
      </c>
      <c r="O1929" s="509">
        <v>5434</v>
      </c>
      <c r="P1929" s="522">
        <v>0.56930330015715036</v>
      </c>
      <c r="Q1929" s="510">
        <v>418</v>
      </c>
    </row>
    <row r="1930" spans="1:17" ht="14.4" customHeight="1" x14ac:dyDescent="0.3">
      <c r="A1930" s="505" t="s">
        <v>2515</v>
      </c>
      <c r="B1930" s="506" t="s">
        <v>1917</v>
      </c>
      <c r="C1930" s="506" t="s">
        <v>1894</v>
      </c>
      <c r="D1930" s="506" t="s">
        <v>2202</v>
      </c>
      <c r="E1930" s="506" t="s">
        <v>2203</v>
      </c>
      <c r="F1930" s="509">
        <v>5</v>
      </c>
      <c r="G1930" s="509">
        <v>2125</v>
      </c>
      <c r="H1930" s="509">
        <v>1</v>
      </c>
      <c r="I1930" s="509">
        <v>425</v>
      </c>
      <c r="J1930" s="509">
        <v>3</v>
      </c>
      <c r="K1930" s="509">
        <v>1281</v>
      </c>
      <c r="L1930" s="509">
        <v>0.60282352941176476</v>
      </c>
      <c r="M1930" s="509">
        <v>427</v>
      </c>
      <c r="N1930" s="509">
        <v>5</v>
      </c>
      <c r="O1930" s="509">
        <v>2140</v>
      </c>
      <c r="P1930" s="522">
        <v>1.0070588235294118</v>
      </c>
      <c r="Q1930" s="510">
        <v>428</v>
      </c>
    </row>
    <row r="1931" spans="1:17" ht="14.4" customHeight="1" x14ac:dyDescent="0.3">
      <c r="A1931" s="505" t="s">
        <v>2515</v>
      </c>
      <c r="B1931" s="506" t="s">
        <v>1917</v>
      </c>
      <c r="C1931" s="506" t="s">
        <v>1894</v>
      </c>
      <c r="D1931" s="506" t="s">
        <v>2204</v>
      </c>
      <c r="E1931" s="506" t="s">
        <v>2205</v>
      </c>
      <c r="F1931" s="509">
        <v>45</v>
      </c>
      <c r="G1931" s="509">
        <v>95310</v>
      </c>
      <c r="H1931" s="509">
        <v>1</v>
      </c>
      <c r="I1931" s="509">
        <v>2118</v>
      </c>
      <c r="J1931" s="509">
        <v>36</v>
      </c>
      <c r="K1931" s="509">
        <v>76296</v>
      </c>
      <c r="L1931" s="509">
        <v>0.80050361976707585</v>
      </c>
      <c r="M1931" s="509">
        <v>2119.3333333333335</v>
      </c>
      <c r="N1931" s="509">
        <v>29</v>
      </c>
      <c r="O1931" s="509">
        <v>61567</v>
      </c>
      <c r="P1931" s="522">
        <v>0.64596579582415281</v>
      </c>
      <c r="Q1931" s="510">
        <v>2123</v>
      </c>
    </row>
    <row r="1932" spans="1:17" ht="14.4" customHeight="1" x14ac:dyDescent="0.3">
      <c r="A1932" s="505" t="s">
        <v>2515</v>
      </c>
      <c r="B1932" s="506" t="s">
        <v>1917</v>
      </c>
      <c r="C1932" s="506" t="s">
        <v>1894</v>
      </c>
      <c r="D1932" s="506" t="s">
        <v>2206</v>
      </c>
      <c r="E1932" s="506" t="s">
        <v>2138</v>
      </c>
      <c r="F1932" s="509">
        <v>26</v>
      </c>
      <c r="G1932" s="509">
        <v>48464</v>
      </c>
      <c r="H1932" s="509">
        <v>1</v>
      </c>
      <c r="I1932" s="509">
        <v>1864</v>
      </c>
      <c r="J1932" s="509">
        <v>43</v>
      </c>
      <c r="K1932" s="509">
        <v>80194</v>
      </c>
      <c r="L1932" s="509">
        <v>1.6547127764938925</v>
      </c>
      <c r="M1932" s="509">
        <v>1864.9767441860465</v>
      </c>
      <c r="N1932" s="509">
        <v>29</v>
      </c>
      <c r="O1932" s="509">
        <v>54201</v>
      </c>
      <c r="P1932" s="522">
        <v>1.1183765269065697</v>
      </c>
      <c r="Q1932" s="510">
        <v>1869</v>
      </c>
    </row>
    <row r="1933" spans="1:17" ht="14.4" customHeight="1" x14ac:dyDescent="0.3">
      <c r="A1933" s="505" t="s">
        <v>2515</v>
      </c>
      <c r="B1933" s="506" t="s">
        <v>1917</v>
      </c>
      <c r="C1933" s="506" t="s">
        <v>1894</v>
      </c>
      <c r="D1933" s="506" t="s">
        <v>2211</v>
      </c>
      <c r="E1933" s="506" t="s">
        <v>2212</v>
      </c>
      <c r="F1933" s="509">
        <v>2</v>
      </c>
      <c r="G1933" s="509">
        <v>1824</v>
      </c>
      <c r="H1933" s="509">
        <v>1</v>
      </c>
      <c r="I1933" s="509">
        <v>912</v>
      </c>
      <c r="J1933" s="509">
        <v>2</v>
      </c>
      <c r="K1933" s="509">
        <v>1827</v>
      </c>
      <c r="L1933" s="509">
        <v>1.0016447368421053</v>
      </c>
      <c r="M1933" s="509">
        <v>913.5</v>
      </c>
      <c r="N1933" s="509">
        <v>2</v>
      </c>
      <c r="O1933" s="509">
        <v>1834</v>
      </c>
      <c r="P1933" s="522">
        <v>1.0054824561403508</v>
      </c>
      <c r="Q1933" s="510">
        <v>917</v>
      </c>
    </row>
    <row r="1934" spans="1:17" ht="14.4" customHeight="1" x14ac:dyDescent="0.3">
      <c r="A1934" s="505" t="s">
        <v>2515</v>
      </c>
      <c r="B1934" s="506" t="s">
        <v>1917</v>
      </c>
      <c r="C1934" s="506" t="s">
        <v>1894</v>
      </c>
      <c r="D1934" s="506" t="s">
        <v>2215</v>
      </c>
      <c r="E1934" s="506" t="s">
        <v>2216</v>
      </c>
      <c r="F1934" s="509">
        <v>16</v>
      </c>
      <c r="G1934" s="509">
        <v>134144</v>
      </c>
      <c r="H1934" s="509">
        <v>1</v>
      </c>
      <c r="I1934" s="509">
        <v>8384</v>
      </c>
      <c r="J1934" s="509">
        <v>31</v>
      </c>
      <c r="K1934" s="509">
        <v>243257</v>
      </c>
      <c r="L1934" s="509">
        <v>1.8134020157442747</v>
      </c>
      <c r="M1934" s="509">
        <v>7847</v>
      </c>
      <c r="N1934" s="509">
        <v>17</v>
      </c>
      <c r="O1934" s="509">
        <v>142783</v>
      </c>
      <c r="P1934" s="522">
        <v>1.0644009422709924</v>
      </c>
      <c r="Q1934" s="510">
        <v>8399</v>
      </c>
    </row>
    <row r="1935" spans="1:17" ht="14.4" customHeight="1" x14ac:dyDescent="0.3">
      <c r="A1935" s="505" t="s">
        <v>2515</v>
      </c>
      <c r="B1935" s="506" t="s">
        <v>1917</v>
      </c>
      <c r="C1935" s="506" t="s">
        <v>1894</v>
      </c>
      <c r="D1935" s="506" t="s">
        <v>2221</v>
      </c>
      <c r="E1935" s="506" t="s">
        <v>2222</v>
      </c>
      <c r="F1935" s="509">
        <v>1</v>
      </c>
      <c r="G1935" s="509">
        <v>0</v>
      </c>
      <c r="H1935" s="509"/>
      <c r="I1935" s="509">
        <v>0</v>
      </c>
      <c r="J1935" s="509">
        <v>4</v>
      </c>
      <c r="K1935" s="509">
        <v>0</v>
      </c>
      <c r="L1935" s="509"/>
      <c r="M1935" s="509">
        <v>0</v>
      </c>
      <c r="N1935" s="509">
        <v>3</v>
      </c>
      <c r="O1935" s="509">
        <v>0</v>
      </c>
      <c r="P1935" s="522"/>
      <c r="Q1935" s="510">
        <v>0</v>
      </c>
    </row>
    <row r="1936" spans="1:17" ht="14.4" customHeight="1" x14ac:dyDescent="0.3">
      <c r="A1936" s="505" t="s">
        <v>2515</v>
      </c>
      <c r="B1936" s="506" t="s">
        <v>1917</v>
      </c>
      <c r="C1936" s="506" t="s">
        <v>1894</v>
      </c>
      <c r="D1936" s="506" t="s">
        <v>2223</v>
      </c>
      <c r="E1936" s="506" t="s">
        <v>2224</v>
      </c>
      <c r="F1936" s="509">
        <v>2</v>
      </c>
      <c r="G1936" s="509">
        <v>3986</v>
      </c>
      <c r="H1936" s="509">
        <v>1</v>
      </c>
      <c r="I1936" s="509">
        <v>1993</v>
      </c>
      <c r="J1936" s="509">
        <v>1</v>
      </c>
      <c r="K1936" s="509">
        <v>2001</v>
      </c>
      <c r="L1936" s="509">
        <v>0.50200702458605118</v>
      </c>
      <c r="M1936" s="509">
        <v>2001</v>
      </c>
      <c r="N1936" s="509"/>
      <c r="O1936" s="509"/>
      <c r="P1936" s="522"/>
      <c r="Q1936" s="510"/>
    </row>
    <row r="1937" spans="1:17" ht="14.4" customHeight="1" x14ac:dyDescent="0.3">
      <c r="A1937" s="505" t="s">
        <v>2515</v>
      </c>
      <c r="B1937" s="506" t="s">
        <v>1917</v>
      </c>
      <c r="C1937" s="506" t="s">
        <v>1894</v>
      </c>
      <c r="D1937" s="506" t="s">
        <v>2325</v>
      </c>
      <c r="E1937" s="506" t="s">
        <v>2326</v>
      </c>
      <c r="F1937" s="509"/>
      <c r="G1937" s="509"/>
      <c r="H1937" s="509"/>
      <c r="I1937" s="509"/>
      <c r="J1937" s="509">
        <v>2</v>
      </c>
      <c r="K1937" s="509">
        <v>11386</v>
      </c>
      <c r="L1937" s="509"/>
      <c r="M1937" s="509">
        <v>5693</v>
      </c>
      <c r="N1937" s="509"/>
      <c r="O1937" s="509"/>
      <c r="P1937" s="522"/>
      <c r="Q1937" s="510"/>
    </row>
    <row r="1938" spans="1:17" ht="14.4" customHeight="1" x14ac:dyDescent="0.3">
      <c r="A1938" s="505" t="s">
        <v>2515</v>
      </c>
      <c r="B1938" s="506" t="s">
        <v>1917</v>
      </c>
      <c r="C1938" s="506" t="s">
        <v>1894</v>
      </c>
      <c r="D1938" s="506" t="s">
        <v>2229</v>
      </c>
      <c r="E1938" s="506" t="s">
        <v>2230</v>
      </c>
      <c r="F1938" s="509"/>
      <c r="G1938" s="509"/>
      <c r="H1938" s="509"/>
      <c r="I1938" s="509"/>
      <c r="J1938" s="509">
        <v>2</v>
      </c>
      <c r="K1938" s="509">
        <v>1118</v>
      </c>
      <c r="L1938" s="509"/>
      <c r="M1938" s="509">
        <v>559</v>
      </c>
      <c r="N1938" s="509"/>
      <c r="O1938" s="509"/>
      <c r="P1938" s="522"/>
      <c r="Q1938" s="510"/>
    </row>
    <row r="1939" spans="1:17" ht="14.4" customHeight="1" x14ac:dyDescent="0.3">
      <c r="A1939" s="505" t="s">
        <v>2515</v>
      </c>
      <c r="B1939" s="506" t="s">
        <v>1917</v>
      </c>
      <c r="C1939" s="506" t="s">
        <v>1894</v>
      </c>
      <c r="D1939" s="506" t="s">
        <v>2231</v>
      </c>
      <c r="E1939" s="506" t="s">
        <v>2232</v>
      </c>
      <c r="F1939" s="509">
        <v>1</v>
      </c>
      <c r="G1939" s="509">
        <v>365</v>
      </c>
      <c r="H1939" s="509">
        <v>1</v>
      </c>
      <c r="I1939" s="509">
        <v>365</v>
      </c>
      <c r="J1939" s="509"/>
      <c r="K1939" s="509"/>
      <c r="L1939" s="509"/>
      <c r="M1939" s="509"/>
      <c r="N1939" s="509"/>
      <c r="O1939" s="509"/>
      <c r="P1939" s="522"/>
      <c r="Q1939" s="510"/>
    </row>
    <row r="1940" spans="1:17" ht="14.4" customHeight="1" thickBot="1" x14ac:dyDescent="0.35">
      <c r="A1940" s="511" t="s">
        <v>2515</v>
      </c>
      <c r="B1940" s="512" t="s">
        <v>1917</v>
      </c>
      <c r="C1940" s="512" t="s">
        <v>1894</v>
      </c>
      <c r="D1940" s="512" t="s">
        <v>2243</v>
      </c>
      <c r="E1940" s="512" t="s">
        <v>2244</v>
      </c>
      <c r="F1940" s="515"/>
      <c r="G1940" s="515"/>
      <c r="H1940" s="515"/>
      <c r="I1940" s="515"/>
      <c r="J1940" s="515"/>
      <c r="K1940" s="515"/>
      <c r="L1940" s="515"/>
      <c r="M1940" s="515"/>
      <c r="N1940" s="515">
        <v>2</v>
      </c>
      <c r="O1940" s="515">
        <v>0</v>
      </c>
      <c r="P1940" s="523"/>
      <c r="Q1940" s="516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6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3" t="s">
        <v>100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4.4" customHeight="1" x14ac:dyDescent="0.3">
      <c r="A2" s="273" t="s">
        <v>294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5"/>
      <c r="C3" s="265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5"/>
      <c r="C4" s="265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5"/>
      <c r="C5" s="265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5"/>
      <c r="C6" s="265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5"/>
      <c r="C7" s="265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5"/>
      <c r="C8" s="265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5"/>
      <c r="C9" s="265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5"/>
      <c r="C10" s="265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5"/>
      <c r="C11" s="265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5"/>
      <c r="C12" s="265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5"/>
      <c r="C13" s="265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5"/>
      <c r="C14" s="265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5"/>
      <c r="C15" s="265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5"/>
      <c r="C16" s="265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5"/>
      <c r="C17" s="265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5"/>
      <c r="C18" s="265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5"/>
      <c r="C19" s="265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5"/>
      <c r="C20" s="265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5"/>
      <c r="C21" s="265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5"/>
      <c r="C22" s="265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5"/>
      <c r="C23" s="265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5"/>
      <c r="C24" s="265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5"/>
      <c r="C25" s="265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5"/>
      <c r="C26" s="265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5"/>
      <c r="C27" s="265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5"/>
      <c r="C28" s="265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5"/>
      <c r="C29" s="265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5"/>
      <c r="C30" s="265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56" t="s">
        <v>72</v>
      </c>
      <c r="C31" s="457"/>
      <c r="D31" s="457"/>
      <c r="E31" s="458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6"/>
      <c r="H32" s="266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6">
        <v>0</v>
      </c>
      <c r="H33" s="267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6">
        <v>1</v>
      </c>
      <c r="H34" s="267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8"/>
      <c r="H35" s="268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8"/>
      <c r="H36" s="268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8"/>
      <c r="H37" s="268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8"/>
      <c r="H38" s="268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8"/>
      <c r="H39" s="268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8"/>
      <c r="H40" s="268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8"/>
      <c r="H41" s="268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8"/>
      <c r="H42" s="268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8"/>
      <c r="H43" s="268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8"/>
      <c r="H44" s="268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8"/>
      <c r="H45" s="268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61" customWidth="1"/>
    <col min="2" max="2" width="7.77734375" style="137" customWidth="1"/>
    <col min="3" max="3" width="7.21875" style="161" hidden="1" customWidth="1"/>
    <col min="4" max="4" width="7.77734375" style="137" customWidth="1"/>
    <col min="5" max="5" width="7.21875" style="161" hidden="1" customWidth="1"/>
    <col min="6" max="6" width="7.77734375" style="137" customWidth="1"/>
    <col min="7" max="7" width="7.77734375" style="244" customWidth="1"/>
    <col min="8" max="8" width="7.77734375" style="137" customWidth="1"/>
    <col min="9" max="9" width="7.21875" style="161" hidden="1" customWidth="1"/>
    <col min="10" max="10" width="7.77734375" style="137" customWidth="1"/>
    <col min="11" max="11" width="7.21875" style="161" hidden="1" customWidth="1"/>
    <col min="12" max="12" width="7.77734375" style="137" customWidth="1"/>
    <col min="13" max="13" width="7.77734375" style="244" customWidth="1"/>
    <col min="14" max="16384" width="8.88671875" style="161"/>
  </cols>
  <sheetData>
    <row r="1" spans="1:13" ht="18.600000000000001" customHeight="1" thickBot="1" x14ac:dyDescent="0.4">
      <c r="A1" s="372" t="s">
        <v>139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ht="14.4" customHeight="1" thickBot="1" x14ac:dyDescent="0.35">
      <c r="A2" s="273" t="s">
        <v>294</v>
      </c>
      <c r="B2" s="260"/>
      <c r="C2" s="142"/>
      <c r="D2" s="260"/>
      <c r="E2" s="142"/>
      <c r="F2" s="260"/>
      <c r="G2" s="261"/>
      <c r="H2" s="260"/>
      <c r="I2" s="142"/>
      <c r="J2" s="260"/>
      <c r="K2" s="142"/>
      <c r="L2" s="260"/>
      <c r="M2" s="261"/>
    </row>
    <row r="3" spans="1:13" ht="14.4" customHeight="1" thickBot="1" x14ac:dyDescent="0.35">
      <c r="A3" s="254" t="s">
        <v>140</v>
      </c>
      <c r="B3" s="255">
        <f>SUBTOTAL(9,B6:B1048576)</f>
        <v>0</v>
      </c>
      <c r="C3" s="256">
        <f t="shared" ref="C3:L3" si="0">SUBTOTAL(9,C6:C1048576)</f>
        <v>0</v>
      </c>
      <c r="D3" s="256">
        <f t="shared" si="0"/>
        <v>0</v>
      </c>
      <c r="E3" s="256">
        <f t="shared" si="0"/>
        <v>0</v>
      </c>
      <c r="F3" s="256">
        <f t="shared" si="0"/>
        <v>0</v>
      </c>
      <c r="G3" s="259" t="str">
        <f>IF(B3&lt;&gt;0,F3/B3,"")</f>
        <v/>
      </c>
      <c r="H3" s="255">
        <f t="shared" si="0"/>
        <v>0</v>
      </c>
      <c r="I3" s="256">
        <f t="shared" si="0"/>
        <v>0</v>
      </c>
      <c r="J3" s="256">
        <f t="shared" si="0"/>
        <v>-25285.069999999996</v>
      </c>
      <c r="K3" s="256">
        <f t="shared" si="0"/>
        <v>0</v>
      </c>
      <c r="L3" s="256">
        <f t="shared" si="0"/>
        <v>0</v>
      </c>
      <c r="M3" s="257" t="str">
        <f>IF(H3&lt;&gt;0,L3/H3,"")</f>
        <v/>
      </c>
    </row>
    <row r="4" spans="1:13" ht="14.4" customHeight="1" x14ac:dyDescent="0.3">
      <c r="A4" s="459" t="s">
        <v>103</v>
      </c>
      <c r="B4" s="438" t="s">
        <v>108</v>
      </c>
      <c r="C4" s="439"/>
      <c r="D4" s="439"/>
      <c r="E4" s="439"/>
      <c r="F4" s="439"/>
      <c r="G4" s="440"/>
      <c r="H4" s="438" t="s">
        <v>109</v>
      </c>
      <c r="I4" s="439"/>
      <c r="J4" s="439"/>
      <c r="K4" s="439"/>
      <c r="L4" s="439"/>
      <c r="M4" s="440"/>
    </row>
    <row r="5" spans="1:13" s="242" customFormat="1" ht="14.4" customHeight="1" thickBot="1" x14ac:dyDescent="0.35">
      <c r="A5" s="656"/>
      <c r="B5" s="657">
        <v>2013</v>
      </c>
      <c r="C5" s="658"/>
      <c r="D5" s="658">
        <v>2014</v>
      </c>
      <c r="E5" s="658"/>
      <c r="F5" s="658">
        <v>2015</v>
      </c>
      <c r="G5" s="633" t="s">
        <v>2</v>
      </c>
      <c r="H5" s="657">
        <v>2013</v>
      </c>
      <c r="I5" s="658"/>
      <c r="J5" s="658">
        <v>2014</v>
      </c>
      <c r="K5" s="658"/>
      <c r="L5" s="658">
        <v>2015</v>
      </c>
      <c r="M5" s="633" t="s">
        <v>2</v>
      </c>
    </row>
    <row r="6" spans="1:13" ht="14.4" customHeight="1" thickBot="1" x14ac:dyDescent="0.35">
      <c r="A6" s="661" t="s">
        <v>742</v>
      </c>
      <c r="B6" s="659"/>
      <c r="C6" s="660"/>
      <c r="D6" s="659"/>
      <c r="E6" s="660"/>
      <c r="F6" s="659"/>
      <c r="G6" s="341"/>
      <c r="H6" s="659"/>
      <c r="I6" s="660"/>
      <c r="J6" s="659">
        <v>-25285.069999999996</v>
      </c>
      <c r="K6" s="660"/>
      <c r="L6" s="659"/>
      <c r="M6" s="34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61" bestFit="1" customWidth="1"/>
    <col min="2" max="2" width="8.6640625" style="161" bestFit="1" customWidth="1"/>
    <col min="3" max="3" width="2.109375" style="161" bestFit="1" customWidth="1"/>
    <col min="4" max="4" width="8" style="161" bestFit="1" customWidth="1"/>
    <col min="5" max="5" width="52.88671875" style="161" bestFit="1" customWidth="1"/>
    <col min="6" max="7" width="11.109375" style="241" customWidth="1"/>
    <col min="8" max="9" width="9.33203125" style="241" hidden="1" customWidth="1"/>
    <col min="10" max="11" width="11.109375" style="241" customWidth="1"/>
    <col min="12" max="13" width="9.33203125" style="241" hidden="1" customWidth="1"/>
    <col min="14" max="15" width="11.109375" style="241" customWidth="1"/>
    <col min="16" max="16" width="11.109375" style="244" customWidth="1"/>
    <col min="17" max="17" width="11.109375" style="241" customWidth="1"/>
    <col min="18" max="16384" width="8.88671875" style="161"/>
  </cols>
  <sheetData>
    <row r="1" spans="1:17" ht="18.600000000000001" customHeight="1" thickBot="1" x14ac:dyDescent="0.4">
      <c r="A1" s="372" t="s">
        <v>2517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</row>
    <row r="2" spans="1:17" ht="14.4" customHeight="1" thickBot="1" x14ac:dyDescent="0.35">
      <c r="A2" s="273" t="s">
        <v>294</v>
      </c>
      <c r="B2" s="142"/>
      <c r="C2" s="142"/>
      <c r="D2" s="142"/>
      <c r="E2" s="142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1"/>
      <c r="Q2" s="264"/>
    </row>
    <row r="3" spans="1:17" ht="14.4" customHeight="1" thickBot="1" x14ac:dyDescent="0.35">
      <c r="E3" s="100" t="s">
        <v>140</v>
      </c>
      <c r="F3" s="131">
        <f t="shared" ref="F3:O3" si="0">SUBTOTAL(9,F6:F1048576)</f>
        <v>0</v>
      </c>
      <c r="G3" s="135">
        <f t="shared" si="0"/>
        <v>0</v>
      </c>
      <c r="H3" s="136"/>
      <c r="I3" s="136"/>
      <c r="J3" s="131">
        <f t="shared" si="0"/>
        <v>11.11</v>
      </c>
      <c r="K3" s="135">
        <f t="shared" si="0"/>
        <v>-25285.069999999996</v>
      </c>
      <c r="L3" s="136"/>
      <c r="M3" s="136"/>
      <c r="N3" s="131">
        <f t="shared" si="0"/>
        <v>0</v>
      </c>
      <c r="O3" s="135">
        <f t="shared" si="0"/>
        <v>0</v>
      </c>
      <c r="P3" s="111" t="str">
        <f>IF(G3=0,"",O3/G3)</f>
        <v/>
      </c>
      <c r="Q3" s="133" t="str">
        <f>IF(N3=0,"",O3/N3)</f>
        <v/>
      </c>
    </row>
    <row r="4" spans="1:17" ht="14.4" customHeight="1" x14ac:dyDescent="0.3">
      <c r="A4" s="446" t="s">
        <v>70</v>
      </c>
      <c r="B4" s="445" t="s">
        <v>104</v>
      </c>
      <c r="C4" s="446" t="s">
        <v>105</v>
      </c>
      <c r="D4" s="454" t="s">
        <v>77</v>
      </c>
      <c r="E4" s="447" t="s">
        <v>11</v>
      </c>
      <c r="F4" s="452">
        <v>2013</v>
      </c>
      <c r="G4" s="453"/>
      <c r="H4" s="134"/>
      <c r="I4" s="134"/>
      <c r="J4" s="452">
        <v>2014</v>
      </c>
      <c r="K4" s="453"/>
      <c r="L4" s="134"/>
      <c r="M4" s="134"/>
      <c r="N4" s="452">
        <v>2015</v>
      </c>
      <c r="O4" s="453"/>
      <c r="P4" s="455" t="s">
        <v>2</v>
      </c>
      <c r="Q4" s="444" t="s">
        <v>107</v>
      </c>
    </row>
    <row r="5" spans="1:17" ht="14.4" customHeight="1" thickBot="1" x14ac:dyDescent="0.35">
      <c r="A5" s="643"/>
      <c r="B5" s="642"/>
      <c r="C5" s="643"/>
      <c r="D5" s="651"/>
      <c r="E5" s="645"/>
      <c r="F5" s="652" t="s">
        <v>78</v>
      </c>
      <c r="G5" s="653" t="s">
        <v>14</v>
      </c>
      <c r="H5" s="654"/>
      <c r="I5" s="654"/>
      <c r="J5" s="652" t="s">
        <v>78</v>
      </c>
      <c r="K5" s="653" t="s">
        <v>14</v>
      </c>
      <c r="L5" s="654"/>
      <c r="M5" s="654"/>
      <c r="N5" s="652" t="s">
        <v>78</v>
      </c>
      <c r="O5" s="653" t="s">
        <v>14</v>
      </c>
      <c r="P5" s="655"/>
      <c r="Q5" s="650"/>
    </row>
    <row r="6" spans="1:17" ht="14.4" customHeight="1" x14ac:dyDescent="0.3">
      <c r="A6" s="580" t="s">
        <v>493</v>
      </c>
      <c r="B6" s="581" t="s">
        <v>1917</v>
      </c>
      <c r="C6" s="581" t="s">
        <v>1918</v>
      </c>
      <c r="D6" s="581" t="s">
        <v>1927</v>
      </c>
      <c r="E6" s="581" t="s">
        <v>637</v>
      </c>
      <c r="F6" s="147"/>
      <c r="G6" s="147"/>
      <c r="H6" s="147"/>
      <c r="I6" s="147"/>
      <c r="J6" s="147">
        <v>0.7</v>
      </c>
      <c r="K6" s="147">
        <v>-692.32</v>
      </c>
      <c r="L6" s="147"/>
      <c r="M6" s="147">
        <v>-989.02857142857158</v>
      </c>
      <c r="N6" s="147"/>
      <c r="O6" s="147"/>
      <c r="P6" s="586"/>
      <c r="Q6" s="594"/>
    </row>
    <row r="7" spans="1:17" ht="14.4" customHeight="1" x14ac:dyDescent="0.3">
      <c r="A7" s="505" t="s">
        <v>493</v>
      </c>
      <c r="B7" s="506" t="s">
        <v>1917</v>
      </c>
      <c r="C7" s="506" t="s">
        <v>1918</v>
      </c>
      <c r="D7" s="506" t="s">
        <v>1931</v>
      </c>
      <c r="E7" s="506" t="s">
        <v>716</v>
      </c>
      <c r="F7" s="509"/>
      <c r="G7" s="509"/>
      <c r="H7" s="509"/>
      <c r="I7" s="509"/>
      <c r="J7" s="509">
        <v>0.36</v>
      </c>
      <c r="K7" s="509">
        <v>-3721.4699999999993</v>
      </c>
      <c r="L7" s="509"/>
      <c r="M7" s="509">
        <v>-10337.416666666666</v>
      </c>
      <c r="N7" s="509"/>
      <c r="O7" s="509"/>
      <c r="P7" s="522"/>
      <c r="Q7" s="510"/>
    </row>
    <row r="8" spans="1:17" ht="14.4" customHeight="1" x14ac:dyDescent="0.3">
      <c r="A8" s="505" t="s">
        <v>493</v>
      </c>
      <c r="B8" s="506" t="s">
        <v>1917</v>
      </c>
      <c r="C8" s="506" t="s">
        <v>1918</v>
      </c>
      <c r="D8" s="506" t="s">
        <v>1934</v>
      </c>
      <c r="E8" s="506" t="s">
        <v>716</v>
      </c>
      <c r="F8" s="509"/>
      <c r="G8" s="509"/>
      <c r="H8" s="509"/>
      <c r="I8" s="509"/>
      <c r="J8" s="509">
        <v>0.05</v>
      </c>
      <c r="K8" s="509">
        <v>-325.32</v>
      </c>
      <c r="L8" s="509"/>
      <c r="M8" s="509">
        <v>-6506.4</v>
      </c>
      <c r="N8" s="509"/>
      <c r="O8" s="509"/>
      <c r="P8" s="522"/>
      <c r="Q8" s="510"/>
    </row>
    <row r="9" spans="1:17" ht="14.4" customHeight="1" x14ac:dyDescent="0.3">
      <c r="A9" s="505" t="s">
        <v>493</v>
      </c>
      <c r="B9" s="506" t="s">
        <v>1917</v>
      </c>
      <c r="C9" s="506" t="s">
        <v>1887</v>
      </c>
      <c r="D9" s="506" t="s">
        <v>1959</v>
      </c>
      <c r="E9" s="506" t="s">
        <v>1960</v>
      </c>
      <c r="F9" s="509"/>
      <c r="G9" s="509"/>
      <c r="H9" s="509"/>
      <c r="I9" s="509"/>
      <c r="J9" s="509">
        <v>1</v>
      </c>
      <c r="K9" s="509">
        <v>-972.32</v>
      </c>
      <c r="L9" s="509"/>
      <c r="M9" s="509">
        <v>-972.32</v>
      </c>
      <c r="N9" s="509"/>
      <c r="O9" s="509"/>
      <c r="P9" s="522"/>
      <c r="Q9" s="510"/>
    </row>
    <row r="10" spans="1:17" ht="14.4" customHeight="1" x14ac:dyDescent="0.3">
      <c r="A10" s="505" t="s">
        <v>493</v>
      </c>
      <c r="B10" s="506" t="s">
        <v>1917</v>
      </c>
      <c r="C10" s="506" t="s">
        <v>1887</v>
      </c>
      <c r="D10" s="506" t="s">
        <v>1962</v>
      </c>
      <c r="E10" s="506" t="s">
        <v>1960</v>
      </c>
      <c r="F10" s="509"/>
      <c r="G10" s="509"/>
      <c r="H10" s="509"/>
      <c r="I10" s="509"/>
      <c r="J10" s="509">
        <v>1</v>
      </c>
      <c r="K10" s="509">
        <v>-1707.31</v>
      </c>
      <c r="L10" s="509"/>
      <c r="M10" s="509">
        <v>-1707.31</v>
      </c>
      <c r="N10" s="509"/>
      <c r="O10" s="509"/>
      <c r="P10" s="522"/>
      <c r="Q10" s="510"/>
    </row>
    <row r="11" spans="1:17" ht="14.4" customHeight="1" x14ac:dyDescent="0.3">
      <c r="A11" s="505" t="s">
        <v>493</v>
      </c>
      <c r="B11" s="506" t="s">
        <v>1917</v>
      </c>
      <c r="C11" s="506" t="s">
        <v>1887</v>
      </c>
      <c r="D11" s="506" t="s">
        <v>1968</v>
      </c>
      <c r="E11" s="506" t="s">
        <v>1967</v>
      </c>
      <c r="F11" s="509"/>
      <c r="G11" s="509"/>
      <c r="H11" s="509"/>
      <c r="I11" s="509"/>
      <c r="J11" s="509">
        <v>1</v>
      </c>
      <c r="K11" s="509">
        <v>-2141.85</v>
      </c>
      <c r="L11" s="509"/>
      <c r="M11" s="509">
        <v>-2141.85</v>
      </c>
      <c r="N11" s="509"/>
      <c r="O11" s="509"/>
      <c r="P11" s="522"/>
      <c r="Q11" s="510"/>
    </row>
    <row r="12" spans="1:17" ht="14.4" customHeight="1" x14ac:dyDescent="0.3">
      <c r="A12" s="505" t="s">
        <v>493</v>
      </c>
      <c r="B12" s="506" t="s">
        <v>1917</v>
      </c>
      <c r="C12" s="506" t="s">
        <v>1887</v>
      </c>
      <c r="D12" s="506" t="s">
        <v>1991</v>
      </c>
      <c r="E12" s="506" t="s">
        <v>1992</v>
      </c>
      <c r="F12" s="509"/>
      <c r="G12" s="509"/>
      <c r="H12" s="509"/>
      <c r="I12" s="509"/>
      <c r="J12" s="509">
        <v>1</v>
      </c>
      <c r="K12" s="509">
        <v>-1002.8</v>
      </c>
      <c r="L12" s="509"/>
      <c r="M12" s="509">
        <v>-1002.8</v>
      </c>
      <c r="N12" s="509"/>
      <c r="O12" s="509"/>
      <c r="P12" s="522"/>
      <c r="Q12" s="510"/>
    </row>
    <row r="13" spans="1:17" ht="14.4" customHeight="1" x14ac:dyDescent="0.3">
      <c r="A13" s="505" t="s">
        <v>493</v>
      </c>
      <c r="B13" s="506" t="s">
        <v>1917</v>
      </c>
      <c r="C13" s="506" t="s">
        <v>1887</v>
      </c>
      <c r="D13" s="506" t="s">
        <v>2003</v>
      </c>
      <c r="E13" s="506" t="s">
        <v>2004</v>
      </c>
      <c r="F13" s="509"/>
      <c r="G13" s="509"/>
      <c r="H13" s="509"/>
      <c r="I13" s="509"/>
      <c r="J13" s="509">
        <v>1</v>
      </c>
      <c r="K13" s="509">
        <v>-797</v>
      </c>
      <c r="L13" s="509"/>
      <c r="M13" s="509">
        <v>-797</v>
      </c>
      <c r="N13" s="509"/>
      <c r="O13" s="509"/>
      <c r="P13" s="522"/>
      <c r="Q13" s="510"/>
    </row>
    <row r="14" spans="1:17" ht="14.4" customHeight="1" x14ac:dyDescent="0.3">
      <c r="A14" s="505" t="s">
        <v>493</v>
      </c>
      <c r="B14" s="506" t="s">
        <v>1917</v>
      </c>
      <c r="C14" s="506" t="s">
        <v>1887</v>
      </c>
      <c r="D14" s="506" t="s">
        <v>2015</v>
      </c>
      <c r="E14" s="506" t="s">
        <v>2014</v>
      </c>
      <c r="F14" s="509"/>
      <c r="G14" s="509"/>
      <c r="H14" s="509"/>
      <c r="I14" s="509"/>
      <c r="J14" s="509">
        <v>1</v>
      </c>
      <c r="K14" s="509">
        <v>-5259.23</v>
      </c>
      <c r="L14" s="509"/>
      <c r="M14" s="509">
        <v>-5259.23</v>
      </c>
      <c r="N14" s="509"/>
      <c r="O14" s="509"/>
      <c r="P14" s="522"/>
      <c r="Q14" s="510"/>
    </row>
    <row r="15" spans="1:17" ht="14.4" customHeight="1" x14ac:dyDescent="0.3">
      <c r="A15" s="505" t="s">
        <v>493</v>
      </c>
      <c r="B15" s="506" t="s">
        <v>1917</v>
      </c>
      <c r="C15" s="506" t="s">
        <v>1887</v>
      </c>
      <c r="D15" s="506" t="s">
        <v>2024</v>
      </c>
      <c r="E15" s="506" t="s">
        <v>2023</v>
      </c>
      <c r="F15" s="509"/>
      <c r="G15" s="509"/>
      <c r="H15" s="509"/>
      <c r="I15" s="509"/>
      <c r="J15" s="509">
        <v>1</v>
      </c>
      <c r="K15" s="509">
        <v>-888.06</v>
      </c>
      <c r="L15" s="509"/>
      <c r="M15" s="509">
        <v>-888.06</v>
      </c>
      <c r="N15" s="509"/>
      <c r="O15" s="509"/>
      <c r="P15" s="522"/>
      <c r="Q15" s="510"/>
    </row>
    <row r="16" spans="1:17" ht="14.4" customHeight="1" x14ac:dyDescent="0.3">
      <c r="A16" s="505" t="s">
        <v>493</v>
      </c>
      <c r="B16" s="506" t="s">
        <v>1917</v>
      </c>
      <c r="C16" s="506" t="s">
        <v>1887</v>
      </c>
      <c r="D16" s="506" t="s">
        <v>2027</v>
      </c>
      <c r="E16" s="506" t="s">
        <v>2028</v>
      </c>
      <c r="F16" s="509"/>
      <c r="G16" s="509"/>
      <c r="H16" s="509"/>
      <c r="I16" s="509"/>
      <c r="J16" s="509">
        <v>1</v>
      </c>
      <c r="K16" s="509">
        <v>-831.16</v>
      </c>
      <c r="L16" s="509"/>
      <c r="M16" s="509">
        <v>-831.16</v>
      </c>
      <c r="N16" s="509"/>
      <c r="O16" s="509"/>
      <c r="P16" s="522"/>
      <c r="Q16" s="510"/>
    </row>
    <row r="17" spans="1:17" ht="14.4" customHeight="1" x14ac:dyDescent="0.3">
      <c r="A17" s="505" t="s">
        <v>493</v>
      </c>
      <c r="B17" s="506" t="s">
        <v>1917</v>
      </c>
      <c r="C17" s="506" t="s">
        <v>1887</v>
      </c>
      <c r="D17" s="506" t="s">
        <v>2039</v>
      </c>
      <c r="E17" s="506" t="s">
        <v>2040</v>
      </c>
      <c r="F17" s="509"/>
      <c r="G17" s="509"/>
      <c r="H17" s="509"/>
      <c r="I17" s="509"/>
      <c r="J17" s="509">
        <v>1</v>
      </c>
      <c r="K17" s="509">
        <v>-359.1</v>
      </c>
      <c r="L17" s="509"/>
      <c r="M17" s="509">
        <v>-359.1</v>
      </c>
      <c r="N17" s="509"/>
      <c r="O17" s="509"/>
      <c r="P17" s="522"/>
      <c r="Q17" s="510"/>
    </row>
    <row r="18" spans="1:17" ht="14.4" customHeight="1" thickBot="1" x14ac:dyDescent="0.35">
      <c r="A18" s="511" t="s">
        <v>493</v>
      </c>
      <c r="B18" s="512" t="s">
        <v>1917</v>
      </c>
      <c r="C18" s="512" t="s">
        <v>1887</v>
      </c>
      <c r="D18" s="512" t="s">
        <v>2047</v>
      </c>
      <c r="E18" s="512" t="s">
        <v>2048</v>
      </c>
      <c r="F18" s="515"/>
      <c r="G18" s="515"/>
      <c r="H18" s="515"/>
      <c r="I18" s="515"/>
      <c r="J18" s="515">
        <v>1</v>
      </c>
      <c r="K18" s="515">
        <v>-6587.13</v>
      </c>
      <c r="L18" s="515"/>
      <c r="M18" s="515">
        <v>-6587.13</v>
      </c>
      <c r="N18" s="515"/>
      <c r="O18" s="515"/>
      <c r="P18" s="523"/>
      <c r="Q18" s="51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2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ALOS</vt:lpstr>
      <vt:lpstr>ZV Vyžád.</vt:lpstr>
      <vt:lpstr>ZV Vyžád. Detail</vt:lpstr>
      <vt:lpstr>doměsíce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2015-06-19T15:08:52Z</dcterms:modified>
</cp:coreProperties>
</file>